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05" windowWidth="20730" windowHeight="8790" activeTab="2"/>
  </bookViews>
  <sheets>
    <sheet name="Ведомственная" sheetId="1" r:id="rId1"/>
    <sheet name="Программы" sheetId="2" r:id="rId2"/>
    <sheet name="Раздел, подраздел" sheetId="3" r:id="rId3"/>
    <sheet name="Источн" sheetId="4" r:id="rId4"/>
  </sheets>
  <definedNames>
    <definedName name="_xlnm.Print_Titles" localSheetId="0">Ведомственная!$8:$9</definedName>
    <definedName name="_xlnm.Print_Titles" localSheetId="1">Программы!$7:$8</definedName>
    <definedName name="_xlnm.Print_Titles" localSheetId="2">'Раздел, подраздел'!$8:$8</definedName>
    <definedName name="_xlnm.Print_Area" localSheetId="0">Ведомственная!$A$1:$I$1208</definedName>
    <definedName name="_xlnm.Print_Area" localSheetId="1">Программы!$A$1:$H$863</definedName>
  </definedNames>
  <calcPr calcId="145621"/>
</workbook>
</file>

<file path=xl/calcChain.xml><?xml version="1.0" encoding="utf-8"?>
<calcChain xmlns="http://schemas.openxmlformats.org/spreadsheetml/2006/main">
  <c r="G493" i="1" l="1"/>
  <c r="G681" i="2" l="1"/>
  <c r="G679" i="2" s="1"/>
  <c r="H681" i="2"/>
  <c r="H679" i="2" s="1"/>
  <c r="F681" i="2"/>
  <c r="F679" i="2" s="1"/>
  <c r="H768" i="1"/>
  <c r="I768" i="1"/>
  <c r="G768" i="1"/>
  <c r="H761" i="1" l="1"/>
  <c r="G683" i="2"/>
  <c r="H683" i="2"/>
  <c r="H682" i="2" s="1"/>
  <c r="F683" i="2"/>
  <c r="F682" i="2" s="1"/>
  <c r="F678" i="2"/>
  <c r="G682" i="2"/>
  <c r="H767" i="1"/>
  <c r="I767" i="1"/>
  <c r="I761" i="1" s="1"/>
  <c r="G771" i="1"/>
  <c r="G277" i="1"/>
  <c r="G101" i="1"/>
  <c r="I406" i="1" l="1"/>
  <c r="H406" i="1"/>
  <c r="G406" i="1"/>
  <c r="G326" i="1" l="1"/>
  <c r="G119" i="2" l="1"/>
  <c r="H119" i="2"/>
  <c r="F119" i="2"/>
  <c r="G158" i="2" l="1"/>
  <c r="H158" i="2"/>
  <c r="F158" i="2"/>
  <c r="G182" i="1"/>
  <c r="G181" i="1" s="1"/>
  <c r="H1211" i="1" l="1"/>
  <c r="H379" i="1" l="1"/>
  <c r="G754" i="2" l="1"/>
  <c r="G753" i="2" s="1"/>
  <c r="H754" i="2"/>
  <c r="H753" i="2" s="1"/>
  <c r="F754" i="2"/>
  <c r="F753" i="2" s="1"/>
  <c r="H687" i="1" l="1"/>
  <c r="I687" i="1"/>
  <c r="G687" i="1"/>
  <c r="G73" i="2" l="1"/>
  <c r="H73" i="2"/>
  <c r="F73" i="2"/>
  <c r="G74" i="2"/>
  <c r="H74" i="2"/>
  <c r="F74" i="2"/>
  <c r="H1204" i="1"/>
  <c r="I1204" i="1"/>
  <c r="G1204" i="1"/>
  <c r="G136" i="1" l="1"/>
  <c r="G433" i="2"/>
  <c r="G432" i="2" s="1"/>
  <c r="H433" i="2"/>
  <c r="H432" i="2" s="1"/>
  <c r="F433" i="2"/>
  <c r="F432" i="2" s="1"/>
  <c r="H327" i="1"/>
  <c r="I327" i="1"/>
  <c r="G327" i="1"/>
  <c r="G208" i="2"/>
  <c r="H208" i="2"/>
  <c r="F208" i="2"/>
  <c r="I301" i="1"/>
  <c r="G301" i="1"/>
  <c r="G289" i="2"/>
  <c r="H289" i="2"/>
  <c r="F289" i="2"/>
  <c r="H227" i="1"/>
  <c r="H101" i="1"/>
  <c r="G227" i="1"/>
  <c r="G445" i="2"/>
  <c r="G444" i="2" s="1"/>
  <c r="H445" i="2"/>
  <c r="H444" i="2" s="1"/>
  <c r="F445" i="2"/>
  <c r="F444" i="2" s="1"/>
  <c r="I378" i="1"/>
  <c r="G378" i="1"/>
  <c r="G377" i="1" s="1"/>
  <c r="G376" i="1" s="1"/>
  <c r="H378" i="1"/>
  <c r="H377" i="1" s="1"/>
  <c r="H376" i="1" s="1"/>
  <c r="I377" i="1"/>
  <c r="I376" i="1" s="1"/>
  <c r="E29" i="4" l="1"/>
  <c r="D29" i="4"/>
  <c r="C29" i="4"/>
  <c r="E27" i="4"/>
  <c r="D27" i="4"/>
  <c r="C27" i="4"/>
  <c r="E26" i="4"/>
  <c r="E25" i="4" s="1"/>
  <c r="E24" i="4" s="1"/>
  <c r="D26" i="4"/>
  <c r="D25" i="4" s="1"/>
  <c r="D24" i="4" s="1"/>
  <c r="C26" i="4"/>
  <c r="C25" i="4"/>
  <c r="C24" i="4" s="1"/>
  <c r="E22" i="4"/>
  <c r="D22" i="4"/>
  <c r="D19" i="4" s="1"/>
  <c r="D18" i="4" s="1"/>
  <c r="C22" i="4"/>
  <c r="C19" i="4" s="1"/>
  <c r="C18" i="4" s="1"/>
  <c r="E19" i="4"/>
  <c r="E18" i="4" s="1"/>
  <c r="E16" i="4"/>
  <c r="D16" i="4"/>
  <c r="C16" i="4"/>
  <c r="E14" i="4"/>
  <c r="D14" i="4"/>
  <c r="C14" i="4"/>
  <c r="E13" i="4" l="1"/>
  <c r="D13" i="4"/>
  <c r="D12" i="4" s="1"/>
  <c r="C13" i="4"/>
  <c r="C12" i="4" s="1"/>
  <c r="E12" i="4"/>
  <c r="G19" i="1" l="1"/>
  <c r="H372" i="1" l="1"/>
  <c r="G372" i="1"/>
  <c r="G304" i="2" l="1"/>
  <c r="G303" i="2" s="1"/>
  <c r="H304" i="2"/>
  <c r="H303" i="2" s="1"/>
  <c r="F304" i="2"/>
  <c r="F303" i="2" s="1"/>
  <c r="G253" i="1"/>
  <c r="H250" i="1"/>
  <c r="I250" i="1"/>
  <c r="G250" i="1"/>
  <c r="G412" i="1"/>
  <c r="H412" i="1"/>
  <c r="I412" i="1"/>
  <c r="G548" i="2" l="1"/>
  <c r="H548" i="2"/>
  <c r="G549" i="2"/>
  <c r="H549" i="2"/>
  <c r="F549" i="2"/>
  <c r="F548" i="2"/>
  <c r="H925" i="1"/>
  <c r="H924" i="1" s="1"/>
  <c r="I925" i="1"/>
  <c r="I924" i="1" s="1"/>
  <c r="G925" i="1"/>
  <c r="G924" i="1" s="1"/>
  <c r="G540" i="2"/>
  <c r="G539" i="2" s="1"/>
  <c r="F540" i="2"/>
  <c r="F539" i="2" s="1"/>
  <c r="I921" i="1"/>
  <c r="H540" i="2" s="1"/>
  <c r="H539" i="2" s="1"/>
  <c r="H920" i="1"/>
  <c r="G920" i="1"/>
  <c r="F547" i="2" l="1"/>
  <c r="F546" i="2" s="1"/>
  <c r="H547" i="2"/>
  <c r="H546" i="2" s="1"/>
  <c r="G547" i="2"/>
  <c r="G546" i="2" s="1"/>
  <c r="I920" i="1"/>
  <c r="I110" i="1" l="1"/>
  <c r="H110" i="1"/>
  <c r="H787" i="1" l="1"/>
  <c r="I787" i="1"/>
  <c r="G787" i="1"/>
  <c r="H369" i="1" l="1"/>
  <c r="G763" i="2" l="1"/>
  <c r="G762" i="2" s="1"/>
  <c r="H763" i="2"/>
  <c r="H762" i="2" s="1"/>
  <c r="F763" i="2"/>
  <c r="F762" i="2" s="1"/>
  <c r="G110" i="1"/>
  <c r="G114" i="1"/>
  <c r="H114" i="1"/>
  <c r="I114" i="1"/>
  <c r="I253" i="1" l="1"/>
  <c r="G761" i="2"/>
  <c r="H761" i="2"/>
  <c r="F761" i="2"/>
  <c r="H112" i="1"/>
  <c r="H111" i="1" s="1"/>
  <c r="I112" i="1"/>
  <c r="I111" i="1" s="1"/>
  <c r="G112" i="1"/>
  <c r="G111" i="1" s="1"/>
  <c r="F459" i="2" l="1"/>
  <c r="F458" i="2" s="1"/>
  <c r="H994" i="1"/>
  <c r="I994" i="1"/>
  <c r="G994" i="1"/>
  <c r="G995" i="1"/>
  <c r="G458" i="2"/>
  <c r="H458" i="2"/>
  <c r="G618" i="1" l="1"/>
  <c r="G742" i="1" l="1"/>
  <c r="G95" i="1"/>
  <c r="F293" i="2" l="1"/>
  <c r="G438" i="1"/>
  <c r="G437" i="1"/>
  <c r="G436" i="1" s="1"/>
  <c r="G443" i="1" l="1"/>
  <c r="J51" i="1" l="1"/>
  <c r="J50" i="1"/>
  <c r="J49" i="1"/>
  <c r="J465" i="1"/>
  <c r="G758" i="2" l="1"/>
  <c r="H758" i="2"/>
  <c r="F758" i="2"/>
  <c r="I109" i="1"/>
  <c r="I108" i="1" s="1"/>
  <c r="I107" i="1" s="1"/>
  <c r="H109" i="1"/>
  <c r="H108" i="1" s="1"/>
  <c r="H107" i="1" s="1"/>
  <c r="G109" i="1"/>
  <c r="G108" i="1" s="1"/>
  <c r="G107" i="1" s="1"/>
  <c r="G676" i="2" l="1"/>
  <c r="G675" i="2" s="1"/>
  <c r="H676" i="2"/>
  <c r="H675" i="2" s="1"/>
  <c r="F676" i="2"/>
  <c r="F675" i="2" s="1"/>
  <c r="G680" i="2"/>
  <c r="H680" i="2"/>
  <c r="F680" i="2"/>
  <c r="F677" i="2" s="1"/>
  <c r="G672" i="2"/>
  <c r="G671" i="2" s="1"/>
  <c r="H672" i="2"/>
  <c r="H671" i="2" s="1"/>
  <c r="F672" i="2"/>
  <c r="F671" i="2" s="1"/>
  <c r="G767" i="1"/>
  <c r="G761" i="1" s="1"/>
  <c r="H765" i="1"/>
  <c r="H762" i="1" s="1"/>
  <c r="I765" i="1"/>
  <c r="I762" i="1" s="1"/>
  <c r="G765" i="1"/>
  <c r="G762" i="1" s="1"/>
  <c r="H695" i="2" l="1"/>
  <c r="H694" i="2" s="1"/>
  <c r="G643" i="2"/>
  <c r="G642" i="2" s="1"/>
  <c r="H643" i="2"/>
  <c r="H642" i="2" s="1"/>
  <c r="F643" i="2"/>
  <c r="G637" i="2"/>
  <c r="G636" i="2" s="1"/>
  <c r="H637" i="2"/>
  <c r="H636" i="2" s="1"/>
  <c r="F637" i="2"/>
  <c r="F636" i="2" s="1"/>
  <c r="F642" i="2"/>
  <c r="G633" i="2"/>
  <c r="G632" i="2" s="1"/>
  <c r="H633" i="2"/>
  <c r="H632" i="2" s="1"/>
  <c r="F633" i="2"/>
  <c r="F632" i="2" s="1"/>
  <c r="G627" i="2"/>
  <c r="G626" i="2" s="1"/>
  <c r="H627" i="2"/>
  <c r="H626" i="2" s="1"/>
  <c r="F627" i="2"/>
  <c r="F626" i="2" s="1"/>
  <c r="G697" i="2" l="1"/>
  <c r="G696" i="2" s="1"/>
  <c r="H697" i="2"/>
  <c r="H696" i="2" s="1"/>
  <c r="H693" i="2" s="1"/>
  <c r="G674" i="2"/>
  <c r="G673" i="2" s="1"/>
  <c r="H674" i="2"/>
  <c r="H673" i="2" s="1"/>
  <c r="F674" i="2"/>
  <c r="F673" i="2" s="1"/>
  <c r="G670" i="2"/>
  <c r="G669" i="2" s="1"/>
  <c r="G668" i="2" s="1"/>
  <c r="H670" i="2"/>
  <c r="H669" i="2" s="1"/>
  <c r="H668" i="2" s="1"/>
  <c r="F670" i="2"/>
  <c r="F669" i="2" s="1"/>
  <c r="F668" i="2" s="1"/>
  <c r="H645" i="2"/>
  <c r="H644" i="2" s="1"/>
  <c r="H641" i="2"/>
  <c r="H640" i="2" s="1"/>
  <c r="H639" i="2"/>
  <c r="H638" i="2" s="1"/>
  <c r="H635" i="2"/>
  <c r="H634" i="2" s="1"/>
  <c r="H631" i="2"/>
  <c r="H630" i="2" s="1"/>
  <c r="H629" i="2"/>
  <c r="H628" i="2" s="1"/>
  <c r="G645" i="2"/>
  <c r="G644" i="2" s="1"/>
  <c r="G641" i="2"/>
  <c r="G640" i="2" s="1"/>
  <c r="G639" i="2"/>
  <c r="G638" i="2" s="1"/>
  <c r="G635" i="2"/>
  <c r="G634" i="2" s="1"/>
  <c r="G631" i="2"/>
  <c r="G630" i="2" s="1"/>
  <c r="G629" i="2"/>
  <c r="G628" i="2" s="1"/>
  <c r="F645" i="2"/>
  <c r="F644" i="2" s="1"/>
  <c r="F641" i="2"/>
  <c r="F640" i="2" s="1"/>
  <c r="F639" i="2"/>
  <c r="F638" i="2" s="1"/>
  <c r="F635" i="2"/>
  <c r="F634" i="2" s="1"/>
  <c r="F631" i="2"/>
  <c r="F630" i="2" s="1"/>
  <c r="F629" i="2"/>
  <c r="F628" i="2" s="1"/>
  <c r="F665" i="2"/>
  <c r="G665" i="2"/>
  <c r="H665" i="2"/>
  <c r="F650" i="2"/>
  <c r="G650" i="2"/>
  <c r="H650" i="2"/>
  <c r="F625" i="2" l="1"/>
  <c r="G625" i="2"/>
  <c r="H625" i="2"/>
  <c r="I794" i="1"/>
  <c r="I793" i="1" s="1"/>
  <c r="I785" i="1"/>
  <c r="I784" i="1" s="1"/>
  <c r="I783" i="1" s="1"/>
  <c r="H785" i="1"/>
  <c r="H784" i="1" s="1"/>
  <c r="H783" i="1" s="1"/>
  <c r="G785" i="1"/>
  <c r="G784" i="1" s="1"/>
  <c r="G783" i="1" s="1"/>
  <c r="I778" i="1"/>
  <c r="I777" i="1" s="1"/>
  <c r="H778" i="1"/>
  <c r="H777" i="1" s="1"/>
  <c r="I775" i="1"/>
  <c r="H775" i="1"/>
  <c r="G775" i="1"/>
  <c r="I758" i="1"/>
  <c r="H758" i="1"/>
  <c r="G758" i="1"/>
  <c r="I752" i="1"/>
  <c r="H752" i="1"/>
  <c r="G752" i="1"/>
  <c r="I747" i="1"/>
  <c r="I746" i="1" s="1"/>
  <c r="I745" i="1" s="1"/>
  <c r="H747" i="1"/>
  <c r="H746" i="1" s="1"/>
  <c r="H745" i="1" s="1"/>
  <c r="G747" i="1"/>
  <c r="G746" i="1" s="1"/>
  <c r="G745" i="1" s="1"/>
  <c r="G732" i="1"/>
  <c r="I727" i="1"/>
  <c r="H664" i="2" s="1"/>
  <c r="H727" i="1"/>
  <c r="G664" i="2" s="1"/>
  <c r="G727" i="1"/>
  <c r="F664" i="2" s="1"/>
  <c r="I726" i="1"/>
  <c r="H663" i="2" s="1"/>
  <c r="H726" i="1"/>
  <c r="G663" i="2" s="1"/>
  <c r="F663" i="2"/>
  <c r="I712" i="1"/>
  <c r="H649" i="2" s="1"/>
  <c r="H712" i="1"/>
  <c r="G649" i="2" s="1"/>
  <c r="F649" i="2"/>
  <c r="I711" i="1"/>
  <c r="H648" i="2" s="1"/>
  <c r="H711" i="1"/>
  <c r="G648" i="2" s="1"/>
  <c r="F648" i="2"/>
  <c r="I710" i="1"/>
  <c r="H647" i="2" s="1"/>
  <c r="H710" i="1"/>
  <c r="G647" i="2" s="1"/>
  <c r="F647" i="2"/>
  <c r="I782" i="1" l="1"/>
  <c r="I781" i="1" s="1"/>
  <c r="I780" i="1" s="1"/>
  <c r="F662" i="2"/>
  <c r="F661" i="2" s="1"/>
  <c r="H760" i="1"/>
  <c r="H744" i="1" s="1"/>
  <c r="I760" i="1"/>
  <c r="I744" i="1" s="1"/>
  <c r="H646" i="2"/>
  <c r="H624" i="2" s="1"/>
  <c r="G662" i="2"/>
  <c r="G661" i="2" s="1"/>
  <c r="H662" i="2"/>
  <c r="H661" i="2" s="1"/>
  <c r="F646" i="2"/>
  <c r="F624" i="2" s="1"/>
  <c r="G646" i="2"/>
  <c r="G624" i="2" s="1"/>
  <c r="H794" i="1"/>
  <c r="H793" i="1" s="1"/>
  <c r="H782" i="1" s="1"/>
  <c r="H781" i="1" s="1"/>
  <c r="H780" i="1" s="1"/>
  <c r="G695" i="2"/>
  <c r="G694" i="2" s="1"/>
  <c r="G693" i="2" s="1"/>
  <c r="G794" i="1"/>
  <c r="G793" i="1" s="1"/>
  <c r="G782" i="1" s="1"/>
  <c r="G781" i="1" s="1"/>
  <c r="G780" i="1" s="1"/>
  <c r="F695" i="2"/>
  <c r="F694" i="2" s="1"/>
  <c r="G731" i="1"/>
  <c r="G730" i="1" s="1"/>
  <c r="G778" i="1"/>
  <c r="G777" i="1" s="1"/>
  <c r="G760" i="1" s="1"/>
  <c r="F697" i="2"/>
  <c r="F696" i="2" s="1"/>
  <c r="G709" i="1"/>
  <c r="G708" i="1" s="1"/>
  <c r="G725" i="1"/>
  <c r="H725" i="1"/>
  <c r="H724" i="1" s="1"/>
  <c r="I725" i="1"/>
  <c r="I724" i="1" s="1"/>
  <c r="H709" i="1"/>
  <c r="H708" i="1" s="1"/>
  <c r="I709" i="1"/>
  <c r="I708" i="1" s="1"/>
  <c r="F667" i="2" l="1"/>
  <c r="F693" i="2"/>
  <c r="G744" i="1"/>
  <c r="H491" i="2" l="1"/>
  <c r="H490" i="2" s="1"/>
  <c r="G491" i="2"/>
  <c r="G490" i="2" s="1"/>
  <c r="F491" i="2"/>
  <c r="F490" i="2" s="1"/>
  <c r="H997" i="1"/>
  <c r="I997" i="1"/>
  <c r="G997" i="1"/>
  <c r="G486" i="2"/>
  <c r="G485" i="2" s="1"/>
  <c r="H486" i="2"/>
  <c r="H485" i="2" s="1"/>
  <c r="F486" i="2"/>
  <c r="F485" i="2" s="1"/>
  <c r="G595" i="2"/>
  <c r="G594" i="2" s="1"/>
  <c r="H595" i="2"/>
  <c r="H594" i="2" s="1"/>
  <c r="F595" i="2"/>
  <c r="F594" i="2" s="1"/>
  <c r="G603" i="2"/>
  <c r="G602" i="2" s="1"/>
  <c r="G601" i="2" s="1"/>
  <c r="H603" i="2"/>
  <c r="H602" i="2" s="1"/>
  <c r="H601" i="2" s="1"/>
  <c r="F603" i="2"/>
  <c r="F602" i="2" s="1"/>
  <c r="F601" i="2" s="1"/>
  <c r="I1021" i="1"/>
  <c r="I1020" i="1" s="1"/>
  <c r="H1021" i="1"/>
  <c r="H1020" i="1" s="1"/>
  <c r="G1021" i="1"/>
  <c r="G1020" i="1" s="1"/>
  <c r="I1013" i="1"/>
  <c r="H1013" i="1"/>
  <c r="G1013" i="1"/>
  <c r="G481" i="2"/>
  <c r="G480" i="2" s="1"/>
  <c r="H481" i="2"/>
  <c r="H480" i="2" s="1"/>
  <c r="F481" i="2"/>
  <c r="F480" i="2" s="1"/>
  <c r="H970" i="1"/>
  <c r="I970" i="1"/>
  <c r="G970" i="1"/>
  <c r="G584" i="2"/>
  <c r="G583" i="2" s="1"/>
  <c r="H584" i="2"/>
  <c r="H583" i="2" s="1"/>
  <c r="F584" i="2"/>
  <c r="F583" i="2" s="1"/>
  <c r="G545" i="2"/>
  <c r="G544" i="2" s="1"/>
  <c r="G543" i="2" s="1"/>
  <c r="H545" i="2"/>
  <c r="H544" i="2" s="1"/>
  <c r="H543" i="2" s="1"/>
  <c r="F545" i="2"/>
  <c r="F544" i="2" s="1"/>
  <c r="F543" i="2" s="1"/>
  <c r="H955" i="1"/>
  <c r="H954" i="1" s="1"/>
  <c r="I955" i="1"/>
  <c r="I954" i="1" s="1"/>
  <c r="G955" i="1"/>
  <c r="G954" i="1" s="1"/>
  <c r="I948" i="1"/>
  <c r="I947" i="1" s="1"/>
  <c r="H948" i="1"/>
  <c r="H947" i="1" s="1"/>
  <c r="G948" i="1"/>
  <c r="G947" i="1" s="1"/>
  <c r="G589" i="2"/>
  <c r="G588" i="2" s="1"/>
  <c r="G587" i="2" s="1"/>
  <c r="H589" i="2"/>
  <c r="H588" i="2" s="1"/>
  <c r="H587" i="2" s="1"/>
  <c r="F589" i="2"/>
  <c r="F588" i="2" s="1"/>
  <c r="F587" i="2" s="1"/>
  <c r="H936" i="1"/>
  <c r="H935" i="1" s="1"/>
  <c r="H934" i="1" s="1"/>
  <c r="I936" i="1"/>
  <c r="I935" i="1" s="1"/>
  <c r="I934" i="1" s="1"/>
  <c r="G936" i="1"/>
  <c r="G935" i="1" s="1"/>
  <c r="G934" i="1" s="1"/>
  <c r="G578" i="2"/>
  <c r="G577" i="2" s="1"/>
  <c r="H578" i="2"/>
  <c r="H577" i="2" s="1"/>
  <c r="F578" i="2"/>
  <c r="F577" i="2" s="1"/>
  <c r="I932" i="1"/>
  <c r="I929" i="1" s="1"/>
  <c r="H932" i="1"/>
  <c r="H929" i="1" s="1"/>
  <c r="G932" i="1"/>
  <c r="G929" i="1" s="1"/>
  <c r="G488" i="2"/>
  <c r="H488" i="2"/>
  <c r="F489" i="2"/>
  <c r="F488" i="2"/>
  <c r="F484" i="2"/>
  <c r="F483" i="2"/>
  <c r="G473" i="2"/>
  <c r="H473" i="2"/>
  <c r="G474" i="2"/>
  <c r="H474" i="2"/>
  <c r="F474" i="2"/>
  <c r="F473" i="2"/>
  <c r="I894" i="1"/>
  <c r="I892" i="1" s="1"/>
  <c r="H894" i="1"/>
  <c r="H892" i="1" s="1"/>
  <c r="G892" i="1"/>
  <c r="H891" i="1"/>
  <c r="I891" i="1" s="1"/>
  <c r="H484" i="2" s="1"/>
  <c r="H890" i="1"/>
  <c r="I890" i="1" s="1"/>
  <c r="G889" i="1"/>
  <c r="H886" i="1"/>
  <c r="I886" i="1"/>
  <c r="G886" i="1"/>
  <c r="G454" i="2"/>
  <c r="H454" i="2"/>
  <c r="F454" i="2"/>
  <c r="I877" i="1"/>
  <c r="I876" i="1" s="1"/>
  <c r="H877" i="1"/>
  <c r="H876" i="1" s="1"/>
  <c r="G877" i="1"/>
  <c r="G876" i="1" s="1"/>
  <c r="G740" i="2"/>
  <c r="H740" i="2"/>
  <c r="F740" i="2"/>
  <c r="G586" i="2"/>
  <c r="G585" i="2" s="1"/>
  <c r="H586" i="2"/>
  <c r="H585" i="2" s="1"/>
  <c r="F586" i="2"/>
  <c r="G580" i="2"/>
  <c r="G579" i="2" s="1"/>
  <c r="H580" i="2"/>
  <c r="H579" i="2" s="1"/>
  <c r="F580" i="2"/>
  <c r="F579" i="2" s="1"/>
  <c r="I859" i="1"/>
  <c r="I856" i="1" s="1"/>
  <c r="H859" i="1"/>
  <c r="H856" i="1" s="1"/>
  <c r="G859" i="1"/>
  <c r="G856" i="1" s="1"/>
  <c r="I868" i="1"/>
  <c r="I867" i="1" s="1"/>
  <c r="I866" i="1" s="1"/>
  <c r="I865" i="1" s="1"/>
  <c r="H868" i="1"/>
  <c r="H867" i="1" s="1"/>
  <c r="H866" i="1" s="1"/>
  <c r="H865" i="1" s="1"/>
  <c r="G868" i="1"/>
  <c r="G867" i="1" s="1"/>
  <c r="G866" i="1" s="1"/>
  <c r="G865" i="1" s="1"/>
  <c r="I863" i="1"/>
  <c r="I862" i="1" s="1"/>
  <c r="I861" i="1" s="1"/>
  <c r="H863" i="1"/>
  <c r="H862" i="1" s="1"/>
  <c r="H861" i="1" s="1"/>
  <c r="G863" i="1"/>
  <c r="G862" i="1" s="1"/>
  <c r="G861" i="1" s="1"/>
  <c r="G953" i="1" l="1"/>
  <c r="H582" i="2"/>
  <c r="H581" i="2" s="1"/>
  <c r="I953" i="1"/>
  <c r="H953" i="1"/>
  <c r="G582" i="2"/>
  <c r="G581" i="2" s="1"/>
  <c r="G483" i="2"/>
  <c r="G928" i="1"/>
  <c r="I928" i="1"/>
  <c r="H928" i="1"/>
  <c r="F585" i="2"/>
  <c r="F582" i="2" s="1"/>
  <c r="F581" i="2" s="1"/>
  <c r="F482" i="2"/>
  <c r="F487" i="2"/>
  <c r="G484" i="2"/>
  <c r="I889" i="1"/>
  <c r="H483" i="2"/>
  <c r="H482" i="2" s="1"/>
  <c r="H489" i="2"/>
  <c r="H487" i="2" s="1"/>
  <c r="G489" i="2"/>
  <c r="G487" i="2" s="1"/>
  <c r="H472" i="2"/>
  <c r="F472" i="2"/>
  <c r="G472" i="2"/>
  <c r="H889" i="1"/>
  <c r="I855" i="1"/>
  <c r="H855" i="1"/>
  <c r="G855" i="1"/>
  <c r="G482" i="2" l="1"/>
  <c r="G478" i="2" l="1"/>
  <c r="H478" i="2"/>
  <c r="G479" i="2"/>
  <c r="H479" i="2"/>
  <c r="F479" i="2"/>
  <c r="F478" i="2"/>
  <c r="G477" i="2" l="1"/>
  <c r="H477" i="2"/>
  <c r="F477" i="2"/>
  <c r="I820" i="1"/>
  <c r="H820" i="1"/>
  <c r="G820" i="1"/>
  <c r="G734" i="2" l="1"/>
  <c r="G733" i="2" s="1"/>
  <c r="H734" i="2"/>
  <c r="H733" i="2" s="1"/>
  <c r="F734" i="2"/>
  <c r="F733" i="2" s="1"/>
  <c r="I674" i="1"/>
  <c r="I673" i="1" s="1"/>
  <c r="I672" i="1" s="1"/>
  <c r="H674" i="1"/>
  <c r="H673" i="1" s="1"/>
  <c r="H672" i="1" s="1"/>
  <c r="H95" i="1" l="1"/>
  <c r="H210" i="2" l="1"/>
  <c r="H209" i="2" s="1"/>
  <c r="H207" i="2" s="1"/>
  <c r="F210" i="2"/>
  <c r="F209" i="2" s="1"/>
  <c r="F207" i="2" s="1"/>
  <c r="G210" i="2"/>
  <c r="G209" i="2" s="1"/>
  <c r="G207" i="2" s="1"/>
  <c r="H303" i="1"/>
  <c r="H301" i="1" s="1"/>
  <c r="F408" i="2"/>
  <c r="F407" i="2" s="1"/>
  <c r="G408" i="2"/>
  <c r="G407" i="2" s="1"/>
  <c r="H408" i="2"/>
  <c r="H407" i="2" s="1"/>
  <c r="I1149" i="1"/>
  <c r="I1148" i="1" s="1"/>
  <c r="H1149" i="1"/>
  <c r="H1148" i="1" s="1"/>
  <c r="I492" i="1" l="1"/>
  <c r="I491" i="1" s="1"/>
  <c r="I490" i="1" s="1"/>
  <c r="I489" i="1" s="1"/>
  <c r="I487" i="1"/>
  <c r="I486" i="1" s="1"/>
  <c r="I483" i="1"/>
  <c r="I481" i="1"/>
  <c r="I478" i="1"/>
  <c r="I474" i="1"/>
  <c r="I473" i="1" s="1"/>
  <c r="I472" i="1" s="1"/>
  <c r="I469" i="1"/>
  <c r="I468" i="1" s="1"/>
  <c r="I467" i="1" s="1"/>
  <c r="H492" i="1"/>
  <c r="H491" i="1" s="1"/>
  <c r="H490" i="1" s="1"/>
  <c r="H489" i="1" s="1"/>
  <c r="H487" i="1"/>
  <c r="H486" i="1" s="1"/>
  <c r="H483" i="1"/>
  <c r="H481" i="1"/>
  <c r="H478" i="1"/>
  <c r="H474" i="1"/>
  <c r="H473" i="1" s="1"/>
  <c r="H472" i="1" s="1"/>
  <c r="H469" i="1"/>
  <c r="H468" i="1" s="1"/>
  <c r="H467" i="1" s="1"/>
  <c r="I46" i="1"/>
  <c r="I44" i="1"/>
  <c r="I41" i="1"/>
  <c r="I37" i="1"/>
  <c r="I34" i="1"/>
  <c r="I40" i="1" l="1"/>
  <c r="I39" i="1" s="1"/>
  <c r="I477" i="1"/>
  <c r="I476" i="1" s="1"/>
  <c r="I466" i="1" s="1"/>
  <c r="I33" i="1"/>
  <c r="I32" i="1" s="1"/>
  <c r="H477" i="1"/>
  <c r="H476" i="1" s="1"/>
  <c r="H466" i="1" s="1"/>
  <c r="I31" i="1" l="1"/>
  <c r="H46" i="1"/>
  <c r="H44" i="1"/>
  <c r="H41" i="1"/>
  <c r="H37" i="1"/>
  <c r="H34" i="1"/>
  <c r="H33" i="1" l="1"/>
  <c r="H32" i="1" s="1"/>
  <c r="H40" i="1"/>
  <c r="H39" i="1" s="1"/>
  <c r="I1203" i="1"/>
  <c r="I1202" i="1" s="1"/>
  <c r="I1201" i="1" s="1"/>
  <c r="I1200" i="1" s="1"/>
  <c r="I1196" i="1"/>
  <c r="I1195" i="1" s="1"/>
  <c r="I1193" i="1"/>
  <c r="I1190" i="1"/>
  <c r="I1187" i="1"/>
  <c r="I1186" i="1" s="1"/>
  <c r="I1184" i="1"/>
  <c r="I1183" i="1" s="1"/>
  <c r="I1181" i="1"/>
  <c r="I1180" i="1" s="1"/>
  <c r="I1176" i="1"/>
  <c r="I1175" i="1" s="1"/>
  <c r="I1173" i="1"/>
  <c r="I1172" i="1" s="1"/>
  <c r="I1168" i="1"/>
  <c r="I1167" i="1" s="1"/>
  <c r="I1164" i="1"/>
  <c r="I1163" i="1" s="1"/>
  <c r="I1162" i="1" s="1"/>
  <c r="I1160" i="1"/>
  <c r="I1159" i="1" s="1"/>
  <c r="I1154" i="1"/>
  <c r="I1153" i="1" s="1"/>
  <c r="I1152" i="1" s="1"/>
  <c r="I1151" i="1" s="1"/>
  <c r="I1146" i="1"/>
  <c r="I1144" i="1"/>
  <c r="I1141" i="1"/>
  <c r="I1140" i="1" s="1"/>
  <c r="I1138" i="1"/>
  <c r="I1137" i="1" s="1"/>
  <c r="I1134" i="1"/>
  <c r="I1132" i="1"/>
  <c r="I1130" i="1"/>
  <c r="I1125" i="1"/>
  <c r="I1124" i="1" s="1"/>
  <c r="I1123" i="1" s="1"/>
  <c r="I1119" i="1"/>
  <c r="I1118" i="1" s="1"/>
  <c r="I1117" i="1" s="1"/>
  <c r="I1113" i="1"/>
  <c r="I1112" i="1" s="1"/>
  <c r="I1110" i="1"/>
  <c r="I1109" i="1" s="1"/>
  <c r="I1108" i="1" s="1"/>
  <c r="I1106" i="1"/>
  <c r="I1105" i="1" s="1"/>
  <c r="I1101" i="1"/>
  <c r="I1100" i="1" s="1"/>
  <c r="I1099" i="1" s="1"/>
  <c r="I1097" i="1"/>
  <c r="I1096" i="1" s="1"/>
  <c r="I1095" i="1" s="1"/>
  <c r="I1092" i="1"/>
  <c r="I1091" i="1" s="1"/>
  <c r="I1087" i="1"/>
  <c r="I1086" i="1" s="1"/>
  <c r="I1085" i="1" s="1"/>
  <c r="I1084" i="1" s="1"/>
  <c r="I1083" i="1" s="1"/>
  <c r="I1081" i="1"/>
  <c r="I1080" i="1" s="1"/>
  <c r="I1078" i="1"/>
  <c r="I1077" i="1" s="1"/>
  <c r="I1075" i="1"/>
  <c r="I1073" i="1"/>
  <c r="I1072" i="1" s="1"/>
  <c r="I1068" i="1"/>
  <c r="I1067" i="1" s="1"/>
  <c r="I1066" i="1" s="1"/>
  <c r="I1060" i="1"/>
  <c r="I1059" i="1" s="1"/>
  <c r="I1058" i="1" s="1"/>
  <c r="I1057" i="1" s="1"/>
  <c r="I1056" i="1" s="1"/>
  <c r="I1055" i="1" s="1"/>
  <c r="I1053" i="1"/>
  <c r="I1051" i="1" s="1"/>
  <c r="I1050" i="1" s="1"/>
  <c r="I1049" i="1" s="1"/>
  <c r="I1047" i="1"/>
  <c r="I1042" i="1"/>
  <c r="I1041" i="1" s="1"/>
  <c r="I1040" i="1" s="1"/>
  <c r="I1037" i="1"/>
  <c r="I1036" i="1" s="1"/>
  <c r="I1035" i="1" s="1"/>
  <c r="I1032" i="1"/>
  <c r="I1031" i="1" s="1"/>
  <c r="I1030" i="1" s="1"/>
  <c r="I1024" i="1"/>
  <c r="I1023" i="1" s="1"/>
  <c r="I1017" i="1"/>
  <c r="I1015" i="1"/>
  <c r="I1010" i="1"/>
  <c r="I1007" i="1"/>
  <c r="I1006" i="1" s="1"/>
  <c r="I1003" i="1"/>
  <c r="I1000" i="1"/>
  <c r="I987" i="1"/>
  <c r="I986" i="1" s="1"/>
  <c r="I984" i="1"/>
  <c r="I983" i="1" s="1"/>
  <c r="I979" i="1"/>
  <c r="I974" i="1"/>
  <c r="I967" i="1"/>
  <c r="I966" i="1" s="1"/>
  <c r="I965" i="1" s="1"/>
  <c r="I962" i="1"/>
  <c r="I961" i="1" s="1"/>
  <c r="I959" i="1"/>
  <c r="I958" i="1" s="1"/>
  <c r="I951" i="1"/>
  <c r="I950" i="1" s="1"/>
  <c r="I945" i="1"/>
  <c r="I944" i="1" s="1"/>
  <c r="I942" i="1"/>
  <c r="I941" i="1" s="1"/>
  <c r="I922" i="1"/>
  <c r="I919" i="1" s="1"/>
  <c r="I915" i="1"/>
  <c r="I911" i="1"/>
  <c r="I908" i="1"/>
  <c r="I905" i="1"/>
  <c r="I902" i="1"/>
  <c r="I901" i="1" s="1"/>
  <c r="I900" i="1" s="1"/>
  <c r="I898" i="1"/>
  <c r="I896" i="1"/>
  <c r="I882" i="1"/>
  <c r="I881" i="1" s="1"/>
  <c r="I875" i="1"/>
  <c r="I873" i="1"/>
  <c r="I872" i="1" s="1"/>
  <c r="I853" i="1"/>
  <c r="I851" i="1"/>
  <c r="I849" i="1"/>
  <c r="I845" i="1"/>
  <c r="I843" i="1"/>
  <c r="I840" i="1"/>
  <c r="I836" i="1"/>
  <c r="I833" i="1"/>
  <c r="I830" i="1"/>
  <c r="I829" i="1" s="1"/>
  <c r="I828" i="1" s="1"/>
  <c r="I826" i="1"/>
  <c r="I824" i="1"/>
  <c r="I816" i="1"/>
  <c r="I815" i="1" s="1"/>
  <c r="I807" i="1"/>
  <c r="I805" i="1"/>
  <c r="I802" i="1"/>
  <c r="I799" i="1"/>
  <c r="I741" i="1"/>
  <c r="I740" i="1" s="1"/>
  <c r="I738" i="1"/>
  <c r="I737" i="1" s="1"/>
  <c r="I735" i="1"/>
  <c r="I734" i="1" s="1"/>
  <c r="I722" i="1"/>
  <c r="I721" i="1" s="1"/>
  <c r="I719" i="1"/>
  <c r="I718" i="1" s="1"/>
  <c r="I715" i="1"/>
  <c r="I714" i="1" s="1"/>
  <c r="I702" i="1"/>
  <c r="I701" i="1" s="1"/>
  <c r="I700" i="1" s="1"/>
  <c r="I699" i="1" s="1"/>
  <c r="I698" i="1" s="1"/>
  <c r="I697" i="1" s="1"/>
  <c r="I695" i="1"/>
  <c r="I694" i="1" s="1"/>
  <c r="I693" i="1" s="1"/>
  <c r="I692" i="1" s="1"/>
  <c r="I691" i="1" s="1"/>
  <c r="I690" i="1" s="1"/>
  <c r="I684" i="1"/>
  <c r="I682" i="1"/>
  <c r="I680" i="1"/>
  <c r="I677" i="1"/>
  <c r="I667" i="1"/>
  <c r="I666" i="1" s="1"/>
  <c r="I663" i="1"/>
  <c r="I662" i="1" s="1"/>
  <c r="I661" i="1" s="1"/>
  <c r="I658" i="1"/>
  <c r="I657" i="1" s="1"/>
  <c r="I653" i="1"/>
  <c r="I652" i="1" s="1"/>
  <c r="I651" i="1" s="1"/>
  <c r="I650" i="1" s="1"/>
  <c r="I649" i="1" s="1"/>
  <c r="I646" i="1"/>
  <c r="I645" i="1" s="1"/>
  <c r="I642" i="1"/>
  <c r="I639" i="1"/>
  <c r="I636" i="1"/>
  <c r="I631" i="1"/>
  <c r="I626" i="1"/>
  <c r="I625" i="1" s="1"/>
  <c r="I624" i="1" s="1"/>
  <c r="I622" i="1"/>
  <c r="I621" i="1" s="1"/>
  <c r="I620" i="1" s="1"/>
  <c r="I619" i="1" s="1"/>
  <c r="I617" i="1"/>
  <c r="I616" i="1" s="1"/>
  <c r="I615" i="1" s="1"/>
  <c r="I612" i="1"/>
  <c r="I611" i="1" s="1"/>
  <c r="I609" i="1"/>
  <c r="I608" i="1" s="1"/>
  <c r="I604" i="1"/>
  <c r="I603" i="1" s="1"/>
  <c r="I602" i="1" s="1"/>
  <c r="I599" i="1"/>
  <c r="I598" i="1" s="1"/>
  <c r="I596" i="1"/>
  <c r="I594" i="1"/>
  <c r="I592" i="1"/>
  <c r="I585" i="1"/>
  <c r="I582" i="1"/>
  <c r="I579" i="1"/>
  <c r="I576" i="1"/>
  <c r="I573" i="1"/>
  <c r="I570" i="1"/>
  <c r="I567" i="1"/>
  <c r="I564" i="1"/>
  <c r="I561" i="1"/>
  <c r="I558" i="1"/>
  <c r="I555" i="1"/>
  <c r="I552" i="1"/>
  <c r="I549" i="1"/>
  <c r="I546" i="1"/>
  <c r="I543" i="1"/>
  <c r="I540" i="1"/>
  <c r="I537" i="1"/>
  <c r="I533" i="1"/>
  <c r="I532" i="1" s="1"/>
  <c r="I528" i="1"/>
  <c r="I527" i="1" s="1"/>
  <c r="I526" i="1" s="1"/>
  <c r="I523" i="1"/>
  <c r="I522" i="1" s="1"/>
  <c r="I521" i="1" s="1"/>
  <c r="I520" i="1" s="1"/>
  <c r="I514" i="1"/>
  <c r="I513" i="1" s="1"/>
  <c r="I512" i="1" s="1"/>
  <c r="I509" i="1"/>
  <c r="I508" i="1" s="1"/>
  <c r="I507" i="1" s="1"/>
  <c r="I506" i="1" s="1"/>
  <c r="I505" i="1" s="1"/>
  <c r="I504" i="1" s="1"/>
  <c r="I500" i="1"/>
  <c r="I499" i="1" s="1"/>
  <c r="I498" i="1" s="1"/>
  <c r="I497" i="1" s="1"/>
  <c r="I496" i="1" s="1"/>
  <c r="I495" i="1" s="1"/>
  <c r="I465" i="1"/>
  <c r="K467" i="1" s="1"/>
  <c r="I463" i="1"/>
  <c r="I462" i="1" s="1"/>
  <c r="I461" i="1" s="1"/>
  <c r="I459" i="1"/>
  <c r="I457" i="1"/>
  <c r="I453" i="1"/>
  <c r="I452" i="1" s="1"/>
  <c r="I450" i="1"/>
  <c r="I449" i="1" s="1"/>
  <c r="I448" i="1" s="1"/>
  <c r="I444" i="1"/>
  <c r="I442" i="1"/>
  <c r="I434" i="1"/>
  <c r="I433" i="1" s="1"/>
  <c r="I429" i="1"/>
  <c r="I428" i="1" s="1"/>
  <c r="I426" i="1"/>
  <c r="I425" i="1" s="1"/>
  <c r="I422" i="1"/>
  <c r="I420" i="1"/>
  <c r="I415" i="1"/>
  <c r="I414" i="1" s="1"/>
  <c r="I411" i="1"/>
  <c r="I409" i="1"/>
  <c r="I405" i="1"/>
  <c r="I404" i="1" s="1"/>
  <c r="I400" i="1"/>
  <c r="I399" i="1" s="1"/>
  <c r="I398" i="1" s="1"/>
  <c r="I396" i="1"/>
  <c r="I395" i="1" s="1"/>
  <c r="I393" i="1"/>
  <c r="I392" i="1" s="1"/>
  <c r="I391" i="1" s="1"/>
  <c r="I387" i="1"/>
  <c r="I386" i="1" s="1"/>
  <c r="I385" i="1" s="1"/>
  <c r="I384" i="1" s="1"/>
  <c r="I382" i="1"/>
  <c r="I381" i="1" s="1"/>
  <c r="I380" i="1" s="1"/>
  <c r="I375" i="1" s="1"/>
  <c r="I373" i="1"/>
  <c r="I371" i="1"/>
  <c r="I370" i="1" s="1"/>
  <c r="I367" i="1"/>
  <c r="I365" i="1"/>
  <c r="I358" i="1"/>
  <c r="I357" i="1" s="1"/>
  <c r="I356" i="1" s="1"/>
  <c r="I352" i="1"/>
  <c r="I351" i="1" s="1"/>
  <c r="I349" i="1"/>
  <c r="I348" i="1" s="1"/>
  <c r="I347" i="1" s="1"/>
  <c r="I345" i="1"/>
  <c r="I344" i="1" s="1"/>
  <c r="I342" i="1"/>
  <c r="I340" i="1"/>
  <c r="I335" i="1"/>
  <c r="I334" i="1" s="1"/>
  <c r="I330" i="1"/>
  <c r="I329" i="1" s="1"/>
  <c r="I325" i="1"/>
  <c r="I322" i="1" s="1"/>
  <c r="I323" i="1"/>
  <c r="I320" i="1"/>
  <c r="I318" i="1"/>
  <c r="I316" i="1"/>
  <c r="I312" i="1"/>
  <c r="I311" i="1" s="1"/>
  <c r="I310" i="1" s="1"/>
  <c r="I308" i="1"/>
  <c r="I305" i="1" s="1"/>
  <c r="I306" i="1"/>
  <c r="I298" i="1"/>
  <c r="I297" i="1" s="1"/>
  <c r="I295" i="1"/>
  <c r="I293" i="1"/>
  <c r="I288" i="1"/>
  <c r="I287" i="1" s="1"/>
  <c r="I286" i="1" s="1"/>
  <c r="I285" i="1" s="1"/>
  <c r="I282" i="1"/>
  <c r="I281" i="1" s="1"/>
  <c r="I279" i="1"/>
  <c r="I278" i="1" s="1"/>
  <c r="I275" i="1"/>
  <c r="I274" i="1" s="1"/>
  <c r="I273" i="1" s="1"/>
  <c r="I271" i="1"/>
  <c r="I269" i="1"/>
  <c r="I267" i="1"/>
  <c r="I262" i="1"/>
  <c r="I261" i="1" s="1"/>
  <c r="I258" i="1"/>
  <c r="I257" i="1" s="1"/>
  <c r="I254" i="1"/>
  <c r="I252" i="1"/>
  <c r="I243" i="1"/>
  <c r="I242" i="1" s="1"/>
  <c r="I240" i="1"/>
  <c r="I239" i="1" s="1"/>
  <c r="I237" i="1"/>
  <c r="I236" i="1" s="1"/>
  <c r="I234" i="1"/>
  <c r="I233" i="1" s="1"/>
  <c r="I232" i="1" s="1"/>
  <c r="I230" i="1"/>
  <c r="I228" i="1"/>
  <c r="I221" i="1"/>
  <c r="I220" i="1" s="1"/>
  <c r="I219" i="1" s="1"/>
  <c r="I217" i="1"/>
  <c r="I216" i="1"/>
  <c r="I214" i="1"/>
  <c r="I211" i="1"/>
  <c r="I208" i="1"/>
  <c r="I207" i="1" s="1"/>
  <c r="I205" i="1"/>
  <c r="I204" i="1" s="1"/>
  <c r="I200" i="1"/>
  <c r="I198" i="1" s="1"/>
  <c r="I196" i="1"/>
  <c r="I194" i="1"/>
  <c r="I189" i="1"/>
  <c r="I187" i="1"/>
  <c r="I185" i="1"/>
  <c r="I178" i="1"/>
  <c r="I176" i="1"/>
  <c r="I173" i="1"/>
  <c r="I168" i="1"/>
  <c r="I166" i="1"/>
  <c r="I165" i="1"/>
  <c r="I164" i="1" s="1"/>
  <c r="I162" i="1"/>
  <c r="I161" i="1" s="1"/>
  <c r="I160" i="1" s="1"/>
  <c r="I158" i="1"/>
  <c r="I157" i="1" s="1"/>
  <c r="I156" i="1" s="1"/>
  <c r="I152" i="1"/>
  <c r="I150" i="1"/>
  <c r="I148" i="1"/>
  <c r="I140" i="1"/>
  <c r="I139" i="1" s="1"/>
  <c r="I138" i="1" s="1"/>
  <c r="I135" i="1"/>
  <c r="I134" i="1" s="1"/>
  <c r="I132" i="1"/>
  <c r="I131" i="1" s="1"/>
  <c r="I129" i="1"/>
  <c r="I128" i="1" s="1"/>
  <c r="I126" i="1"/>
  <c r="I124" i="1"/>
  <c r="I121" i="1"/>
  <c r="I120" i="1" s="1"/>
  <c r="I117" i="1"/>
  <c r="I116" i="1" s="1"/>
  <c r="I104" i="1"/>
  <c r="I103" i="1" s="1"/>
  <c r="I100" i="1"/>
  <c r="I99" i="1" s="1"/>
  <c r="I94" i="1"/>
  <c r="I92" i="1"/>
  <c r="I89" i="1"/>
  <c r="I86" i="1"/>
  <c r="I85" i="1" s="1"/>
  <c r="I82" i="1"/>
  <c r="I81" i="1" s="1"/>
  <c r="I80" i="1" s="1"/>
  <c r="I78" i="1"/>
  <c r="I77" i="1" s="1"/>
  <c r="I76" i="1" s="1"/>
  <c r="I73" i="1"/>
  <c r="I70" i="1"/>
  <c r="I69" i="1" s="1"/>
  <c r="I66" i="1"/>
  <c r="I65" i="1" s="1"/>
  <c r="I61" i="1"/>
  <c r="I60" i="1" s="1"/>
  <c r="I57" i="1"/>
  <c r="I56" i="1" s="1"/>
  <c r="I53" i="1"/>
  <c r="I52" i="1" s="1"/>
  <c r="I51" i="1" s="1"/>
  <c r="I30" i="1"/>
  <c r="I26" i="1"/>
  <c r="I24" i="1"/>
  <c r="I21" i="1"/>
  <c r="I18" i="1"/>
  <c r="I14" i="1"/>
  <c r="I203" i="1" l="1"/>
  <c r="I676" i="1"/>
  <c r="I249" i="1"/>
  <c r="I248" i="1" s="1"/>
  <c r="I247" i="1" s="1"/>
  <c r="I246" i="1" s="1"/>
  <c r="I1045" i="1"/>
  <c r="I1044" i="1" s="1"/>
  <c r="I1039" i="1" s="1"/>
  <c r="I1046" i="1"/>
  <c r="I403" i="1"/>
  <c r="I300" i="1"/>
  <c r="I1009" i="1"/>
  <c r="I973" i="1"/>
  <c r="I972" i="1" s="1"/>
  <c r="I940" i="1"/>
  <c r="I939" i="1" s="1"/>
  <c r="I938" i="1" s="1"/>
  <c r="I1189" i="1"/>
  <c r="I441" i="1"/>
  <c r="I440" i="1" s="1"/>
  <c r="I432" i="1" s="1"/>
  <c r="I184" i="1"/>
  <c r="I291" i="1"/>
  <c r="I290" i="1" s="1"/>
  <c r="I999" i="1"/>
  <c r="I993" i="1" s="1"/>
  <c r="I175" i="1"/>
  <c r="I172" i="1" s="1"/>
  <c r="I171" i="1" s="1"/>
  <c r="I364" i="1"/>
  <c r="I1158" i="1"/>
  <c r="I13" i="1"/>
  <c r="I12" i="1" s="1"/>
  <c r="I419" i="1"/>
  <c r="I418" i="1" s="1"/>
  <c r="I417" i="1" s="1"/>
  <c r="I413" i="1" s="1"/>
  <c r="I408" i="1"/>
  <c r="I407" i="1" s="1"/>
  <c r="I192" i="1"/>
  <c r="I191" i="1" s="1"/>
  <c r="I123" i="1"/>
  <c r="I315" i="1"/>
  <c r="I519" i="1"/>
  <c r="I511" i="1" s="1"/>
  <c r="I536" i="1"/>
  <c r="I531" i="1" s="1"/>
  <c r="I591" i="1"/>
  <c r="I590" i="1" s="1"/>
  <c r="I589" i="1" s="1"/>
  <c r="I671" i="1"/>
  <c r="I743" i="1"/>
  <c r="I832" i="1"/>
  <c r="H31" i="1"/>
  <c r="H30" i="1" s="1"/>
  <c r="I55" i="1"/>
  <c r="I848" i="1"/>
  <c r="I847" i="1" s="1"/>
  <c r="I1129" i="1"/>
  <c r="I1128" i="1" s="1"/>
  <c r="I1143" i="1"/>
  <c r="I1136" i="1" s="1"/>
  <c r="I1179" i="1"/>
  <c r="I1178" i="1" s="1"/>
  <c r="I1094" i="1"/>
  <c r="I20" i="1"/>
  <c r="I266" i="1"/>
  <c r="I265" i="1" s="1"/>
  <c r="I264" i="1" s="1"/>
  <c r="I256" i="1" s="1"/>
  <c r="I798" i="1"/>
  <c r="I904" i="1"/>
  <c r="I1029" i="1"/>
  <c r="I607" i="1"/>
  <c r="I871" i="1"/>
  <c r="I1171" i="1"/>
  <c r="I1166" i="1" s="1"/>
  <c r="I390" i="1"/>
  <c r="I717" i="1"/>
  <c r="I707" i="1" s="1"/>
  <c r="I98" i="1"/>
  <c r="I88" i="1"/>
  <c r="I147" i="1"/>
  <c r="I146" i="1" s="1"/>
  <c r="I145" i="1" s="1"/>
  <c r="I144" i="1" s="1"/>
  <c r="I137" i="1" s="1"/>
  <c r="I338" i="1"/>
  <c r="I337" i="1" s="1"/>
  <c r="I333" i="1" s="1"/>
  <c r="I332" i="1" s="1"/>
  <c r="I456" i="1"/>
  <c r="I455" i="1" s="1"/>
  <c r="I447" i="1" s="1"/>
  <c r="I446" i="1" s="1"/>
  <c r="I733" i="1"/>
  <c r="I823" i="1"/>
  <c r="I895" i="1"/>
  <c r="I1104" i="1"/>
  <c r="I213" i="1"/>
  <c r="I210" i="1" s="1"/>
  <c r="I226" i="1"/>
  <c r="I225" i="1" s="1"/>
  <c r="I630" i="1"/>
  <c r="I629" i="1" s="1"/>
  <c r="I628" i="1" s="1"/>
  <c r="I656" i="1"/>
  <c r="I1071" i="1"/>
  <c r="I1070" i="1" s="1"/>
  <c r="I1065" i="1" s="1"/>
  <c r="I1064" i="1" s="1"/>
  <c r="I1063" i="1" s="1"/>
  <c r="I424" i="1"/>
  <c r="I1052" i="1"/>
  <c r="I1210" i="1" l="1"/>
  <c r="I880" i="1"/>
  <c r="I879" i="1" s="1"/>
  <c r="I870" i="1" s="1"/>
  <c r="F35" i="3" s="1"/>
  <c r="I402" i="1"/>
  <c r="I389" i="1" s="1"/>
  <c r="I84" i="1"/>
  <c r="I50" i="1" s="1"/>
  <c r="I797" i="1"/>
  <c r="I796" i="1" s="1"/>
  <c r="I732" i="1"/>
  <c r="I992" i="1"/>
  <c r="I991" i="1" s="1"/>
  <c r="I964" i="1"/>
  <c r="I957" i="1" s="1"/>
  <c r="I180" i="1"/>
  <c r="I363" i="1"/>
  <c r="I362" i="1" s="1"/>
  <c r="I355" i="1" s="1"/>
  <c r="I1028" i="1"/>
  <c r="I1127" i="1"/>
  <c r="I1103" i="1" s="1"/>
  <c r="I1090" i="1" s="1"/>
  <c r="I284" i="1"/>
  <c r="I245" i="1" s="1"/>
  <c r="I1157" i="1"/>
  <c r="I1156" i="1" s="1"/>
  <c r="I814" i="1"/>
  <c r="I655" i="1"/>
  <c r="I11" i="1"/>
  <c r="I10" i="1" s="1"/>
  <c r="K12" i="1" s="1"/>
  <c r="I813" i="1"/>
  <c r="I812" i="1" s="1"/>
  <c r="I202" i="1"/>
  <c r="I588" i="1"/>
  <c r="I530" i="1" s="1"/>
  <c r="I431" i="1"/>
  <c r="I731" i="1" l="1"/>
  <c r="I730" i="1" s="1"/>
  <c r="I729" i="1" s="1"/>
  <c r="I706" i="1" s="1"/>
  <c r="I705" i="1" s="1"/>
  <c r="I704" i="1" s="1"/>
  <c r="I689" i="1" s="1"/>
  <c r="K705" i="1" s="1"/>
  <c r="H678" i="2"/>
  <c r="H677" i="2" s="1"/>
  <c r="I170" i="1"/>
  <c r="I49" i="1" s="1"/>
  <c r="I1089" i="1"/>
  <c r="I1062" i="1" s="1"/>
  <c r="I503" i="1"/>
  <c r="I494" i="1" s="1"/>
  <c r="K505" i="1" s="1"/>
  <c r="I811" i="1"/>
  <c r="I810" i="1" s="1"/>
  <c r="K812" i="1" s="1"/>
  <c r="H1203" i="1"/>
  <c r="H1202" i="1" s="1"/>
  <c r="H1201" i="1" s="1"/>
  <c r="H1200" i="1" s="1"/>
  <c r="H1196" i="1"/>
  <c r="H1195" i="1" s="1"/>
  <c r="H1193" i="1"/>
  <c r="H1190" i="1"/>
  <c r="H1187" i="1"/>
  <c r="H1186" i="1" s="1"/>
  <c r="H1184" i="1"/>
  <c r="H1183" i="1" s="1"/>
  <c r="H1181" i="1"/>
  <c r="H1180" i="1" s="1"/>
  <c r="H1176" i="1"/>
  <c r="H1175" i="1" s="1"/>
  <c r="H1173" i="1"/>
  <c r="H1172" i="1" s="1"/>
  <c r="H1168" i="1"/>
  <c r="H1167" i="1" s="1"/>
  <c r="H1164" i="1"/>
  <c r="H1163" i="1" s="1"/>
  <c r="H1162" i="1" s="1"/>
  <c r="H1160" i="1"/>
  <c r="H1159" i="1" s="1"/>
  <c r="H1154" i="1"/>
  <c r="H1153" i="1" s="1"/>
  <c r="H1152" i="1" s="1"/>
  <c r="H1151" i="1" s="1"/>
  <c r="H1146" i="1"/>
  <c r="H1144" i="1"/>
  <c r="H1141" i="1"/>
  <c r="H1140" i="1" s="1"/>
  <c r="H1138" i="1"/>
  <c r="H1137" i="1" s="1"/>
  <c r="H1134" i="1"/>
  <c r="H1132" i="1"/>
  <c r="H1130" i="1"/>
  <c r="H1125" i="1"/>
  <c r="H1124" i="1" s="1"/>
  <c r="H1123" i="1" s="1"/>
  <c r="H1119" i="1"/>
  <c r="H1118" i="1" s="1"/>
  <c r="H1117" i="1" s="1"/>
  <c r="H1113" i="1"/>
  <c r="H1112" i="1" s="1"/>
  <c r="H1110" i="1"/>
  <c r="H1109" i="1" s="1"/>
  <c r="H1108" i="1" s="1"/>
  <c r="H1106" i="1"/>
  <c r="H1105" i="1" s="1"/>
  <c r="H1101" i="1"/>
  <c r="H1100" i="1" s="1"/>
  <c r="H1099" i="1" s="1"/>
  <c r="H1097" i="1"/>
  <c r="H1096" i="1" s="1"/>
  <c r="H1095" i="1" s="1"/>
  <c r="H1092" i="1"/>
  <c r="H1091" i="1" s="1"/>
  <c r="H1087" i="1"/>
  <c r="H1086" i="1" s="1"/>
  <c r="H1085" i="1" s="1"/>
  <c r="H1084" i="1" s="1"/>
  <c r="H1083" i="1" s="1"/>
  <c r="H1081" i="1"/>
  <c r="H1080" i="1" s="1"/>
  <c r="H1078" i="1"/>
  <c r="H1077" i="1" s="1"/>
  <c r="H1075" i="1"/>
  <c r="H1073" i="1"/>
  <c r="H1072" i="1" s="1"/>
  <c r="H1068" i="1"/>
  <c r="H1067" i="1" s="1"/>
  <c r="H1066" i="1" s="1"/>
  <c r="H1060" i="1"/>
  <c r="H1059" i="1" s="1"/>
  <c r="H1058" i="1" s="1"/>
  <c r="H1057" i="1" s="1"/>
  <c r="H1056" i="1" s="1"/>
  <c r="H1055" i="1" s="1"/>
  <c r="H1053" i="1"/>
  <c r="H1051" i="1" s="1"/>
  <c r="H1050" i="1" s="1"/>
  <c r="H1049" i="1" s="1"/>
  <c r="H1047" i="1"/>
  <c r="H1042" i="1"/>
  <c r="H1041" i="1" s="1"/>
  <c r="H1040" i="1" s="1"/>
  <c r="H1037" i="1"/>
  <c r="H1036" i="1" s="1"/>
  <c r="H1035" i="1" s="1"/>
  <c r="H1032" i="1"/>
  <c r="H1031" i="1" s="1"/>
  <c r="H1030" i="1" s="1"/>
  <c r="H1024" i="1"/>
  <c r="H1023" i="1" s="1"/>
  <c r="H1017" i="1"/>
  <c r="H1015" i="1"/>
  <c r="H1010" i="1"/>
  <c r="H1007" i="1"/>
  <c r="H1006" i="1" s="1"/>
  <c r="H1003" i="1"/>
  <c r="H1000" i="1"/>
  <c r="H987" i="1"/>
  <c r="H986" i="1" s="1"/>
  <c r="H984" i="1"/>
  <c r="H983" i="1" s="1"/>
  <c r="H979" i="1"/>
  <c r="H974" i="1"/>
  <c r="H967" i="1"/>
  <c r="H966" i="1" s="1"/>
  <c r="H965" i="1" s="1"/>
  <c r="H962" i="1"/>
  <c r="H961" i="1" s="1"/>
  <c r="H959" i="1"/>
  <c r="H958" i="1" s="1"/>
  <c r="H951" i="1"/>
  <c r="H950" i="1" s="1"/>
  <c r="H945" i="1"/>
  <c r="H944" i="1" s="1"/>
  <c r="H942" i="1"/>
  <c r="H941" i="1" s="1"/>
  <c r="H922" i="1"/>
  <c r="H919" i="1" s="1"/>
  <c r="H915" i="1"/>
  <c r="H911" i="1"/>
  <c r="H908" i="1"/>
  <c r="H905" i="1"/>
  <c r="H902" i="1"/>
  <c r="H901" i="1" s="1"/>
  <c r="H900" i="1" s="1"/>
  <c r="H898" i="1"/>
  <c r="H896" i="1"/>
  <c r="H882" i="1"/>
  <c r="H881" i="1" s="1"/>
  <c r="H875" i="1"/>
  <c r="H873" i="1"/>
  <c r="H872" i="1" s="1"/>
  <c r="H853" i="1"/>
  <c r="H851" i="1"/>
  <c r="H849" i="1"/>
  <c r="H845" i="1"/>
  <c r="H843" i="1"/>
  <c r="H840" i="1"/>
  <c r="H836" i="1"/>
  <c r="H833" i="1"/>
  <c r="H830" i="1"/>
  <c r="H829" i="1" s="1"/>
  <c r="H828" i="1" s="1"/>
  <c r="H826" i="1"/>
  <c r="H824" i="1"/>
  <c r="H816" i="1"/>
  <c r="H815" i="1" s="1"/>
  <c r="H807" i="1"/>
  <c r="H805" i="1"/>
  <c r="H802" i="1"/>
  <c r="H799" i="1"/>
  <c r="H741" i="1"/>
  <c r="H740" i="1" s="1"/>
  <c r="H738" i="1"/>
  <c r="H737" i="1" s="1"/>
  <c r="H735" i="1"/>
  <c r="H734" i="1" s="1"/>
  <c r="H722" i="1"/>
  <c r="H721" i="1" s="1"/>
  <c r="H719" i="1"/>
  <c r="H718" i="1" s="1"/>
  <c r="H715" i="1"/>
  <c r="H714" i="1" s="1"/>
  <c r="H702" i="1"/>
  <c r="H701" i="1" s="1"/>
  <c r="H700" i="1" s="1"/>
  <c r="H699" i="1" s="1"/>
  <c r="H698" i="1" s="1"/>
  <c r="H697" i="1" s="1"/>
  <c r="H695" i="1"/>
  <c r="H694" i="1" s="1"/>
  <c r="H693" i="1" s="1"/>
  <c r="H692" i="1" s="1"/>
  <c r="H691" i="1" s="1"/>
  <c r="H690" i="1" s="1"/>
  <c r="H684" i="1"/>
  <c r="H682" i="1"/>
  <c r="H680" i="1"/>
  <c r="H677" i="1"/>
  <c r="H667" i="1"/>
  <c r="H666" i="1" s="1"/>
  <c r="H663" i="1"/>
  <c r="H662" i="1" s="1"/>
  <c r="H661" i="1" s="1"/>
  <c r="H658" i="1"/>
  <c r="H657" i="1" s="1"/>
  <c r="H653" i="1"/>
  <c r="H652" i="1" s="1"/>
  <c r="H651" i="1" s="1"/>
  <c r="H650" i="1" s="1"/>
  <c r="H649" i="1" s="1"/>
  <c r="H646" i="1"/>
  <c r="H645" i="1" s="1"/>
  <c r="H642" i="1"/>
  <c r="H639" i="1"/>
  <c r="H636" i="1"/>
  <c r="H631" i="1"/>
  <c r="H626" i="1"/>
  <c r="H625" i="1" s="1"/>
  <c r="H624" i="1" s="1"/>
  <c r="H622" i="1"/>
  <c r="H621" i="1" s="1"/>
  <c r="H620" i="1" s="1"/>
  <c r="H619" i="1" s="1"/>
  <c r="H617" i="1"/>
  <c r="H616" i="1" s="1"/>
  <c r="H615" i="1" s="1"/>
  <c r="H612" i="1"/>
  <c r="H611" i="1" s="1"/>
  <c r="H609" i="1"/>
  <c r="H608" i="1" s="1"/>
  <c r="H604" i="1"/>
  <c r="H603" i="1" s="1"/>
  <c r="H602" i="1" s="1"/>
  <c r="H599" i="1"/>
  <c r="H598" i="1" s="1"/>
  <c r="H596" i="1"/>
  <c r="H594" i="1"/>
  <c r="H592" i="1"/>
  <c r="H585" i="1"/>
  <c r="H582" i="1"/>
  <c r="H579" i="1"/>
  <c r="H576" i="1"/>
  <c r="H573" i="1"/>
  <c r="H570" i="1"/>
  <c r="H567" i="1"/>
  <c r="H564" i="1"/>
  <c r="H561" i="1"/>
  <c r="H558" i="1"/>
  <c r="H555" i="1"/>
  <c r="H552" i="1"/>
  <c r="H549" i="1"/>
  <c r="H546" i="1"/>
  <c r="H543" i="1"/>
  <c r="H540" i="1"/>
  <c r="H537" i="1"/>
  <c r="H533" i="1"/>
  <c r="H532" i="1" s="1"/>
  <c r="H528" i="1"/>
  <c r="H527" i="1" s="1"/>
  <c r="H526" i="1" s="1"/>
  <c r="H523" i="1"/>
  <c r="H522" i="1" s="1"/>
  <c r="H521" i="1" s="1"/>
  <c r="H520" i="1" s="1"/>
  <c r="H514" i="1"/>
  <c r="H513" i="1" s="1"/>
  <c r="H512" i="1" s="1"/>
  <c r="H509" i="1"/>
  <c r="H508" i="1" s="1"/>
  <c r="H507" i="1" s="1"/>
  <c r="H506" i="1" s="1"/>
  <c r="H505" i="1" s="1"/>
  <c r="H504" i="1" s="1"/>
  <c r="E43" i="3" s="1"/>
  <c r="H500" i="1"/>
  <c r="H499" i="1" s="1"/>
  <c r="H498" i="1" s="1"/>
  <c r="H497" i="1" s="1"/>
  <c r="H496" i="1" s="1"/>
  <c r="H495" i="1" s="1"/>
  <c r="H463" i="1"/>
  <c r="H462" i="1" s="1"/>
  <c r="H461" i="1" s="1"/>
  <c r="H459" i="1"/>
  <c r="H457" i="1"/>
  <c r="H453" i="1"/>
  <c r="H452" i="1" s="1"/>
  <c r="H450" i="1"/>
  <c r="H449" i="1" s="1"/>
  <c r="H448" i="1" s="1"/>
  <c r="H444" i="1"/>
  <c r="H442" i="1"/>
  <c r="H434" i="1"/>
  <c r="H433" i="1" s="1"/>
  <c r="H429" i="1"/>
  <c r="H428" i="1" s="1"/>
  <c r="H426" i="1"/>
  <c r="H425" i="1" s="1"/>
  <c r="H422" i="1"/>
  <c r="H420" i="1"/>
  <c r="H415" i="1"/>
  <c r="H414" i="1" s="1"/>
  <c r="H411" i="1"/>
  <c r="H409" i="1"/>
  <c r="H405" i="1"/>
  <c r="H404" i="1" s="1"/>
  <c r="H400" i="1"/>
  <c r="H399" i="1" s="1"/>
  <c r="H398" i="1" s="1"/>
  <c r="H396" i="1"/>
  <c r="H395" i="1" s="1"/>
  <c r="H393" i="1"/>
  <c r="H392" i="1" s="1"/>
  <c r="H391" i="1" s="1"/>
  <c r="H387" i="1"/>
  <c r="H386" i="1" s="1"/>
  <c r="H385" i="1" s="1"/>
  <c r="H384" i="1" s="1"/>
  <c r="H382" i="1"/>
  <c r="H381" i="1" s="1"/>
  <c r="H380" i="1" s="1"/>
  <c r="H375" i="1" s="1"/>
  <c r="H373" i="1"/>
  <c r="H371" i="1"/>
  <c r="H370" i="1" s="1"/>
  <c r="H367" i="1"/>
  <c r="H365" i="1"/>
  <c r="H358" i="1"/>
  <c r="H357" i="1" s="1"/>
  <c r="H356" i="1" s="1"/>
  <c r="H352" i="1"/>
  <c r="H351" i="1" s="1"/>
  <c r="H349" i="1"/>
  <c r="H348" i="1" s="1"/>
  <c r="H347" i="1" s="1"/>
  <c r="H345" i="1"/>
  <c r="H344" i="1" s="1"/>
  <c r="H342" i="1"/>
  <c r="H340" i="1"/>
  <c r="H335" i="1"/>
  <c r="H334" i="1" s="1"/>
  <c r="H330" i="1"/>
  <c r="H329" i="1" s="1"/>
  <c r="H325" i="1"/>
  <c r="H323" i="1"/>
  <c r="H320" i="1"/>
  <c r="H318" i="1"/>
  <c r="H316" i="1"/>
  <c r="H312" i="1"/>
  <c r="H311" i="1" s="1"/>
  <c r="H310" i="1" s="1"/>
  <c r="H308" i="1"/>
  <c r="H305" i="1" s="1"/>
  <c r="H306" i="1"/>
  <c r="H298" i="1"/>
  <c r="H297" i="1" s="1"/>
  <c r="H295" i="1"/>
  <c r="H293" i="1"/>
  <c r="H288" i="1"/>
  <c r="H287" i="1" s="1"/>
  <c r="H286" i="1" s="1"/>
  <c r="H285" i="1" s="1"/>
  <c r="H282" i="1"/>
  <c r="H281" i="1" s="1"/>
  <c r="H279" i="1"/>
  <c r="H278" i="1" s="1"/>
  <c r="H275" i="1"/>
  <c r="H274" i="1" s="1"/>
  <c r="H273" i="1" s="1"/>
  <c r="H271" i="1"/>
  <c r="H269" i="1"/>
  <c r="H267" i="1"/>
  <c r="H262" i="1"/>
  <c r="H261" i="1" s="1"/>
  <c r="H258" i="1"/>
  <c r="H257" i="1" s="1"/>
  <c r="H254" i="1"/>
  <c r="H252" i="1"/>
  <c r="H243" i="1"/>
  <c r="H242" i="1" s="1"/>
  <c r="H240" i="1"/>
  <c r="H239" i="1" s="1"/>
  <c r="H237" i="1"/>
  <c r="H236" i="1" s="1"/>
  <c r="H234" i="1"/>
  <c r="H233" i="1" s="1"/>
  <c r="H232" i="1" s="1"/>
  <c r="H230" i="1"/>
  <c r="H228" i="1"/>
  <c r="H221" i="1"/>
  <c r="H220" i="1" s="1"/>
  <c r="H219" i="1" s="1"/>
  <c r="H217" i="1"/>
  <c r="H216" i="1"/>
  <c r="H214" i="1"/>
  <c r="H211" i="1"/>
  <c r="H208" i="1"/>
  <c r="H207" i="1" s="1"/>
  <c r="H205" i="1"/>
  <c r="H204" i="1" s="1"/>
  <c r="H200" i="1"/>
  <c r="H198" i="1" s="1"/>
  <c r="H196" i="1"/>
  <c r="H194" i="1"/>
  <c r="H189" i="1"/>
  <c r="H187" i="1"/>
  <c r="H185" i="1"/>
  <c r="H178" i="1"/>
  <c r="H176" i="1"/>
  <c r="H173" i="1"/>
  <c r="H168" i="1"/>
  <c r="H166" i="1"/>
  <c r="H165" i="1"/>
  <c r="H164" i="1" s="1"/>
  <c r="H162" i="1"/>
  <c r="H161" i="1" s="1"/>
  <c r="H160" i="1" s="1"/>
  <c r="H158" i="1"/>
  <c r="H157" i="1" s="1"/>
  <c r="H156" i="1" s="1"/>
  <c r="H152" i="1"/>
  <c r="H150" i="1"/>
  <c r="H148" i="1"/>
  <c r="H140" i="1"/>
  <c r="H139" i="1" s="1"/>
  <c r="H138" i="1" s="1"/>
  <c r="E19" i="3" s="1"/>
  <c r="H135" i="1"/>
  <c r="H134" i="1" s="1"/>
  <c r="H132" i="1"/>
  <c r="H131" i="1" s="1"/>
  <c r="H129" i="1"/>
  <c r="H128" i="1" s="1"/>
  <c r="H126" i="1"/>
  <c r="H124" i="1"/>
  <c r="H121" i="1"/>
  <c r="H120" i="1" s="1"/>
  <c r="H117" i="1"/>
  <c r="H116" i="1" s="1"/>
  <c r="H104" i="1"/>
  <c r="H103" i="1" s="1"/>
  <c r="H100" i="1"/>
  <c r="H99" i="1" s="1"/>
  <c r="H94" i="1"/>
  <c r="H92" i="1"/>
  <c r="H89" i="1"/>
  <c r="H86" i="1"/>
  <c r="H85" i="1" s="1"/>
  <c r="H82" i="1"/>
  <c r="H81" i="1" s="1"/>
  <c r="H80" i="1" s="1"/>
  <c r="E15" i="3" s="1"/>
  <c r="H78" i="1"/>
  <c r="H77" i="1" s="1"/>
  <c r="H76" i="1" s="1"/>
  <c r="E13" i="3" s="1"/>
  <c r="H73" i="1"/>
  <c r="H70" i="1"/>
  <c r="H69" i="1" s="1"/>
  <c r="H66" i="1"/>
  <c r="H65" i="1" s="1"/>
  <c r="H61" i="1"/>
  <c r="H60" i="1" s="1"/>
  <c r="H57" i="1"/>
  <c r="H56" i="1" s="1"/>
  <c r="H53" i="1"/>
  <c r="H52" i="1" s="1"/>
  <c r="H51" i="1" s="1"/>
  <c r="H26" i="1"/>
  <c r="H24" i="1"/>
  <c r="H21" i="1"/>
  <c r="H18" i="1"/>
  <c r="H14" i="1"/>
  <c r="F52" i="3"/>
  <c r="F51" i="3"/>
  <c r="F50" i="3"/>
  <c r="F49" i="3"/>
  <c r="F47" i="3"/>
  <c r="F46" i="3"/>
  <c r="F45" i="3"/>
  <c r="F44" i="3"/>
  <c r="F43" i="3"/>
  <c r="F41" i="3"/>
  <c r="F40" i="3"/>
  <c r="F38" i="3"/>
  <c r="F37" i="3"/>
  <c r="F36" i="3"/>
  <c r="F34" i="3"/>
  <c r="F32" i="3"/>
  <c r="F31" i="3"/>
  <c r="F29" i="3"/>
  <c r="F28" i="3"/>
  <c r="F27" i="3"/>
  <c r="F26" i="3"/>
  <c r="F24" i="3"/>
  <c r="F23" i="3"/>
  <c r="F22" i="3"/>
  <c r="F20" i="3"/>
  <c r="F19" i="3"/>
  <c r="F17" i="3"/>
  <c r="F16" i="3"/>
  <c r="F15" i="3"/>
  <c r="F14" i="3"/>
  <c r="F13" i="3"/>
  <c r="F12" i="3"/>
  <c r="F11" i="3"/>
  <c r="F10" i="3"/>
  <c r="E16" i="3"/>
  <c r="H861" i="2"/>
  <c r="H860" i="2" s="1"/>
  <c r="H859" i="2"/>
  <c r="H858" i="2"/>
  <c r="H856" i="2"/>
  <c r="H855" i="2"/>
  <c r="H854" i="2"/>
  <c r="H853" i="2"/>
  <c r="H852" i="2"/>
  <c r="H850" i="2"/>
  <c r="H849" i="2" s="1"/>
  <c r="H846" i="2"/>
  <c r="H845" i="2"/>
  <c r="H844" i="2"/>
  <c r="H843" i="2"/>
  <c r="H842" i="2"/>
  <c r="H840" i="2"/>
  <c r="H839" i="2" s="1"/>
  <c r="H838" i="2"/>
  <c r="H837" i="2" s="1"/>
  <c r="H836" i="2"/>
  <c r="H835" i="2"/>
  <c r="H833" i="2"/>
  <c r="H832" i="2" s="1"/>
  <c r="H831" i="2"/>
  <c r="H830" i="2"/>
  <c r="H828" i="2"/>
  <c r="H827" i="2"/>
  <c r="H826" i="2"/>
  <c r="H824" i="2"/>
  <c r="H823" i="2" s="1"/>
  <c r="H822" i="2" s="1"/>
  <c r="H821" i="2"/>
  <c r="H820" i="2" s="1"/>
  <c r="H819" i="2"/>
  <c r="H818" i="2" s="1"/>
  <c r="H816" i="2"/>
  <c r="H815" i="2" s="1"/>
  <c r="H814" i="2" s="1"/>
  <c r="H813" i="2"/>
  <c r="H812" i="2" s="1"/>
  <c r="H811" i="2" s="1"/>
  <c r="H810" i="2"/>
  <c r="H809" i="2" s="1"/>
  <c r="H808" i="2" s="1"/>
  <c r="H807" i="2" s="1"/>
  <c r="H806" i="2"/>
  <c r="H805" i="2" s="1"/>
  <c r="H804" i="2"/>
  <c r="H803" i="2" s="1"/>
  <c r="H799" i="2"/>
  <c r="H798" i="2" s="1"/>
  <c r="H797" i="2"/>
  <c r="H796" i="2" s="1"/>
  <c r="H795" i="2"/>
  <c r="H794" i="2" s="1"/>
  <c r="H792" i="2"/>
  <c r="H791" i="2"/>
  <c r="H790" i="2" s="1"/>
  <c r="H789" i="2"/>
  <c r="H788" i="2"/>
  <c r="H786" i="2"/>
  <c r="H785" i="2" s="1"/>
  <c r="H784" i="2"/>
  <c r="H783" i="2"/>
  <c r="H781" i="2"/>
  <c r="H780" i="2"/>
  <c r="H777" i="2"/>
  <c r="H776" i="2"/>
  <c r="H774" i="2"/>
  <c r="H773" i="2"/>
  <c r="H770" i="2"/>
  <c r="H769" i="2" s="1"/>
  <c r="H768" i="2" s="1"/>
  <c r="H767" i="2" s="1"/>
  <c r="H765" i="2"/>
  <c r="H764" i="2" s="1"/>
  <c r="H760" i="2"/>
  <c r="H759" i="2" s="1"/>
  <c r="H757" i="2"/>
  <c r="H756" i="2" s="1"/>
  <c r="H752" i="2"/>
  <c r="H751" i="2"/>
  <c r="H749" i="2"/>
  <c r="H748" i="2" s="1"/>
  <c r="H747" i="2"/>
  <c r="H746" i="2" s="1"/>
  <c r="H745" i="2"/>
  <c r="H744" i="2"/>
  <c r="H741" i="2"/>
  <c r="H739" i="2" s="1"/>
  <c r="H738" i="2"/>
  <c r="H737" i="2" s="1"/>
  <c r="H736" i="2"/>
  <c r="H735" i="2" s="1"/>
  <c r="H729" i="2"/>
  <c r="H728" i="2" s="1"/>
  <c r="H727" i="2" s="1"/>
  <c r="H726" i="2" s="1"/>
  <c r="H725" i="2"/>
  <c r="H723" i="2" s="1"/>
  <c r="H722" i="2"/>
  <c r="H721" i="2"/>
  <c r="H716" i="2"/>
  <c r="H715" i="2" s="1"/>
  <c r="H714" i="2"/>
  <c r="H713" i="2"/>
  <c r="H710" i="2"/>
  <c r="H709" i="2" s="1"/>
  <c r="H708" i="2"/>
  <c r="H707" i="2" s="1"/>
  <c r="H706" i="2"/>
  <c r="H705" i="2" s="1"/>
  <c r="H703" i="2"/>
  <c r="H702" i="2" s="1"/>
  <c r="H701" i="2" s="1"/>
  <c r="H692" i="2"/>
  <c r="H691" i="2" s="1"/>
  <c r="H690" i="2" s="1"/>
  <c r="H689" i="2"/>
  <c r="H688" i="2" s="1"/>
  <c r="H687" i="2" s="1"/>
  <c r="H685" i="2"/>
  <c r="H684" i="2" s="1"/>
  <c r="H660" i="2"/>
  <c r="H659" i="2" s="1"/>
  <c r="H658" i="2" s="1"/>
  <c r="H657" i="2"/>
  <c r="H656" i="2" s="1"/>
  <c r="H655" i="2" s="1"/>
  <c r="H653" i="2"/>
  <c r="H652" i="2" s="1"/>
  <c r="H651" i="2" s="1"/>
  <c r="H622" i="2"/>
  <c r="H621" i="2"/>
  <c r="H619" i="2"/>
  <c r="H618" i="2" s="1"/>
  <c r="H617" i="2"/>
  <c r="H616" i="2"/>
  <c r="H614" i="2"/>
  <c r="H613" i="2"/>
  <c r="H609" i="2"/>
  <c r="H608" i="2"/>
  <c r="H607" i="2"/>
  <c r="H606" i="2"/>
  <c r="H600" i="2"/>
  <c r="H599" i="2"/>
  <c r="H597" i="2"/>
  <c r="H596" i="2" s="1"/>
  <c r="H593" i="2"/>
  <c r="H592" i="2"/>
  <c r="H576" i="2"/>
  <c r="H575" i="2"/>
  <c r="H574" i="2"/>
  <c r="H573" i="2"/>
  <c r="H572" i="2"/>
  <c r="H571" i="2"/>
  <c r="H568" i="2"/>
  <c r="H567" i="2"/>
  <c r="H566" i="2"/>
  <c r="H563" i="2"/>
  <c r="H562" i="2" s="1"/>
  <c r="H561" i="2" s="1"/>
  <c r="H560" i="2"/>
  <c r="H559" i="2"/>
  <c r="H558" i="2"/>
  <c r="H556" i="2"/>
  <c r="H555" i="2"/>
  <c r="H554" i="2"/>
  <c r="H553" i="2"/>
  <c r="H542" i="2"/>
  <c r="H541" i="2" s="1"/>
  <c r="H538" i="2" s="1"/>
  <c r="H537" i="2"/>
  <c r="H536" i="2"/>
  <c r="H534" i="2"/>
  <c r="H533" i="2"/>
  <c r="H532" i="2"/>
  <c r="H530" i="2"/>
  <c r="H529" i="2"/>
  <c r="H528" i="2"/>
  <c r="H526" i="2"/>
  <c r="H525" i="2"/>
  <c r="H524" i="2"/>
  <c r="H522" i="2"/>
  <c r="H521" i="2"/>
  <c r="H519" i="2"/>
  <c r="H518" i="2"/>
  <c r="H516" i="2"/>
  <c r="H515" i="2"/>
  <c r="H513" i="2"/>
  <c r="H512" i="2"/>
  <c r="H509" i="2"/>
  <c r="H508" i="2" s="1"/>
  <c r="H507" i="2" s="1"/>
  <c r="H506" i="2"/>
  <c r="H505" i="2" s="1"/>
  <c r="H504" i="2" s="1"/>
  <c r="H502" i="2"/>
  <c r="H501" i="2" s="1"/>
  <c r="H500" i="2"/>
  <c r="H499" i="2" s="1"/>
  <c r="H498" i="2"/>
  <c r="H497" i="2" s="1"/>
  <c r="H496" i="2"/>
  <c r="H495" i="2" s="1"/>
  <c r="H494" i="2"/>
  <c r="H493" i="2" s="1"/>
  <c r="H476" i="2"/>
  <c r="H475" i="2" s="1"/>
  <c r="H471" i="2"/>
  <c r="H470" i="2"/>
  <c r="H469" i="2"/>
  <c r="H466" i="2"/>
  <c r="H465" i="2"/>
  <c r="H464" i="2"/>
  <c r="H462" i="2"/>
  <c r="H461" i="2"/>
  <c r="H453" i="2"/>
  <c r="H452" i="2" s="1"/>
  <c r="H451" i="2" s="1"/>
  <c r="H450" i="2"/>
  <c r="H449" i="2" s="1"/>
  <c r="H448" i="2"/>
  <c r="H442" i="2"/>
  <c r="H441" i="2" s="1"/>
  <c r="H440" i="2" s="1"/>
  <c r="H439" i="2"/>
  <c r="H438" i="2" s="1"/>
  <c r="H437" i="2" s="1"/>
  <c r="H436" i="2"/>
  <c r="H435" i="2" s="1"/>
  <c r="H434" i="2" s="1"/>
  <c r="H431" i="2"/>
  <c r="H430" i="2" s="1"/>
  <c r="H429" i="2"/>
  <c r="H428" i="2" s="1"/>
  <c r="H426" i="2"/>
  <c r="H425" i="2" s="1"/>
  <c r="H424" i="2"/>
  <c r="H423" i="2" s="1"/>
  <c r="H422" i="2"/>
  <c r="H421" i="2" s="1"/>
  <c r="H419" i="2"/>
  <c r="H418" i="2"/>
  <c r="H417" i="2"/>
  <c r="H414" i="2"/>
  <c r="H413" i="2" s="1"/>
  <c r="H412" i="2"/>
  <c r="H411" i="2"/>
  <c r="H406" i="2"/>
  <c r="H405" i="2" s="1"/>
  <c r="H404" i="2" s="1"/>
  <c r="H403" i="2"/>
  <c r="H402" i="2" s="1"/>
  <c r="H401" i="2"/>
  <c r="H400" i="2" s="1"/>
  <c r="H399" i="2"/>
  <c r="H398" i="2" s="1"/>
  <c r="H395" i="2"/>
  <c r="H394" i="2"/>
  <c r="H393" i="2" s="1"/>
  <c r="H390" i="2"/>
  <c r="H389" i="2" s="1"/>
  <c r="H388" i="2"/>
  <c r="H387" i="2" s="1"/>
  <c r="H384" i="2"/>
  <c r="H383" i="2" s="1"/>
  <c r="H382" i="2"/>
  <c r="H381" i="2" s="1"/>
  <c r="H380" i="2"/>
  <c r="H379" i="2" s="1"/>
  <c r="H375" i="2"/>
  <c r="H374" i="2" s="1"/>
  <c r="H373" i="2" s="1"/>
  <c r="H372" i="2"/>
  <c r="H371" i="2" s="1"/>
  <c r="H370" i="2" s="1"/>
  <c r="H368" i="2"/>
  <c r="H366" i="2" s="1"/>
  <c r="H365" i="2" s="1"/>
  <c r="H362" i="2"/>
  <c r="H361" i="2" s="1"/>
  <c r="H360" i="2" s="1"/>
  <c r="H359" i="2" s="1"/>
  <c r="H358" i="2"/>
  <c r="H357" i="2"/>
  <c r="H356" i="2"/>
  <c r="H352" i="2"/>
  <c r="H351" i="2" s="1"/>
  <c r="H350" i="2" s="1"/>
  <c r="H349" i="2" s="1"/>
  <c r="H348" i="2"/>
  <c r="H347" i="2"/>
  <c r="H346" i="2"/>
  <c r="H343" i="2"/>
  <c r="H342" i="2" s="1"/>
  <c r="H341" i="2" s="1"/>
  <c r="H340" i="2"/>
  <c r="H339" i="2" s="1"/>
  <c r="H338" i="2" s="1"/>
  <c r="H335" i="2"/>
  <c r="H334" i="2" s="1"/>
  <c r="H333" i="2" s="1"/>
  <c r="H332" i="2" s="1"/>
  <c r="H331" i="2"/>
  <c r="H330" i="2" s="1"/>
  <c r="H329" i="2" s="1"/>
  <c r="H328" i="2" s="1"/>
  <c r="H327" i="2"/>
  <c r="H326" i="2" s="1"/>
  <c r="H325" i="2" s="1"/>
  <c r="H324" i="2" s="1"/>
  <c r="H322" i="2"/>
  <c r="H321" i="2" s="1"/>
  <c r="H320" i="2" s="1"/>
  <c r="H319" i="2" s="1"/>
  <c r="H318" i="2"/>
  <c r="H317" i="2" s="1"/>
  <c r="H316" i="2"/>
  <c r="H315" i="2" s="1"/>
  <c r="H313" i="2"/>
  <c r="H312" i="2" s="1"/>
  <c r="H309" i="2"/>
  <c r="H308" i="2"/>
  <c r="H307" i="2" s="1"/>
  <c r="H306" i="2"/>
  <c r="H305" i="2" s="1"/>
  <c r="H298" i="2"/>
  <c r="H297" i="2"/>
  <c r="H294" i="2"/>
  <c r="H292" i="2"/>
  <c r="H291" i="2"/>
  <c r="H290" i="2"/>
  <c r="H288" i="2"/>
  <c r="H285" i="2"/>
  <c r="H282" i="2"/>
  <c r="H281" i="2" s="1"/>
  <c r="H280" i="2" s="1"/>
  <c r="H279" i="2"/>
  <c r="H278" i="2"/>
  <c r="H277" i="2"/>
  <c r="H275" i="2"/>
  <c r="H274" i="2" s="1"/>
  <c r="H273" i="2"/>
  <c r="H272" i="2"/>
  <c r="H268" i="2"/>
  <c r="H267" i="2" s="1"/>
  <c r="H266" i="2"/>
  <c r="H265" i="2" s="1"/>
  <c r="H264" i="2"/>
  <c r="H263" i="2" s="1"/>
  <c r="H261" i="2"/>
  <c r="H260" i="2"/>
  <c r="H259" i="2"/>
  <c r="H256" i="2"/>
  <c r="H254" i="2"/>
  <c r="H253" i="2"/>
  <c r="H249" i="2"/>
  <c r="H248" i="2" s="1"/>
  <c r="H247" i="2"/>
  <c r="H244" i="2"/>
  <c r="H243" i="2" s="1"/>
  <c r="H242" i="2"/>
  <c r="H241" i="2" s="1"/>
  <c r="H240" i="2"/>
  <c r="H239" i="2"/>
  <c r="H237" i="2"/>
  <c r="H236" i="2" s="1"/>
  <c r="H235" i="2"/>
  <c r="H234" i="2" s="1"/>
  <c r="H231" i="2"/>
  <c r="H229" i="2" s="1"/>
  <c r="H228" i="2" s="1"/>
  <c r="H226" i="2"/>
  <c r="H225" i="2" s="1"/>
  <c r="H224" i="2"/>
  <c r="H222" i="2"/>
  <c r="H221" i="2" s="1"/>
  <c r="H220" i="2"/>
  <c r="H219" i="2" s="1"/>
  <c r="H218" i="2"/>
  <c r="H215" i="2"/>
  <c r="H214" i="2" s="1"/>
  <c r="H213" i="2"/>
  <c r="H212" i="2" s="1"/>
  <c r="H205" i="2"/>
  <c r="H204" i="2" s="1"/>
  <c r="H203" i="2" s="1"/>
  <c r="H202" i="2" s="1"/>
  <c r="H201" i="2"/>
  <c r="H200" i="2" s="1"/>
  <c r="H199" i="2" s="1"/>
  <c r="H198" i="2" s="1"/>
  <c r="H197" i="2"/>
  <c r="H196" i="2"/>
  <c r="H195" i="2"/>
  <c r="H193" i="2"/>
  <c r="H192" i="2" s="1"/>
  <c r="H191" i="2"/>
  <c r="H190" i="2" s="1"/>
  <c r="H186" i="2"/>
  <c r="H185" i="2" s="1"/>
  <c r="H184" i="2"/>
  <c r="H183" i="2" s="1"/>
  <c r="H182" i="2"/>
  <c r="H181" i="2" s="1"/>
  <c r="H179" i="2"/>
  <c r="H178" i="2" s="1"/>
  <c r="H177" i="2"/>
  <c r="H176" i="2" s="1"/>
  <c r="H174" i="2"/>
  <c r="H173" i="2" s="1"/>
  <c r="H171" i="2"/>
  <c r="H170" i="2"/>
  <c r="H166" i="2"/>
  <c r="H165" i="2" s="1"/>
  <c r="H164" i="2" s="1"/>
  <c r="H163" i="2"/>
  <c r="H162" i="2" s="1"/>
  <c r="H161" i="2"/>
  <c r="H160" i="2" s="1"/>
  <c r="H159" i="2"/>
  <c r="H157" i="2" s="1"/>
  <c r="H155" i="2"/>
  <c r="H154" i="2"/>
  <c r="H153" i="2"/>
  <c r="H151" i="2"/>
  <c r="H150" i="2" s="1"/>
  <c r="H149" i="2"/>
  <c r="H148" i="2"/>
  <c r="H146" i="2"/>
  <c r="H145" i="2"/>
  <c r="H144" i="2"/>
  <c r="H142" i="2"/>
  <c r="H141" i="2" s="1"/>
  <c r="H138" i="2"/>
  <c r="H137" i="2" s="1"/>
  <c r="H136" i="2" s="1"/>
  <c r="H135" i="2"/>
  <c r="H134" i="2"/>
  <c r="H131" i="2"/>
  <c r="H129" i="2" s="1"/>
  <c r="H128" i="2"/>
  <c r="H127" i="2" s="1"/>
  <c r="H126" i="2" s="1"/>
  <c r="H125" i="2"/>
  <c r="H124" i="2" s="1"/>
  <c r="H122" i="2"/>
  <c r="H121" i="2" s="1"/>
  <c r="H120" i="2" s="1"/>
  <c r="H118" i="2"/>
  <c r="H117" i="2" s="1"/>
  <c r="H115" i="2"/>
  <c r="H114" i="2"/>
  <c r="H113" i="2"/>
  <c r="H112" i="2"/>
  <c r="H108" i="2"/>
  <c r="H107" i="2" s="1"/>
  <c r="H105" i="2"/>
  <c r="H104" i="2"/>
  <c r="H101" i="2"/>
  <c r="H99" i="2" s="1"/>
  <c r="H98" i="2"/>
  <c r="H97" i="2"/>
  <c r="H95" i="2"/>
  <c r="H94" i="2"/>
  <c r="H92" i="2"/>
  <c r="H91" i="2"/>
  <c r="H89" i="2"/>
  <c r="H88" i="2"/>
  <c r="H86" i="2"/>
  <c r="H85" i="2"/>
  <c r="H83" i="2"/>
  <c r="H82" i="2"/>
  <c r="H80" i="2"/>
  <c r="H79" i="2"/>
  <c r="H77" i="2"/>
  <c r="H76" i="2"/>
  <c r="H72" i="2"/>
  <c r="H70" i="2"/>
  <c r="H69" i="2"/>
  <c r="H67" i="2"/>
  <c r="H66" i="2"/>
  <c r="H64" i="2"/>
  <c r="H63" i="2"/>
  <c r="H61" i="2"/>
  <c r="H60" i="2"/>
  <c r="H58" i="2"/>
  <c r="H57" i="2"/>
  <c r="H55" i="2"/>
  <c r="H54" i="2"/>
  <c r="H52" i="2"/>
  <c r="H51" i="2"/>
  <c r="H48" i="2"/>
  <c r="H47" i="2"/>
  <c r="H45" i="2"/>
  <c r="H44" i="2"/>
  <c r="H41" i="2"/>
  <c r="H40" i="2"/>
  <c r="H38" i="2"/>
  <c r="H37" i="2"/>
  <c r="H35" i="2"/>
  <c r="H34" i="2"/>
  <c r="H32" i="2"/>
  <c r="H31" i="2"/>
  <c r="H29" i="2"/>
  <c r="H28" i="2"/>
  <c r="H27" i="2"/>
  <c r="H26" i="2"/>
  <c r="H22" i="2"/>
  <c r="H21" i="2" s="1"/>
  <c r="H17" i="2"/>
  <c r="H15" i="2"/>
  <c r="H12" i="2"/>
  <c r="H11" i="2" s="1"/>
  <c r="G861" i="2"/>
  <c r="G860" i="2" s="1"/>
  <c r="G859" i="2"/>
  <c r="G858" i="2"/>
  <c r="G856" i="2"/>
  <c r="G855" i="2"/>
  <c r="G854" i="2"/>
  <c r="G853" i="2"/>
  <c r="G852" i="2"/>
  <c r="G850" i="2"/>
  <c r="G849" i="2" s="1"/>
  <c r="G846" i="2"/>
  <c r="G845" i="2"/>
  <c r="G844" i="2"/>
  <c r="G843" i="2"/>
  <c r="G842" i="2"/>
  <c r="G840" i="2"/>
  <c r="G839" i="2" s="1"/>
  <c r="G838" i="2"/>
  <c r="G837" i="2" s="1"/>
  <c r="G836" i="2"/>
  <c r="G835" i="2"/>
  <c r="G833" i="2"/>
  <c r="G832" i="2" s="1"/>
  <c r="G831" i="2"/>
  <c r="G830" i="2"/>
  <c r="G828" i="2"/>
  <c r="G827" i="2"/>
  <c r="G826" i="2"/>
  <c r="G824" i="2"/>
  <c r="G823" i="2" s="1"/>
  <c r="G822" i="2" s="1"/>
  <c r="G821" i="2"/>
  <c r="G820" i="2" s="1"/>
  <c r="G819" i="2"/>
  <c r="G818" i="2" s="1"/>
  <c r="G816" i="2"/>
  <c r="G815" i="2" s="1"/>
  <c r="G814" i="2" s="1"/>
  <c r="G813" i="2"/>
  <c r="G812" i="2" s="1"/>
  <c r="G811" i="2" s="1"/>
  <c r="G810" i="2"/>
  <c r="G809" i="2" s="1"/>
  <c r="G808" i="2" s="1"/>
  <c r="G807" i="2" s="1"/>
  <c r="G806" i="2"/>
  <c r="G805" i="2" s="1"/>
  <c r="G804" i="2"/>
  <c r="G803" i="2" s="1"/>
  <c r="G799" i="2"/>
  <c r="G798" i="2" s="1"/>
  <c r="G797" i="2"/>
  <c r="G796" i="2" s="1"/>
  <c r="G795" i="2"/>
  <c r="G794" i="2" s="1"/>
  <c r="G792" i="2"/>
  <c r="G789" i="2"/>
  <c r="G788" i="2"/>
  <c r="G786" i="2"/>
  <c r="G785" i="2" s="1"/>
  <c r="G784" i="2"/>
  <c r="G783" i="2"/>
  <c r="G781" i="2"/>
  <c r="G780" i="2"/>
  <c r="G777" i="2"/>
  <c r="G776" i="2"/>
  <c r="G774" i="2"/>
  <c r="G773" i="2"/>
  <c r="G770" i="2"/>
  <c r="G769" i="2" s="1"/>
  <c r="G768" i="2" s="1"/>
  <c r="G767" i="2" s="1"/>
  <c r="G765" i="2"/>
  <c r="G764" i="2" s="1"/>
  <c r="G760" i="2"/>
  <c r="G759" i="2" s="1"/>
  <c r="G757" i="2"/>
  <c r="G756" i="2" s="1"/>
  <c r="G752" i="2"/>
  <c r="G751" i="2"/>
  <c r="G749" i="2"/>
  <c r="G748" i="2" s="1"/>
  <c r="G747" i="2"/>
  <c r="G746" i="2" s="1"/>
  <c r="G745" i="2"/>
  <c r="G744" i="2"/>
  <c r="G741" i="2"/>
  <c r="G739" i="2" s="1"/>
  <c r="G738" i="2"/>
  <c r="G737" i="2" s="1"/>
  <c r="G736" i="2"/>
  <c r="G735" i="2" s="1"/>
  <c r="G729" i="2"/>
  <c r="G728" i="2" s="1"/>
  <c r="G727" i="2" s="1"/>
  <c r="G726" i="2" s="1"/>
  <c r="G725" i="2"/>
  <c r="G724" i="2" s="1"/>
  <c r="G722" i="2"/>
  <c r="G721" i="2"/>
  <c r="G716" i="2"/>
  <c r="G715" i="2" s="1"/>
  <c r="G714" i="2"/>
  <c r="G713" i="2"/>
  <c r="G710" i="2"/>
  <c r="G709" i="2" s="1"/>
  <c r="G708" i="2"/>
  <c r="G707" i="2" s="1"/>
  <c r="G706" i="2"/>
  <c r="G705" i="2" s="1"/>
  <c r="G703" i="2"/>
  <c r="G702" i="2" s="1"/>
  <c r="G701" i="2" s="1"/>
  <c r="G692" i="2"/>
  <c r="G691" i="2" s="1"/>
  <c r="G690" i="2" s="1"/>
  <c r="G689" i="2"/>
  <c r="G688" i="2" s="1"/>
  <c r="G687" i="2" s="1"/>
  <c r="G685" i="2"/>
  <c r="G684" i="2" s="1"/>
  <c r="G660" i="2"/>
  <c r="G659" i="2" s="1"/>
  <c r="G658" i="2" s="1"/>
  <c r="G657" i="2"/>
  <c r="G656" i="2" s="1"/>
  <c r="G655" i="2" s="1"/>
  <c r="G653" i="2"/>
  <c r="G652" i="2" s="1"/>
  <c r="G651" i="2" s="1"/>
  <c r="G622" i="2"/>
  <c r="G621" i="2"/>
  <c r="G619" i="2"/>
  <c r="G618" i="2" s="1"/>
  <c r="G617" i="2"/>
  <c r="G616" i="2"/>
  <c r="G614" i="2"/>
  <c r="G613" i="2"/>
  <c r="G609" i="2"/>
  <c r="G608" i="2"/>
  <c r="G607" i="2"/>
  <c r="G606" i="2"/>
  <c r="G600" i="2"/>
  <c r="G599" i="2"/>
  <c r="G597" i="2"/>
  <c r="G596" i="2" s="1"/>
  <c r="G593" i="2"/>
  <c r="G592" i="2"/>
  <c r="G576" i="2"/>
  <c r="G575" i="2"/>
  <c r="G574" i="2"/>
  <c r="G573" i="2"/>
  <c r="G572" i="2"/>
  <c r="G571" i="2"/>
  <c r="G568" i="2"/>
  <c r="G567" i="2"/>
  <c r="G566" i="2"/>
  <c r="G563" i="2"/>
  <c r="G562" i="2" s="1"/>
  <c r="G561" i="2" s="1"/>
  <c r="G560" i="2"/>
  <c r="G559" i="2"/>
  <c r="G558" i="2"/>
  <c r="G556" i="2"/>
  <c r="G555" i="2"/>
  <c r="G554" i="2"/>
  <c r="G553" i="2"/>
  <c r="G542" i="2"/>
  <c r="G541" i="2" s="1"/>
  <c r="G538" i="2" s="1"/>
  <c r="G537" i="2"/>
  <c r="G536" i="2"/>
  <c r="G534" i="2"/>
  <c r="G533" i="2"/>
  <c r="G532" i="2"/>
  <c r="G530" i="2"/>
  <c r="G529" i="2"/>
  <c r="G528" i="2"/>
  <c r="G526" i="2"/>
  <c r="G525" i="2"/>
  <c r="G524" i="2"/>
  <c r="G522" i="2"/>
  <c r="G521" i="2"/>
  <c r="G519" i="2"/>
  <c r="G518" i="2"/>
  <c r="G516" i="2"/>
  <c r="G515" i="2"/>
  <c r="G513" i="2"/>
  <c r="G512" i="2"/>
  <c r="G509" i="2"/>
  <c r="G508" i="2" s="1"/>
  <c r="G507" i="2" s="1"/>
  <c r="G506" i="2"/>
  <c r="G505" i="2" s="1"/>
  <c r="G504" i="2" s="1"/>
  <c r="G502" i="2"/>
  <c r="G501" i="2" s="1"/>
  <c r="G500" i="2"/>
  <c r="G499" i="2" s="1"/>
  <c r="G498" i="2"/>
  <c r="G497" i="2" s="1"/>
  <c r="G496" i="2"/>
  <c r="G495" i="2" s="1"/>
  <c r="G494" i="2"/>
  <c r="G493" i="2" s="1"/>
  <c r="G476" i="2"/>
  <c r="G475" i="2" s="1"/>
  <c r="G471" i="2"/>
  <c r="G470" i="2"/>
  <c r="G469" i="2"/>
  <c r="G466" i="2"/>
  <c r="G465" i="2"/>
  <c r="G464" i="2"/>
  <c r="G462" i="2"/>
  <c r="G461" i="2"/>
  <c r="G453" i="2"/>
  <c r="G452" i="2" s="1"/>
  <c r="G451" i="2" s="1"/>
  <c r="G450" i="2"/>
  <c r="G449" i="2" s="1"/>
  <c r="G448" i="2"/>
  <c r="G442" i="2"/>
  <c r="G441" i="2" s="1"/>
  <c r="G440" i="2" s="1"/>
  <c r="G439" i="2"/>
  <c r="G438" i="2" s="1"/>
  <c r="G437" i="2" s="1"/>
  <c r="G436" i="2"/>
  <c r="G435" i="2" s="1"/>
  <c r="G434" i="2" s="1"/>
  <c r="G431" i="2"/>
  <c r="G430" i="2" s="1"/>
  <c r="G429" i="2"/>
  <c r="G428" i="2" s="1"/>
  <c r="G426" i="2"/>
  <c r="G425" i="2" s="1"/>
  <c r="G424" i="2"/>
  <c r="G423" i="2" s="1"/>
  <c r="G422" i="2"/>
  <c r="G421" i="2" s="1"/>
  <c r="G419" i="2"/>
  <c r="G418" i="2"/>
  <c r="G417" i="2"/>
  <c r="G414" i="2"/>
  <c r="G413" i="2" s="1"/>
  <c r="G412" i="2"/>
  <c r="G411" i="2"/>
  <c r="G406" i="2"/>
  <c r="G405" i="2" s="1"/>
  <c r="G404" i="2" s="1"/>
  <c r="G403" i="2"/>
  <c r="G402" i="2" s="1"/>
  <c r="G401" i="2"/>
  <c r="G400" i="2" s="1"/>
  <c r="G399" i="2"/>
  <c r="G398" i="2" s="1"/>
  <c r="G395" i="2"/>
  <c r="G394" i="2"/>
  <c r="G393" i="2" s="1"/>
  <c r="G390" i="2"/>
  <c r="G389" i="2" s="1"/>
  <c r="G388" i="2"/>
  <c r="G387" i="2" s="1"/>
  <c r="G384" i="2"/>
  <c r="G383" i="2" s="1"/>
  <c r="G382" i="2"/>
  <c r="G381" i="2" s="1"/>
  <c r="G380" i="2"/>
  <c r="G379" i="2" s="1"/>
  <c r="G375" i="2"/>
  <c r="G374" i="2" s="1"/>
  <c r="G373" i="2" s="1"/>
  <c r="G372" i="2"/>
  <c r="G371" i="2" s="1"/>
  <c r="G370" i="2" s="1"/>
  <c r="G368" i="2"/>
  <c r="G366" i="2" s="1"/>
  <c r="G365" i="2" s="1"/>
  <c r="G362" i="2"/>
  <c r="G361" i="2" s="1"/>
  <c r="G360" i="2" s="1"/>
  <c r="G359" i="2" s="1"/>
  <c r="G358" i="2"/>
  <c r="G357" i="2"/>
  <c r="G356" i="2"/>
  <c r="G352" i="2"/>
  <c r="G351" i="2" s="1"/>
  <c r="G350" i="2" s="1"/>
  <c r="G349" i="2" s="1"/>
  <c r="G348" i="2"/>
  <c r="G347" i="2"/>
  <c r="G346" i="2"/>
  <c r="G343" i="2"/>
  <c r="G342" i="2" s="1"/>
  <c r="G341" i="2" s="1"/>
  <c r="G340" i="2"/>
  <c r="G339" i="2" s="1"/>
  <c r="G338" i="2" s="1"/>
  <c r="G335" i="2"/>
  <c r="G334" i="2" s="1"/>
  <c r="G333" i="2" s="1"/>
  <c r="G332" i="2" s="1"/>
  <c r="G331" i="2"/>
  <c r="G330" i="2" s="1"/>
  <c r="G329" i="2" s="1"/>
  <c r="G328" i="2" s="1"/>
  <c r="G327" i="2"/>
  <c r="G326" i="2" s="1"/>
  <c r="G325" i="2" s="1"/>
  <c r="G324" i="2" s="1"/>
  <c r="G322" i="2"/>
  <c r="G321" i="2" s="1"/>
  <c r="G320" i="2" s="1"/>
  <c r="G319" i="2" s="1"/>
  <c r="G318" i="2"/>
  <c r="G317" i="2" s="1"/>
  <c r="G316" i="2"/>
  <c r="G315" i="2" s="1"/>
  <c r="G313" i="2"/>
  <c r="G312" i="2" s="1"/>
  <c r="G309" i="2"/>
  <c r="G308" i="2"/>
  <c r="G307" i="2" s="1"/>
  <c r="G306" i="2"/>
  <c r="G305" i="2" s="1"/>
  <c r="G298" i="2"/>
  <c r="G297" i="2"/>
  <c r="G294" i="2"/>
  <c r="G292" i="2"/>
  <c r="G291" i="2"/>
  <c r="G290" i="2"/>
  <c r="G288" i="2"/>
  <c r="G285" i="2"/>
  <c r="G282" i="2"/>
  <c r="G281" i="2" s="1"/>
  <c r="G280" i="2" s="1"/>
  <c r="G279" i="2"/>
  <c r="G278" i="2"/>
  <c r="G277" i="2"/>
  <c r="G275" i="2"/>
  <c r="G274" i="2" s="1"/>
  <c r="G273" i="2"/>
  <c r="G272" i="2"/>
  <c r="G268" i="2"/>
  <c r="G267" i="2" s="1"/>
  <c r="G266" i="2"/>
  <c r="G265" i="2" s="1"/>
  <c r="G264" i="2"/>
  <c r="G263" i="2" s="1"/>
  <c r="G261" i="2"/>
  <c r="G260" i="2"/>
  <c r="G259" i="2"/>
  <c r="G256" i="2"/>
  <c r="G254" i="2"/>
  <c r="G253" i="2"/>
  <c r="G249" i="2"/>
  <c r="G248" i="2" s="1"/>
  <c r="G247" i="2"/>
  <c r="G244" i="2"/>
  <c r="G243" i="2" s="1"/>
  <c r="G242" i="2"/>
  <c r="G241" i="2" s="1"/>
  <c r="G240" i="2"/>
  <c r="G239" i="2"/>
  <c r="G237" i="2"/>
  <c r="G236" i="2" s="1"/>
  <c r="G235" i="2"/>
  <c r="G234" i="2" s="1"/>
  <c r="G231" i="2"/>
  <c r="G229" i="2" s="1"/>
  <c r="G228" i="2" s="1"/>
  <c r="G226" i="2"/>
  <c r="G225" i="2" s="1"/>
  <c r="G224" i="2"/>
  <c r="G222" i="2"/>
  <c r="G221" i="2" s="1"/>
  <c r="G220" i="2"/>
  <c r="G219" i="2" s="1"/>
  <c r="G218" i="2"/>
  <c r="G215" i="2"/>
  <c r="G214" i="2" s="1"/>
  <c r="G213" i="2"/>
  <c r="G212" i="2" s="1"/>
  <c r="G205" i="2"/>
  <c r="G204" i="2" s="1"/>
  <c r="G203" i="2" s="1"/>
  <c r="G202" i="2" s="1"/>
  <c r="G201" i="2"/>
  <c r="G200" i="2" s="1"/>
  <c r="G199" i="2" s="1"/>
  <c r="G198" i="2" s="1"/>
  <c r="G197" i="2"/>
  <c r="G196" i="2"/>
  <c r="G195" i="2"/>
  <c r="G193" i="2"/>
  <c r="G192" i="2" s="1"/>
  <c r="G191" i="2"/>
  <c r="G190" i="2" s="1"/>
  <c r="G186" i="2"/>
  <c r="G185" i="2" s="1"/>
  <c r="G184" i="2"/>
  <c r="G183" i="2" s="1"/>
  <c r="G182" i="2"/>
  <c r="G181" i="2" s="1"/>
  <c r="G179" i="2"/>
  <c r="G178" i="2" s="1"/>
  <c r="G177" i="2"/>
  <c r="G176" i="2" s="1"/>
  <c r="G174" i="2"/>
  <c r="G173" i="2" s="1"/>
  <c r="G171" i="2"/>
  <c r="G170" i="2"/>
  <c r="G166" i="2"/>
  <c r="G165" i="2" s="1"/>
  <c r="G164" i="2" s="1"/>
  <c r="G163" i="2"/>
  <c r="G162" i="2" s="1"/>
  <c r="G161" i="2"/>
  <c r="G160" i="2" s="1"/>
  <c r="G159" i="2"/>
  <c r="G157" i="2" s="1"/>
  <c r="G155" i="2"/>
  <c r="G154" i="2"/>
  <c r="G153" i="2"/>
  <c r="G151" i="2"/>
  <c r="G150" i="2" s="1"/>
  <c r="G149" i="2"/>
  <c r="G148" i="2"/>
  <c r="G146" i="2"/>
  <c r="G145" i="2"/>
  <c r="G144" i="2"/>
  <c r="G142" i="2"/>
  <c r="G141" i="2" s="1"/>
  <c r="G138" i="2"/>
  <c r="G137" i="2" s="1"/>
  <c r="G136" i="2" s="1"/>
  <c r="G135" i="2"/>
  <c r="G134" i="2"/>
  <c r="G131" i="2"/>
  <c r="G130" i="2" s="1"/>
  <c r="G128" i="2"/>
  <c r="G127" i="2" s="1"/>
  <c r="G126" i="2" s="1"/>
  <c r="G125" i="2"/>
  <c r="G124" i="2" s="1"/>
  <c r="G122" i="2"/>
  <c r="G121" i="2" s="1"/>
  <c r="G120" i="2" s="1"/>
  <c r="G118" i="2"/>
  <c r="G117" i="2" s="1"/>
  <c r="G115" i="2"/>
  <c r="G114" i="2"/>
  <c r="G113" i="2"/>
  <c r="G112" i="2"/>
  <c r="G108" i="2"/>
  <c r="G107" i="2" s="1"/>
  <c r="G105" i="2"/>
  <c r="G104" i="2"/>
  <c r="G101" i="2"/>
  <c r="G99" i="2" s="1"/>
  <c r="G98" i="2"/>
  <c r="G97" i="2"/>
  <c r="G95" i="2"/>
  <c r="G94" i="2"/>
  <c r="G92" i="2"/>
  <c r="G91" i="2"/>
  <c r="G89" i="2"/>
  <c r="G88" i="2"/>
  <c r="G86" i="2"/>
  <c r="G85" i="2"/>
  <c r="G83" i="2"/>
  <c r="G82" i="2"/>
  <c r="G80" i="2"/>
  <c r="G79" i="2"/>
  <c r="G77" i="2"/>
  <c r="G76" i="2"/>
  <c r="G72" i="2"/>
  <c r="G70" i="2"/>
  <c r="G69" i="2"/>
  <c r="G67" i="2"/>
  <c r="G66" i="2"/>
  <c r="G64" i="2"/>
  <c r="G63" i="2"/>
  <c r="G61" i="2"/>
  <c r="G60" i="2"/>
  <c r="G58" i="2"/>
  <c r="G57" i="2"/>
  <c r="G55" i="2"/>
  <c r="G54" i="2"/>
  <c r="G52" i="2"/>
  <c r="G51" i="2"/>
  <c r="G48" i="2"/>
  <c r="G47" i="2"/>
  <c r="G45" i="2"/>
  <c r="G44" i="2"/>
  <c r="G41" i="2"/>
  <c r="G40" i="2"/>
  <c r="G38" i="2"/>
  <c r="G37" i="2"/>
  <c r="G35" i="2"/>
  <c r="G34" i="2"/>
  <c r="G32" i="2"/>
  <c r="G31" i="2"/>
  <c r="G29" i="2"/>
  <c r="G28" i="2"/>
  <c r="G27" i="2"/>
  <c r="G26" i="2"/>
  <c r="G22" i="2"/>
  <c r="G21" i="2" s="1"/>
  <c r="G17" i="2"/>
  <c r="G15" i="2"/>
  <c r="G12" i="2"/>
  <c r="G11" i="2" s="1"/>
  <c r="H203" i="1" l="1"/>
  <c r="G246" i="2"/>
  <c r="G245" i="2"/>
  <c r="H246" i="2"/>
  <c r="H245" i="2"/>
  <c r="G116" i="2"/>
  <c r="H676" i="1"/>
  <c r="H116" i="2"/>
  <c r="G427" i="2"/>
  <c r="H427" i="2"/>
  <c r="H249" i="1"/>
  <c r="H248" i="1" s="1"/>
  <c r="H247" i="1" s="1"/>
  <c r="H322" i="1"/>
  <c r="G447" i="2"/>
  <c r="G446" i="2" s="1"/>
  <c r="G443" i="2"/>
  <c r="H447" i="2"/>
  <c r="H446" i="2" s="1"/>
  <c r="H443" i="2"/>
  <c r="H1045" i="1"/>
  <c r="H1044" i="1" s="1"/>
  <c r="H1046" i="1"/>
  <c r="G302" i="2"/>
  <c r="G301" i="2" s="1"/>
  <c r="H302" i="2"/>
  <c r="H301" i="2" s="1"/>
  <c r="H403" i="1"/>
  <c r="G755" i="2"/>
  <c r="H755" i="2"/>
  <c r="H13" i="2"/>
  <c r="H20" i="2"/>
  <c r="G13" i="2"/>
  <c r="G20" i="2"/>
  <c r="G9" i="2"/>
  <c r="G10" i="2"/>
  <c r="H9" i="2"/>
  <c r="H10" i="2"/>
  <c r="H300" i="1"/>
  <c r="H686" i="2"/>
  <c r="H667" i="2"/>
  <c r="G686" i="2"/>
  <c r="H1009" i="1"/>
  <c r="K1064" i="1"/>
  <c r="I1208" i="1"/>
  <c r="H940" i="1"/>
  <c r="H939" i="1" s="1"/>
  <c r="H938" i="1" s="1"/>
  <c r="G392" i="2"/>
  <c r="G570" i="2"/>
  <c r="G569" i="2" s="1"/>
  <c r="H570" i="2"/>
  <c r="H569" i="2" s="1"/>
  <c r="G14" i="2"/>
  <c r="H743" i="1"/>
  <c r="H392" i="2"/>
  <c r="G791" i="2"/>
  <c r="G790" i="2" s="1"/>
  <c r="H123" i="1"/>
  <c r="H266" i="1"/>
  <c r="H265" i="1" s="1"/>
  <c r="H264" i="1" s="1"/>
  <c r="H256" i="1" s="1"/>
  <c r="E27" i="3" s="1"/>
  <c r="H441" i="1"/>
  <c r="H440" i="1" s="1"/>
  <c r="H432" i="1" s="1"/>
  <c r="H895" i="1"/>
  <c r="H1143" i="1"/>
  <c r="H1136" i="1" s="1"/>
  <c r="H1158" i="1"/>
  <c r="H14" i="2"/>
  <c r="H832" i="1"/>
  <c r="G732" i="2"/>
  <c r="G731" i="2" s="1"/>
  <c r="H46" i="2"/>
  <c r="H732" i="2"/>
  <c r="H731" i="2" s="1"/>
  <c r="F48" i="3"/>
  <c r="H671" i="1"/>
  <c r="H591" i="1"/>
  <c r="H590" i="1" s="1"/>
  <c r="H589" i="1" s="1"/>
  <c r="K51" i="1"/>
  <c r="H56" i="2"/>
  <c r="F30" i="3"/>
  <c r="G514" i="2"/>
  <c r="H223" i="2"/>
  <c r="H615" i="2"/>
  <c r="H71" i="2"/>
  <c r="G520" i="2"/>
  <c r="G46" i="2"/>
  <c r="H1179" i="1"/>
  <c r="H1178" i="1" s="1"/>
  <c r="G50" i="2"/>
  <c r="G56" i="2"/>
  <c r="G133" i="2"/>
  <c r="G132" i="2" s="1"/>
  <c r="G460" i="2"/>
  <c r="G605" i="2"/>
  <c r="G604" i="2" s="1"/>
  <c r="G712" i="2"/>
  <c r="G711" i="2" s="1"/>
  <c r="G772" i="2"/>
  <c r="H30" i="2"/>
  <c r="H50" i="2"/>
  <c r="H251" i="2"/>
  <c r="H779" i="2"/>
  <c r="H175" i="1"/>
  <c r="H172" i="1" s="1"/>
  <c r="H171" i="1" s="1"/>
  <c r="E22" i="3" s="1"/>
  <c r="H226" i="1"/>
  <c r="H225" i="1" s="1"/>
  <c r="H338" i="1"/>
  <c r="H337" i="1" s="1"/>
  <c r="H333" i="1" s="1"/>
  <c r="H332" i="1" s="1"/>
  <c r="E29" i="3" s="1"/>
  <c r="H364" i="1"/>
  <c r="H656" i="1"/>
  <c r="H1039" i="1"/>
  <c r="H143" i="2"/>
  <c r="H782" i="2"/>
  <c r="G612" i="2"/>
  <c r="G775" i="2"/>
  <c r="H75" i="2"/>
  <c r="H81" i="2"/>
  <c r="H87" i="2"/>
  <c r="H130" i="2"/>
  <c r="H314" i="2"/>
  <c r="H323" i="2"/>
  <c r="H1029" i="1"/>
  <c r="H378" i="2"/>
  <c r="H377" i="2" s="1"/>
  <c r="H519" i="1"/>
  <c r="H511" i="1" s="1"/>
  <c r="E44" i="3" s="1"/>
  <c r="G33" i="2"/>
  <c r="G39" i="2"/>
  <c r="G65" i="2"/>
  <c r="G103" i="2"/>
  <c r="G102" i="2" s="1"/>
  <c r="G258" i="2"/>
  <c r="G257" i="2" s="1"/>
  <c r="H65" i="2"/>
  <c r="H258" i="2"/>
  <c r="H257" i="2" s="1"/>
  <c r="H296" i="2"/>
  <c r="H295" i="2" s="1"/>
  <c r="H345" i="2"/>
  <c r="H344" i="2" s="1"/>
  <c r="H337" i="2" s="1"/>
  <c r="H468" i="2"/>
  <c r="H787" i="2"/>
  <c r="H857" i="2"/>
  <c r="H184" i="1"/>
  <c r="H536" i="1"/>
  <c r="H531" i="1" s="1"/>
  <c r="H848" i="1"/>
  <c r="H847" i="1" s="1"/>
  <c r="H871" i="1"/>
  <c r="H973" i="1"/>
  <c r="H972" i="1" s="1"/>
  <c r="H999" i="1"/>
  <c r="H993" i="1" s="1"/>
  <c r="H717" i="1"/>
  <c r="H707" i="1" s="1"/>
  <c r="G78" i="2"/>
  <c r="G802" i="2"/>
  <c r="G801" i="2" s="1"/>
  <c r="H607" i="1"/>
  <c r="H823" i="1"/>
  <c r="H1129" i="1"/>
  <c r="H1128" i="1" s="1"/>
  <c r="H1171" i="1"/>
  <c r="H1166" i="1" s="1"/>
  <c r="H39" i="2"/>
  <c r="H62" i="2"/>
  <c r="H90" i="2"/>
  <c r="H211" i="2"/>
  <c r="H206" i="2" s="1"/>
  <c r="H287" i="2"/>
  <c r="H284" i="2" s="1"/>
  <c r="H514" i="2"/>
  <c r="H612" i="2"/>
  <c r="H720" i="2"/>
  <c r="H719" i="2" s="1"/>
  <c r="H718" i="2" s="1"/>
  <c r="H772" i="2"/>
  <c r="H408" i="1"/>
  <c r="H407" i="1" s="1"/>
  <c r="H456" i="1"/>
  <c r="H455" i="1" s="1"/>
  <c r="H447" i="1" s="1"/>
  <c r="H446" i="1" s="1"/>
  <c r="H630" i="1"/>
  <c r="H629" i="1" s="1"/>
  <c r="H628" i="1" s="1"/>
  <c r="H798" i="1"/>
  <c r="H904" i="1"/>
  <c r="G30" i="2"/>
  <c r="G90" i="2"/>
  <c r="G523" i="2"/>
  <c r="G598" i="2"/>
  <c r="G825" i="2"/>
  <c r="H25" i="2"/>
  <c r="H93" i="2"/>
  <c r="H133" i="2"/>
  <c r="H132" i="2" s="1"/>
  <c r="H147" i="2"/>
  <c r="H520" i="2"/>
  <c r="H535" i="2"/>
  <c r="H591" i="2"/>
  <c r="H743" i="2"/>
  <c r="G143" i="2"/>
  <c r="H36" i="2"/>
  <c r="H43" i="2"/>
  <c r="H42" i="2" s="1"/>
  <c r="H84" i="2"/>
  <c r="H103" i="2"/>
  <c r="H102" i="2" s="1"/>
  <c r="H111" i="2"/>
  <c r="H106" i="2" s="1"/>
  <c r="H410" i="2"/>
  <c r="G62" i="2"/>
  <c r="G81" i="2"/>
  <c r="G87" i="2"/>
  <c r="G93" i="2"/>
  <c r="H355" i="2"/>
  <c r="H354" i="2" s="1"/>
  <c r="H353" i="2" s="1"/>
  <c r="H460" i="2"/>
  <c r="H517" i="2"/>
  <c r="H527" i="2"/>
  <c r="H620" i="2"/>
  <c r="H724" i="2"/>
  <c r="H775" i="2"/>
  <c r="H825" i="2"/>
  <c r="F18" i="3"/>
  <c r="G511" i="2"/>
  <c r="G743" i="2"/>
  <c r="H96" i="2"/>
  <c r="H152" i="2"/>
  <c r="H194" i="2"/>
  <c r="H276" i="2"/>
  <c r="H750" i="2"/>
  <c r="F39" i="3"/>
  <c r="F33" i="3"/>
  <c r="F42" i="3"/>
  <c r="G782" i="2"/>
  <c r="G787" i="2"/>
  <c r="H829" i="2"/>
  <c r="G829" i="2"/>
  <c r="H386" i="2"/>
  <c r="H704" i="2"/>
  <c r="H169" i="2"/>
  <c r="H168" i="2" s="1"/>
  <c r="H180" i="2"/>
  <c r="H416" i="2"/>
  <c r="H415" i="2" s="1"/>
  <c r="H511" i="2"/>
  <c r="H531" i="2"/>
  <c r="H552" i="2"/>
  <c r="H565" i="2"/>
  <c r="H564" i="2" s="1"/>
  <c r="H605" i="2"/>
  <c r="H604" i="2" s="1"/>
  <c r="H834" i="2"/>
  <c r="F21" i="3"/>
  <c r="H53" i="2"/>
  <c r="H68" i="2"/>
  <c r="H156" i="2"/>
  <c r="H233" i="2"/>
  <c r="H33" i="2"/>
  <c r="H59" i="2"/>
  <c r="H78" i="2"/>
  <c r="H238" i="2"/>
  <c r="H271" i="2"/>
  <c r="H270" i="2" s="1"/>
  <c r="H463" i="2"/>
  <c r="H523" i="2"/>
  <c r="H598" i="2"/>
  <c r="H712" i="2"/>
  <c r="H711" i="2" s="1"/>
  <c r="H841" i="2"/>
  <c r="H851" i="2"/>
  <c r="F9" i="3"/>
  <c r="H557" i="2"/>
  <c r="H802" i="2"/>
  <c r="H801" i="2" s="1"/>
  <c r="F25" i="3"/>
  <c r="G71" i="2"/>
  <c r="G416" i="2"/>
  <c r="G415" i="2" s="1"/>
  <c r="G410" i="2"/>
  <c r="H1189" i="1"/>
  <c r="H1071" i="1"/>
  <c r="H1070" i="1" s="1"/>
  <c r="H1065" i="1" s="1"/>
  <c r="H1064" i="1" s="1"/>
  <c r="H465" i="1"/>
  <c r="K466" i="1" s="1"/>
  <c r="G251" i="2"/>
  <c r="H419" i="1"/>
  <c r="H418" i="1" s="1"/>
  <c r="H417" i="1" s="1"/>
  <c r="H413" i="1" s="1"/>
  <c r="H390" i="1"/>
  <c r="G287" i="2"/>
  <c r="G284" i="2" s="1"/>
  <c r="H213" i="1"/>
  <c r="H210" i="1" s="1"/>
  <c r="G223" i="2"/>
  <c r="H192" i="1"/>
  <c r="H191" i="1" s="1"/>
  <c r="G175" i="2"/>
  <c r="G172" i="2" s="1"/>
  <c r="H147" i="1"/>
  <c r="H146" i="1" s="1"/>
  <c r="H145" i="1" s="1"/>
  <c r="H144" i="1" s="1"/>
  <c r="G851" i="2"/>
  <c r="G147" i="2"/>
  <c r="H88" i="1"/>
  <c r="E14" i="3"/>
  <c r="G841" i="2"/>
  <c r="H20" i="1"/>
  <c r="H13" i="1"/>
  <c r="H12" i="1" s="1"/>
  <c r="E11" i="3" s="1"/>
  <c r="H55" i="1"/>
  <c r="E12" i="3" s="1"/>
  <c r="H98" i="1"/>
  <c r="E10" i="3"/>
  <c r="E31" i="3"/>
  <c r="G129" i="2"/>
  <c r="G123" i="2" s="1"/>
  <c r="G25" i="2"/>
  <c r="G68" i="2"/>
  <c r="G84" i="2"/>
  <c r="G211" i="2"/>
  <c r="G206" i="2" s="1"/>
  <c r="G233" i="2"/>
  <c r="G262" i="2"/>
  <c r="G271" i="2"/>
  <c r="G270" i="2" s="1"/>
  <c r="G296" i="2"/>
  <c r="G295" i="2" s="1"/>
  <c r="G314" i="2"/>
  <c r="G345" i="2"/>
  <c r="G344" i="2" s="1"/>
  <c r="G337" i="2" s="1"/>
  <c r="G386" i="2"/>
  <c r="G463" i="2"/>
  <c r="G531" i="2"/>
  <c r="G552" i="2"/>
  <c r="G591" i="2"/>
  <c r="G723" i="2"/>
  <c r="G834" i="2"/>
  <c r="H291" i="1"/>
  <c r="H290" i="1" s="1"/>
  <c r="H315" i="1"/>
  <c r="H733" i="1"/>
  <c r="H1094" i="1"/>
  <c r="G36" i="2"/>
  <c r="G43" i="2"/>
  <c r="G42" i="2" s="1"/>
  <c r="G53" i="2"/>
  <c r="G59" i="2"/>
  <c r="G75" i="2"/>
  <c r="G96" i="2"/>
  <c r="G111" i="2"/>
  <c r="G106" i="2" s="1"/>
  <c r="G194" i="2"/>
  <c r="G517" i="2"/>
  <c r="G527" i="2"/>
  <c r="G615" i="2"/>
  <c r="G620" i="2"/>
  <c r="G750" i="2"/>
  <c r="G779" i="2"/>
  <c r="G857" i="2"/>
  <c r="H1104" i="1"/>
  <c r="G654" i="2"/>
  <c r="G623" i="2" s="1"/>
  <c r="G180" i="2"/>
  <c r="G189" i="2"/>
  <c r="G276" i="2"/>
  <c r="G355" i="2"/>
  <c r="G354" i="2" s="1"/>
  <c r="G353" i="2" s="1"/>
  <c r="G369" i="2"/>
  <c r="G364" i="2" s="1"/>
  <c r="G378" i="2"/>
  <c r="G377" i="2" s="1"/>
  <c r="G397" i="2"/>
  <c r="G468" i="2"/>
  <c r="G492" i="2"/>
  <c r="G503" i="2"/>
  <c r="G535" i="2"/>
  <c r="G557" i="2"/>
  <c r="G565" i="2"/>
  <c r="G564" i="2" s="1"/>
  <c r="G720" i="2"/>
  <c r="G719" i="2" s="1"/>
  <c r="G793" i="2"/>
  <c r="H246" i="1"/>
  <c r="H424" i="1"/>
  <c r="H1052" i="1"/>
  <c r="H175" i="2"/>
  <c r="H172" i="2" s="1"/>
  <c r="H189" i="2"/>
  <c r="H217" i="2"/>
  <c r="H262" i="2"/>
  <c r="H397" i="2"/>
  <c r="H123" i="2"/>
  <c r="H369" i="2"/>
  <c r="H364" i="2" s="1"/>
  <c r="H503" i="2"/>
  <c r="H654" i="2"/>
  <c r="H623" i="2" s="1"/>
  <c r="H793" i="2"/>
  <c r="H420" i="2"/>
  <c r="H492" i="2"/>
  <c r="G217" i="2"/>
  <c r="G323" i="2"/>
  <c r="G704" i="2"/>
  <c r="G156" i="2"/>
  <c r="G169" i="2"/>
  <c r="G168" i="2" s="1"/>
  <c r="G152" i="2"/>
  <c r="G238" i="2"/>
  <c r="G420" i="2"/>
  <c r="H1210" i="1" l="1"/>
  <c r="H742" i="2"/>
  <c r="G742" i="2"/>
  <c r="I1213" i="1"/>
  <c r="H870" i="2"/>
  <c r="H880" i="1"/>
  <c r="H879" i="1" s="1"/>
  <c r="H870" i="1" s="1"/>
  <c r="E35" i="3" s="1"/>
  <c r="H300" i="2"/>
  <c r="G300" i="2"/>
  <c r="H402" i="1"/>
  <c r="H389" i="1" s="1"/>
  <c r="H992" i="1"/>
  <c r="H991" i="1" s="1"/>
  <c r="E38" i="3" s="1"/>
  <c r="H84" i="1"/>
  <c r="H50" i="1" s="1"/>
  <c r="H457" i="2"/>
  <c r="G457" i="2"/>
  <c r="H666" i="2"/>
  <c r="H797" i="1"/>
  <c r="H796" i="1" s="1"/>
  <c r="E52" i="3" s="1"/>
  <c r="H732" i="1"/>
  <c r="F54" i="3"/>
  <c r="F56" i="3"/>
  <c r="G590" i="2"/>
  <c r="H590" i="2"/>
  <c r="H1028" i="1"/>
  <c r="H964" i="1"/>
  <c r="H957" i="1" s="1"/>
  <c r="E37" i="3" s="1"/>
  <c r="E50" i="3"/>
  <c r="H588" i="1"/>
  <c r="H530" i="1" s="1"/>
  <c r="H363" i="1"/>
  <c r="H362" i="1" s="1"/>
  <c r="E32" i="3" s="1"/>
  <c r="E30" i="3" s="1"/>
  <c r="H202" i="1"/>
  <c r="E24" i="3" s="1"/>
  <c r="H1127" i="1"/>
  <c r="H1103" i="1" s="1"/>
  <c r="H1090" i="1" s="1"/>
  <c r="H283" i="2"/>
  <c r="G250" i="2"/>
  <c r="H250" i="2"/>
  <c r="G700" i="2"/>
  <c r="H216" i="2"/>
  <c r="E51" i="3"/>
  <c r="H814" i="1"/>
  <c r="G467" i="2"/>
  <c r="H467" i="2"/>
  <c r="H778" i="2"/>
  <c r="G216" i="2"/>
  <c r="G232" i="2"/>
  <c r="G227" i="2" s="1"/>
  <c r="H813" i="1"/>
  <c r="H655" i="1"/>
  <c r="H611" i="2"/>
  <c r="G771" i="2"/>
  <c r="H551" i="2"/>
  <c r="H550" i="2" s="1"/>
  <c r="H24" i="2"/>
  <c r="H865" i="2"/>
  <c r="H817" i="2"/>
  <c r="G140" i="2"/>
  <c r="H140" i="2"/>
  <c r="H409" i="2"/>
  <c r="H180" i="1"/>
  <c r="E23" i="3" s="1"/>
  <c r="G188" i="2"/>
  <c r="G187" i="2" s="1"/>
  <c r="G611" i="2"/>
  <c r="H771" i="2"/>
  <c r="H188" i="2"/>
  <c r="H187" i="2" s="1"/>
  <c r="G510" i="2"/>
  <c r="H431" i="1"/>
  <c r="H11" i="1"/>
  <c r="H10" i="1" s="1"/>
  <c r="H49" i="2"/>
  <c r="G551" i="2"/>
  <c r="G550" i="2" s="1"/>
  <c r="H510" i="2"/>
  <c r="H700" i="2"/>
  <c r="H699" i="2" s="1"/>
  <c r="G49" i="2"/>
  <c r="G24" i="2"/>
  <c r="H385" i="2"/>
  <c r="G409" i="2"/>
  <c r="G778" i="2"/>
  <c r="H269" i="2"/>
  <c r="H232" i="2"/>
  <c r="H227" i="2" s="1"/>
  <c r="H1157" i="1"/>
  <c r="H1156" i="1" s="1"/>
  <c r="E41" i="3" s="1"/>
  <c r="H1063" i="1"/>
  <c r="E36" i="3"/>
  <c r="G283" i="2"/>
  <c r="G817" i="2"/>
  <c r="H284" i="1"/>
  <c r="E28" i="3" s="1"/>
  <c r="G385" i="2"/>
  <c r="G376" i="2" s="1"/>
  <c r="G269" i="2"/>
  <c r="H137" i="1"/>
  <c r="E20" i="3"/>
  <c r="E18" i="3" s="1"/>
  <c r="E26" i="3"/>
  <c r="G718" i="2"/>
  <c r="G456" i="2" l="1"/>
  <c r="G455" i="2" s="1"/>
  <c r="H456" i="2"/>
  <c r="H455" i="2" s="1"/>
  <c r="E46" i="3"/>
  <c r="H610" i="2"/>
  <c r="E47" i="3"/>
  <c r="H731" i="1"/>
  <c r="H730" i="1" s="1"/>
  <c r="H729" i="1" s="1"/>
  <c r="H706" i="1" s="1"/>
  <c r="H705" i="1" s="1"/>
  <c r="E49" i="3" s="1"/>
  <c r="E48" i="3" s="1"/>
  <c r="G678" i="2"/>
  <c r="G677" i="2" s="1"/>
  <c r="K11" i="1"/>
  <c r="E21" i="3"/>
  <c r="F57" i="3"/>
  <c r="H355" i="1"/>
  <c r="G699" i="2"/>
  <c r="G698" i="2" s="1"/>
  <c r="H170" i="1"/>
  <c r="H503" i="1"/>
  <c r="H494" i="1" s="1"/>
  <c r="K504" i="1" s="1"/>
  <c r="H812" i="1"/>
  <c r="H811" i="1" s="1"/>
  <c r="H810" i="1" s="1"/>
  <c r="K811" i="1" s="1"/>
  <c r="H23" i="2"/>
  <c r="E45" i="3"/>
  <c r="E17" i="3"/>
  <c r="E9" i="3" s="1"/>
  <c r="H698" i="2"/>
  <c r="H376" i="2"/>
  <c r="H336" i="2" s="1"/>
  <c r="G23" i="2"/>
  <c r="G336" i="2"/>
  <c r="E25" i="3"/>
  <c r="H1089" i="1"/>
  <c r="H1062" i="1" s="1"/>
  <c r="K1063" i="1" s="1"/>
  <c r="E40" i="3"/>
  <c r="E39" i="3" s="1"/>
  <c r="H245" i="1"/>
  <c r="E42" i="3" l="1"/>
  <c r="H704" i="1"/>
  <c r="H689" i="1" s="1"/>
  <c r="K704" i="1" s="1"/>
  <c r="H863" i="2"/>
  <c r="H872" i="2" s="1"/>
  <c r="H49" i="1"/>
  <c r="E34" i="3"/>
  <c r="E33" i="3" s="1"/>
  <c r="H866" i="2" l="1"/>
  <c r="E54" i="3"/>
  <c r="G667" i="2"/>
  <c r="G666" i="2" s="1"/>
  <c r="G610" i="2" s="1"/>
  <c r="G863" i="2" s="1"/>
  <c r="K50" i="1"/>
  <c r="H1208" i="1"/>
  <c r="G369" i="1"/>
  <c r="H1213" i="1" l="1"/>
  <c r="G870" i="2"/>
  <c r="G872" i="2" s="1"/>
  <c r="E56" i="3"/>
  <c r="E57" i="3" s="1"/>
  <c r="G865" i="2"/>
  <c r="G866" i="2" s="1"/>
  <c r="F244" i="2"/>
  <c r="F243" i="2" s="1"/>
  <c r="F242" i="2"/>
  <c r="F241" i="2" s="1"/>
  <c r="G342" i="1"/>
  <c r="G340" i="1"/>
  <c r="F226" i="2"/>
  <c r="F225" i="2" s="1"/>
  <c r="G200" i="1"/>
  <c r="G198" i="1" s="1"/>
  <c r="G338" i="1" l="1"/>
  <c r="F331" i="2"/>
  <c r="F330" i="2" s="1"/>
  <c r="F329" i="2" s="1"/>
  <c r="F328" i="2" s="1"/>
  <c r="F327" i="2"/>
  <c r="F326" i="2" s="1"/>
  <c r="F325" i="2" s="1"/>
  <c r="F324" i="2" s="1"/>
  <c r="G1101" i="1"/>
  <c r="G1100" i="1" s="1"/>
  <c r="G1099" i="1" s="1"/>
  <c r="G1097" i="1"/>
  <c r="G1096" i="1" s="1"/>
  <c r="G1095" i="1" s="1"/>
  <c r="G1094" i="1" l="1"/>
  <c r="F323" i="2"/>
  <c r="F213" i="2" l="1"/>
  <c r="F212" i="2" s="1"/>
  <c r="F215" i="2"/>
  <c r="F214" i="2" s="1"/>
  <c r="G308" i="1"/>
  <c r="G305" i="1" s="1"/>
  <c r="G300" i="1" l="1"/>
  <c r="F211" i="2"/>
  <c r="F206" i="2" s="1"/>
  <c r="G306" i="1"/>
  <c r="F163" i="2"/>
  <c r="F162" i="2" s="1"/>
  <c r="F161" i="2"/>
  <c r="F160" i="2" s="1"/>
  <c r="G295" i="1"/>
  <c r="G293" i="1"/>
  <c r="F235" i="2"/>
  <c r="F234" i="2" s="1"/>
  <c r="F237" i="2"/>
  <c r="F236" i="2" s="1"/>
  <c r="G269" i="1"/>
  <c r="G267" i="1"/>
  <c r="F220" i="2"/>
  <c r="F219" i="2" s="1"/>
  <c r="F222" i="2"/>
  <c r="F221" i="2" s="1"/>
  <c r="G196" i="1"/>
  <c r="G194" i="1"/>
  <c r="F184" i="2"/>
  <c r="F183" i="2" s="1"/>
  <c r="F186" i="2"/>
  <c r="F185" i="2" s="1"/>
  <c r="G189" i="1"/>
  <c r="G187" i="1"/>
  <c r="G291" i="1" l="1"/>
  <c r="G192" i="1"/>
  <c r="G266" i="1"/>
  <c r="F233" i="2"/>
  <c r="F853" i="2"/>
  <c r="F854" i="2"/>
  <c r="F852" i="2"/>
  <c r="F851" i="2" l="1"/>
  <c r="F813" i="2" l="1"/>
  <c r="G240" i="1"/>
  <c r="G239" i="1" s="1"/>
  <c r="F738" i="2"/>
  <c r="F737" i="2" s="1"/>
  <c r="F736" i="2"/>
  <c r="F735" i="2" s="1"/>
  <c r="G422" i="1"/>
  <c r="G420" i="1"/>
  <c r="G419" i="1" l="1"/>
  <c r="G418" i="1" s="1"/>
  <c r="F313" i="2"/>
  <c r="F312" i="2" s="1"/>
  <c r="G349" i="1"/>
  <c r="G348" i="1" s="1"/>
  <c r="F450" i="2"/>
  <c r="F449" i="2" s="1"/>
  <c r="G382" i="1"/>
  <c r="G381" i="1" s="1"/>
  <c r="G380" i="1" s="1"/>
  <c r="G375" i="1" s="1"/>
  <c r="G330" i="1" l="1"/>
  <c r="F426" i="2"/>
  <c r="F425" i="2" s="1"/>
  <c r="F429" i="2"/>
  <c r="F431" i="2"/>
  <c r="F430" i="2" s="1"/>
  <c r="G320" i="1"/>
  <c r="G323" i="1"/>
  <c r="G325" i="1"/>
  <c r="F170" i="2"/>
  <c r="F291" i="2"/>
  <c r="F290" i="2"/>
  <c r="F308" i="2"/>
  <c r="F307" i="2" s="1"/>
  <c r="F306" i="2"/>
  <c r="F305" i="2" s="1"/>
  <c r="G254" i="1"/>
  <c r="G252" i="1"/>
  <c r="F125" i="2"/>
  <c r="F124" i="2" s="1"/>
  <c r="G211" i="1"/>
  <c r="F816" i="2"/>
  <c r="F815" i="2" s="1"/>
  <c r="F814" i="2" s="1"/>
  <c r="G132" i="1"/>
  <c r="G131" i="1" s="1"/>
  <c r="F298" i="2"/>
  <c r="G322" i="1" l="1"/>
  <c r="G249" i="1"/>
  <c r="G248" i="1" s="1"/>
  <c r="G247" i="1" s="1"/>
  <c r="F302" i="2"/>
  <c r="F301" i="2" s="1"/>
  <c r="F224" i="2" l="1"/>
  <c r="F223" i="2" s="1"/>
  <c r="F174" i="2" l="1"/>
  <c r="F173" i="2" s="1"/>
  <c r="G173" i="1"/>
  <c r="F282" i="2" l="1"/>
  <c r="F281" i="2" s="1"/>
  <c r="F280" i="2" s="1"/>
  <c r="G371" i="1"/>
  <c r="G370" i="1" s="1"/>
  <c r="F436" i="2" l="1"/>
  <c r="F435" i="2" s="1"/>
  <c r="F434" i="2" s="1"/>
  <c r="F428" i="2"/>
  <c r="F427" i="2" s="1"/>
  <c r="F424" i="2"/>
  <c r="F423" i="2" s="1"/>
  <c r="F422" i="2"/>
  <c r="F421" i="2" s="1"/>
  <c r="G329" i="1"/>
  <c r="G316" i="1"/>
  <c r="G318" i="1"/>
  <c r="G298" i="1"/>
  <c r="F159" i="2"/>
  <c r="F157" i="2" s="1"/>
  <c r="G290" i="1"/>
  <c r="F439" i="2"/>
  <c r="F438" i="2" s="1"/>
  <c r="F437" i="2" s="1"/>
  <c r="F442" i="2"/>
  <c r="F441" i="2" s="1"/>
  <c r="F440" i="2" s="1"/>
  <c r="G279" i="1"/>
  <c r="G278" i="1" s="1"/>
  <c r="G282" i="1"/>
  <c r="G281" i="1" s="1"/>
  <c r="G262" i="1"/>
  <c r="G258" i="1"/>
  <c r="F218" i="2"/>
  <c r="F182" i="2"/>
  <c r="F181" i="2" s="1"/>
  <c r="F180" i="2" s="1"/>
  <c r="G185" i="1"/>
  <c r="G184" i="1" s="1"/>
  <c r="G180" i="1" s="1"/>
  <c r="G191" i="1"/>
  <c r="F156" i="2" l="1"/>
  <c r="F217" i="2"/>
  <c r="F216" i="2" s="1"/>
  <c r="F420" i="2"/>
  <c r="G315" i="1"/>
  <c r="F792" i="2"/>
  <c r="G121" i="1"/>
  <c r="F138" i="2"/>
  <c r="F137" i="2" s="1"/>
  <c r="F136" i="2" s="1"/>
  <c r="G86" i="1"/>
  <c r="G85" i="1" s="1"/>
  <c r="F414" i="2" l="1"/>
  <c r="F266" i="2"/>
  <c r="F265" i="2" s="1"/>
  <c r="F268" i="2"/>
  <c r="F267" i="2" s="1"/>
  <c r="F264" i="2"/>
  <c r="F263" i="2" s="1"/>
  <c r="F131" i="2"/>
  <c r="F130" i="2" s="1"/>
  <c r="G217" i="1"/>
  <c r="F262" i="2" l="1"/>
  <c r="F101" i="2"/>
  <c r="F560" i="2" l="1"/>
  <c r="F558" i="2"/>
  <c r="F556" i="2"/>
  <c r="G979" i="1"/>
  <c r="G974" i="1"/>
  <c r="F292" i="2" l="1"/>
  <c r="G312" i="1"/>
  <c r="G311" i="1" s="1"/>
  <c r="G234" i="1" l="1"/>
  <c r="G233" i="1" l="1"/>
  <c r="G232" i="1" s="1"/>
  <c r="F403" i="2"/>
  <c r="F402" i="2" s="1"/>
  <c r="F401" i="2"/>
  <c r="G1087" i="1"/>
  <c r="G1086" i="1" s="1"/>
  <c r="G1085" i="1" s="1"/>
  <c r="G1084" i="1" s="1"/>
  <c r="G1083" i="1" s="1"/>
  <c r="G653" i="1"/>
  <c r="G652" i="1" s="1"/>
  <c r="G500" i="1"/>
  <c r="G499" i="1" s="1"/>
  <c r="G498" i="1" s="1"/>
  <c r="G497" i="1" s="1"/>
  <c r="G496" i="1" s="1"/>
  <c r="G495" i="1" s="1"/>
  <c r="F559" i="2"/>
  <c r="F557" i="2" l="1"/>
  <c r="F844" i="2" l="1"/>
  <c r="G82" i="1"/>
  <c r="G81" i="1" s="1"/>
  <c r="G80" i="1" s="1"/>
  <c r="D15" i="3" s="1"/>
  <c r="F856" i="2" l="1"/>
  <c r="F859" i="2"/>
  <c r="F607" i="2" l="1"/>
  <c r="F597" i="2"/>
  <c r="F596" i="2" s="1"/>
  <c r="F600" i="2"/>
  <c r="F568" i="2"/>
  <c r="F462" i="2"/>
  <c r="F553" i="2"/>
  <c r="G1060" i="1"/>
  <c r="G1059" i="1" s="1"/>
  <c r="G1058" i="1" s="1"/>
  <c r="G1057" i="1" s="1"/>
  <c r="G1056" i="1" s="1"/>
  <c r="G1055" i="1" s="1"/>
  <c r="G1015" i="1"/>
  <c r="G1017" i="1"/>
  <c r="G967" i="1"/>
  <c r="G966" i="1" s="1"/>
  <c r="G965" i="1" s="1"/>
  <c r="G987" i="1"/>
  <c r="F741" i="2" l="1"/>
  <c r="F739" i="2" s="1"/>
  <c r="F828" i="2" l="1"/>
  <c r="G14" i="1"/>
  <c r="F249" i="2" l="1"/>
  <c r="G310" i="1" l="1"/>
  <c r="F555" i="2"/>
  <c r="F509" i="2"/>
  <c r="F508" i="2" s="1"/>
  <c r="F507" i="2" s="1"/>
  <c r="G902" i="1"/>
  <c r="G901" i="1" s="1"/>
  <c r="G900" i="1" s="1"/>
  <c r="F470" i="2"/>
  <c r="F506" i="2"/>
  <c r="F505" i="2" s="1"/>
  <c r="F504" i="2" s="1"/>
  <c r="G830" i="1"/>
  <c r="G829" i="1" s="1"/>
  <c r="G828" i="1" s="1"/>
  <c r="F465" i="2"/>
  <c r="F503" i="2" l="1"/>
  <c r="F861" i="2" l="1"/>
  <c r="F860" i="2" s="1"/>
  <c r="G243" i="1"/>
  <c r="G242" i="1" s="1"/>
  <c r="F375" i="2" l="1"/>
  <c r="F374" i="2" s="1"/>
  <c r="F373" i="2" s="1"/>
  <c r="G1176" i="1"/>
  <c r="G1175" i="1" s="1"/>
  <c r="F394" i="2"/>
  <c r="G1075" i="1"/>
  <c r="F725" i="2" l="1"/>
  <c r="F723" i="2" l="1"/>
  <c r="F724" i="2"/>
  <c r="F789" i="2"/>
  <c r="F248" i="2" l="1"/>
  <c r="F247" i="2" l="1"/>
  <c r="F245" i="2" s="1"/>
  <c r="G405" i="1"/>
  <c r="G404" i="1" s="1"/>
  <c r="G403" i="1" l="1"/>
  <c r="F576" i="2" l="1"/>
  <c r="G951" i="1"/>
  <c r="G950" i="1" s="1"/>
  <c r="F657" i="2" l="1"/>
  <c r="F653" i="2"/>
  <c r="F413" i="2" l="1"/>
  <c r="F343" i="2"/>
  <c r="F342" i="2" s="1"/>
  <c r="F341" i="2" s="1"/>
  <c r="G1193" i="1"/>
  <c r="G1110" i="1"/>
  <c r="G1109" i="1" s="1"/>
  <c r="G1108" i="1" l="1"/>
  <c r="F146" i="2" l="1"/>
  <c r="F144" i="2" l="1"/>
  <c r="F858" i="2"/>
  <c r="F857" i="2" s="1"/>
  <c r="F850" i="2"/>
  <c r="F849" i="2" s="1"/>
  <c r="F845" i="2"/>
  <c r="F843" i="2"/>
  <c r="F842" i="2"/>
  <c r="F840" i="2"/>
  <c r="F839" i="2" s="1"/>
  <c r="F838" i="2"/>
  <c r="F837" i="2" s="1"/>
  <c r="F836" i="2"/>
  <c r="F835" i="2"/>
  <c r="F833" i="2"/>
  <c r="F832" i="2" s="1"/>
  <c r="F831" i="2"/>
  <c r="F830" i="2"/>
  <c r="F827" i="2"/>
  <c r="F826" i="2"/>
  <c r="F824" i="2"/>
  <c r="F823" i="2" s="1"/>
  <c r="F822" i="2" s="1"/>
  <c r="F821" i="2"/>
  <c r="F820" i="2" s="1"/>
  <c r="F810" i="2"/>
  <c r="F809" i="2" s="1"/>
  <c r="F808" i="2" s="1"/>
  <c r="F807" i="2" s="1"/>
  <c r="F806" i="2"/>
  <c r="F805" i="2" s="1"/>
  <c r="F804" i="2"/>
  <c r="F803" i="2" s="1"/>
  <c r="F797" i="2"/>
  <c r="F796" i="2" s="1"/>
  <c r="F795" i="2"/>
  <c r="F794" i="2" s="1"/>
  <c r="F791" i="2"/>
  <c r="F790" i="2" s="1"/>
  <c r="F788" i="2"/>
  <c r="F787" i="2" s="1"/>
  <c r="F786" i="2"/>
  <c r="F785" i="2" s="1"/>
  <c r="F784" i="2"/>
  <c r="F783" i="2"/>
  <c r="F781" i="2"/>
  <c r="F780" i="2"/>
  <c r="F777" i="2"/>
  <c r="F776" i="2"/>
  <c r="F774" i="2"/>
  <c r="F773" i="2"/>
  <c r="F770" i="2"/>
  <c r="F769" i="2" s="1"/>
  <c r="F768" i="2" s="1"/>
  <c r="F767" i="2" s="1"/>
  <c r="F757" i="2"/>
  <c r="F756" i="2" s="1"/>
  <c r="F752" i="2"/>
  <c r="F751" i="2"/>
  <c r="F749" i="2"/>
  <c r="F748" i="2" s="1"/>
  <c r="F747" i="2"/>
  <c r="F746" i="2" s="1"/>
  <c r="F745" i="2"/>
  <c r="F744" i="2"/>
  <c r="F729" i="2"/>
  <c r="F728" i="2" s="1"/>
  <c r="F727" i="2" s="1"/>
  <c r="F726" i="2" s="1"/>
  <c r="F722" i="2"/>
  <c r="F721" i="2"/>
  <c r="F714" i="2"/>
  <c r="F713" i="2"/>
  <c r="F710" i="2"/>
  <c r="F709" i="2" s="1"/>
  <c r="F708" i="2"/>
  <c r="F707" i="2" s="1"/>
  <c r="F706" i="2"/>
  <c r="F705" i="2" s="1"/>
  <c r="F703" i="2"/>
  <c r="F702" i="2" s="1"/>
  <c r="F701" i="2" s="1"/>
  <c r="F689" i="2"/>
  <c r="F688" i="2" s="1"/>
  <c r="F687" i="2" s="1"/>
  <c r="F685" i="2"/>
  <c r="F684" i="2" s="1"/>
  <c r="F622" i="2"/>
  <c r="F621" i="2"/>
  <c r="F619" i="2"/>
  <c r="F618" i="2" s="1"/>
  <c r="F617" i="2"/>
  <c r="F616" i="2"/>
  <c r="F614" i="2"/>
  <c r="F613" i="2"/>
  <c r="F609" i="2"/>
  <c r="F608" i="2"/>
  <c r="F599" i="2"/>
  <c r="F598" i="2" s="1"/>
  <c r="F593" i="2"/>
  <c r="F575" i="2"/>
  <c r="F574" i="2"/>
  <c r="F573" i="2"/>
  <c r="F572" i="2"/>
  <c r="F571" i="2"/>
  <c r="F566" i="2"/>
  <c r="F554" i="2"/>
  <c r="F552" i="2" s="1"/>
  <c r="F542" i="2"/>
  <c r="F541" i="2" s="1"/>
  <c r="F538" i="2" s="1"/>
  <c r="F537" i="2"/>
  <c r="F533" i="2"/>
  <c r="F534" i="2"/>
  <c r="F532" i="2"/>
  <c r="F530" i="2"/>
  <c r="F528" i="2"/>
  <c r="F525" i="2"/>
  <c r="F526" i="2"/>
  <c r="F524" i="2"/>
  <c r="F522" i="2"/>
  <c r="F521" i="2"/>
  <c r="F519" i="2"/>
  <c r="F518" i="2"/>
  <c r="F516" i="2"/>
  <c r="F513" i="2"/>
  <c r="F512" i="2"/>
  <c r="F502" i="2"/>
  <c r="F501" i="2" s="1"/>
  <c r="F498" i="2"/>
  <c r="F497" i="2" s="1"/>
  <c r="F496" i="2"/>
  <c r="F495" i="2" s="1"/>
  <c r="F494" i="2"/>
  <c r="F493" i="2" s="1"/>
  <c r="F476" i="2"/>
  <c r="F475" i="2" s="1"/>
  <c r="F471" i="2"/>
  <c r="F469" i="2"/>
  <c r="F466" i="2"/>
  <c r="F464" i="2"/>
  <c r="F461" i="2"/>
  <c r="F460" i="2" s="1"/>
  <c r="F453" i="2"/>
  <c r="F452" i="2" s="1"/>
  <c r="F451" i="2" s="1"/>
  <c r="F448" i="2"/>
  <c r="F418" i="2"/>
  <c r="F419" i="2"/>
  <c r="F417" i="2"/>
  <c r="F412" i="2"/>
  <c r="F411" i="2"/>
  <c r="F406" i="2"/>
  <c r="F405" i="2" s="1"/>
  <c r="F404" i="2" s="1"/>
  <c r="F400" i="2"/>
  <c r="F399" i="2"/>
  <c r="F398" i="2" s="1"/>
  <c r="F390" i="2"/>
  <c r="F389" i="2" s="1"/>
  <c r="F388" i="2"/>
  <c r="F387" i="2" s="1"/>
  <c r="F382" i="2"/>
  <c r="F381" i="2" s="1"/>
  <c r="F380" i="2"/>
  <c r="F379" i="2" s="1"/>
  <c r="F372" i="2"/>
  <c r="F371" i="2" s="1"/>
  <c r="F370" i="2" s="1"/>
  <c r="F369" i="2" s="1"/>
  <c r="F368" i="2"/>
  <c r="F366" i="2" s="1"/>
  <c r="F365" i="2" s="1"/>
  <c r="F362" i="2"/>
  <c r="F361" i="2" s="1"/>
  <c r="F360" i="2" s="1"/>
  <c r="F359" i="2" s="1"/>
  <c r="F357" i="2"/>
  <c r="F358" i="2"/>
  <c r="F356" i="2"/>
  <c r="F352" i="2"/>
  <c r="F351" i="2" s="1"/>
  <c r="F350" i="2" s="1"/>
  <c r="F349" i="2" s="1"/>
  <c r="F347" i="2"/>
  <c r="F348" i="2"/>
  <c r="F346" i="2"/>
  <c r="F340" i="2"/>
  <c r="F339" i="2" s="1"/>
  <c r="F338" i="2" s="1"/>
  <c r="F335" i="2"/>
  <c r="F334" i="2" s="1"/>
  <c r="F333" i="2" s="1"/>
  <c r="F332" i="2" s="1"/>
  <c r="F322" i="2"/>
  <c r="F321" i="2" s="1"/>
  <c r="F320" i="2" s="1"/>
  <c r="F319" i="2" s="1"/>
  <c r="F318" i="2"/>
  <c r="F317" i="2" s="1"/>
  <c r="F316" i="2"/>
  <c r="F315" i="2" s="1"/>
  <c r="F297" i="2"/>
  <c r="F296" i="2" s="1"/>
  <c r="F295" i="2" s="1"/>
  <c r="F294" i="2"/>
  <c r="F288" i="2"/>
  <c r="F278" i="2"/>
  <c r="F279" i="2"/>
  <c r="F277" i="2"/>
  <c r="F275" i="2"/>
  <c r="F274" i="2" s="1"/>
  <c r="F273" i="2"/>
  <c r="F272" i="2"/>
  <c r="F260" i="2"/>
  <c r="F261" i="2"/>
  <c r="F259" i="2"/>
  <c r="F256" i="2"/>
  <c r="F254" i="2"/>
  <c r="F253" i="2"/>
  <c r="F240" i="2"/>
  <c r="F239" i="2"/>
  <c r="F231" i="2"/>
  <c r="F229" i="2" s="1"/>
  <c r="F228" i="2" s="1"/>
  <c r="F205" i="2"/>
  <c r="F204" i="2" s="1"/>
  <c r="F203" i="2" s="1"/>
  <c r="F202" i="2" s="1"/>
  <c r="F201" i="2"/>
  <c r="F200" i="2" s="1"/>
  <c r="F199" i="2" s="1"/>
  <c r="F198" i="2" s="1"/>
  <c r="F196" i="2"/>
  <c r="F197" i="2"/>
  <c r="F195" i="2"/>
  <c r="F193" i="2"/>
  <c r="F192" i="2" s="1"/>
  <c r="F191" i="2"/>
  <c r="F190" i="2" s="1"/>
  <c r="F179" i="2"/>
  <c r="F178" i="2" s="1"/>
  <c r="F177" i="2"/>
  <c r="F176" i="2" s="1"/>
  <c r="F171" i="2"/>
  <c r="F169" i="2" s="1"/>
  <c r="F166" i="2"/>
  <c r="F154" i="2"/>
  <c r="F155" i="2"/>
  <c r="F153" i="2"/>
  <c r="F151" i="2"/>
  <c r="F150" i="2" s="1"/>
  <c r="F149" i="2"/>
  <c r="F148" i="2"/>
  <c r="F145" i="2"/>
  <c r="F142" i="2"/>
  <c r="F141" i="2" s="1"/>
  <c r="F135" i="2"/>
  <c r="F134" i="2"/>
  <c r="F128" i="2"/>
  <c r="F127" i="2" s="1"/>
  <c r="F126" i="2" s="1"/>
  <c r="F122" i="2"/>
  <c r="F121" i="2" s="1"/>
  <c r="F120" i="2" s="1"/>
  <c r="F113" i="2"/>
  <c r="F114" i="2"/>
  <c r="F115" i="2"/>
  <c r="F112" i="2"/>
  <c r="F108" i="2"/>
  <c r="F107" i="2" s="1"/>
  <c r="F105" i="2"/>
  <c r="F104" i="2"/>
  <c r="F98" i="2"/>
  <c r="F97" i="2"/>
  <c r="F95" i="2"/>
  <c r="F94" i="2"/>
  <c r="F92" i="2"/>
  <c r="F91" i="2"/>
  <c r="F89" i="2"/>
  <c r="F88" i="2"/>
  <c r="F86" i="2"/>
  <c r="F85" i="2"/>
  <c r="F83" i="2"/>
  <c r="F82" i="2"/>
  <c r="F80" i="2"/>
  <c r="F79" i="2"/>
  <c r="F77" i="2"/>
  <c r="F76" i="2"/>
  <c r="F72" i="2"/>
  <c r="F70" i="2"/>
  <c r="F69" i="2"/>
  <c r="F67" i="2"/>
  <c r="F66" i="2"/>
  <c r="F64" i="2"/>
  <c r="F63" i="2"/>
  <c r="F61" i="2"/>
  <c r="F60" i="2"/>
  <c r="F58" i="2"/>
  <c r="F57" i="2"/>
  <c r="F55" i="2"/>
  <c r="F54" i="2"/>
  <c r="F52" i="2"/>
  <c r="F51" i="2"/>
  <c r="F48" i="2"/>
  <c r="F47" i="2"/>
  <c r="F45" i="2"/>
  <c r="F44" i="2"/>
  <c r="F41" i="2"/>
  <c r="F40" i="2"/>
  <c r="F38" i="2"/>
  <c r="F37" i="2"/>
  <c r="F35" i="2"/>
  <c r="F34" i="2"/>
  <c r="F32" i="2"/>
  <c r="F31" i="2"/>
  <c r="F28" i="2"/>
  <c r="F29" i="2"/>
  <c r="F27" i="2"/>
  <c r="F26" i="2"/>
  <c r="F22" i="2"/>
  <c r="F21" i="2" s="1"/>
  <c r="F12" i="2"/>
  <c r="F11" i="2" s="1"/>
  <c r="G1042" i="1"/>
  <c r="G1041" i="1" s="1"/>
  <c r="G1040" i="1" s="1"/>
  <c r="G1037" i="1"/>
  <c r="G1036" i="1" s="1"/>
  <c r="G1035" i="1" s="1"/>
  <c r="G1032" i="1"/>
  <c r="G1031" i="1" s="1"/>
  <c r="G1030" i="1" s="1"/>
  <c r="F606" i="2"/>
  <c r="G1010" i="1"/>
  <c r="G1007" i="1"/>
  <c r="G1006" i="1" s="1"/>
  <c r="F536" i="2"/>
  <c r="G1000" i="1"/>
  <c r="F567" i="2"/>
  <c r="F563" i="2"/>
  <c r="F562" i="2" s="1"/>
  <c r="F561" i="2" s="1"/>
  <c r="G962" i="1"/>
  <c r="G961" i="1" s="1"/>
  <c r="G959" i="1"/>
  <c r="G958" i="1" s="1"/>
  <c r="G945" i="1"/>
  <c r="G944" i="1" s="1"/>
  <c r="G942" i="1"/>
  <c r="G941" i="1" s="1"/>
  <c r="G922" i="1"/>
  <c r="G919" i="1" s="1"/>
  <c r="G915" i="1"/>
  <c r="G908" i="1"/>
  <c r="F515" i="2"/>
  <c r="F500" i="2"/>
  <c r="F499" i="2" s="1"/>
  <c r="G896" i="1"/>
  <c r="G873" i="1"/>
  <c r="G872" i="1" s="1"/>
  <c r="G875" i="1"/>
  <c r="G816" i="1"/>
  <c r="G815" i="1" s="1"/>
  <c r="G833" i="1"/>
  <c r="G824" i="1"/>
  <c r="G1024" i="1"/>
  <c r="G1023" i="1" s="1"/>
  <c r="G1078" i="1"/>
  <c r="G1077" i="1" s="1"/>
  <c r="G1081" i="1"/>
  <c r="G1080" i="1" s="1"/>
  <c r="G1073" i="1"/>
  <c r="G1072" i="1" s="1"/>
  <c r="G807" i="1"/>
  <c r="G805" i="1"/>
  <c r="G802" i="1"/>
  <c r="G799" i="1"/>
  <c r="G646" i="1"/>
  <c r="G645" i="1" s="1"/>
  <c r="G570" i="1"/>
  <c r="G117" i="1"/>
  <c r="G116" i="1" s="1"/>
  <c r="G66" i="1"/>
  <c r="G65" i="1" s="1"/>
  <c r="G100" i="1"/>
  <c r="G99" i="1" s="1"/>
  <c r="G230" i="1"/>
  <c r="G228" i="1"/>
  <c r="F309" i="2"/>
  <c r="F246" i="2"/>
  <c r="F819" i="2"/>
  <c r="F818" i="2" s="1"/>
  <c r="G1187" i="1"/>
  <c r="G1186" i="1" s="1"/>
  <c r="G1184" i="1"/>
  <c r="G1183" i="1" s="1"/>
  <c r="G1181" i="1"/>
  <c r="G1180" i="1" s="1"/>
  <c r="G1173" i="1"/>
  <c r="G1172" i="1" s="1"/>
  <c r="G1171" i="1" s="1"/>
  <c r="G387" i="1"/>
  <c r="G386" i="1" s="1"/>
  <c r="G385" i="1" s="1"/>
  <c r="G1196" i="1"/>
  <c r="G1195" i="1" s="1"/>
  <c r="G1190" i="1"/>
  <c r="G1154" i="1"/>
  <c r="G1153" i="1" s="1"/>
  <c r="G1152" i="1" s="1"/>
  <c r="G1151" i="1" s="1"/>
  <c r="G1146" i="1"/>
  <c r="G1144" i="1"/>
  <c r="G1141" i="1"/>
  <c r="G1140" i="1" s="1"/>
  <c r="G1138" i="1"/>
  <c r="G1137" i="1" s="1"/>
  <c r="F384" i="2"/>
  <c r="F383" i="2" s="1"/>
  <c r="G1130" i="1"/>
  <c r="G1068" i="1"/>
  <c r="G1067" i="1" s="1"/>
  <c r="G1066" i="1" s="1"/>
  <c r="F656" i="2"/>
  <c r="F655" i="2" s="1"/>
  <c r="F652" i="2"/>
  <c r="F651" i="2" s="1"/>
  <c r="G738" i="1"/>
  <c r="G737" i="1" s="1"/>
  <c r="G735" i="1"/>
  <c r="G734" i="1" s="1"/>
  <c r="F660" i="2"/>
  <c r="F659" i="2" s="1"/>
  <c r="F658" i="2" s="1"/>
  <c r="G719" i="1"/>
  <c r="G718" i="1" s="1"/>
  <c r="G715" i="1"/>
  <c r="G714" i="1" s="1"/>
  <c r="G684" i="1"/>
  <c r="G682" i="1"/>
  <c r="G680" i="1"/>
  <c r="G626" i="1"/>
  <c r="G625" i="1" s="1"/>
  <c r="G624" i="1" s="1"/>
  <c r="G373" i="1"/>
  <c r="G400" i="1"/>
  <c r="G399" i="1" s="1"/>
  <c r="G398" i="1" s="1"/>
  <c r="G237" i="1"/>
  <c r="G236" i="1" s="1"/>
  <c r="G352" i="1"/>
  <c r="G351" i="1" s="1"/>
  <c r="G840" i="1"/>
  <c r="F17" i="2"/>
  <c r="G651" i="1"/>
  <c r="G650" i="1" s="1"/>
  <c r="G649" i="1" s="1"/>
  <c r="G528" i="1"/>
  <c r="G527" i="1" s="1"/>
  <c r="G526" i="1" s="1"/>
  <c r="G1203" i="1"/>
  <c r="G1202" i="1" s="1"/>
  <c r="G1201" i="1" s="1"/>
  <c r="G1200" i="1" s="1"/>
  <c r="G453" i="1"/>
  <c r="G452" i="1" s="1"/>
  <c r="G457" i="1"/>
  <c r="G162" i="1"/>
  <c r="G161" i="1" s="1"/>
  <c r="G1132" i="1"/>
  <c r="G165" i="1"/>
  <c r="G164" i="1" s="1"/>
  <c r="G168" i="1"/>
  <c r="G450" i="1"/>
  <c r="G449" i="1" s="1"/>
  <c r="G448" i="1" s="1"/>
  <c r="G459" i="1"/>
  <c r="G275" i="1"/>
  <c r="G21" i="1"/>
  <c r="G337" i="1"/>
  <c r="G284" i="1"/>
  <c r="G514" i="1"/>
  <c r="G513" i="1" s="1"/>
  <c r="G512" i="1" s="1"/>
  <c r="G335" i="1"/>
  <c r="G334" i="1" s="1"/>
  <c r="F118" i="2"/>
  <c r="F117" i="2" s="1"/>
  <c r="F846" i="2"/>
  <c r="G205" i="1"/>
  <c r="G204" i="1" s="1"/>
  <c r="G140" i="1"/>
  <c r="G139" i="1" s="1"/>
  <c r="G138" i="1" s="1"/>
  <c r="D19" i="3" s="1"/>
  <c r="G1160" i="1"/>
  <c r="G1159" i="1" s="1"/>
  <c r="G1092" i="1"/>
  <c r="G1091" i="1" s="1"/>
  <c r="G596" i="1"/>
  <c r="F812" i="2"/>
  <c r="F811" i="2" s="1"/>
  <c r="G1053" i="1"/>
  <c r="G1051" i="1" s="1"/>
  <c r="G1050" i="1" s="1"/>
  <c r="G1049" i="1" s="1"/>
  <c r="G393" i="1"/>
  <c r="G392" i="1" s="1"/>
  <c r="G391" i="1" s="1"/>
  <c r="G702" i="1"/>
  <c r="G701" i="1" s="1"/>
  <c r="G700" i="1" s="1"/>
  <c r="G699" i="1" s="1"/>
  <c r="G698" i="1" s="1"/>
  <c r="G697" i="1" s="1"/>
  <c r="G415" i="1"/>
  <c r="G414" i="1" s="1"/>
  <c r="G358" i="1"/>
  <c r="G357" i="1" s="1"/>
  <c r="G356" i="1" s="1"/>
  <c r="G695" i="1"/>
  <c r="G694" i="1" s="1"/>
  <c r="G693" i="1" s="1"/>
  <c r="G692" i="1" s="1"/>
  <c r="G691" i="1" s="1"/>
  <c r="G690" i="1" s="1"/>
  <c r="F15" i="2"/>
  <c r="G474" i="1"/>
  <c r="G473" i="1" s="1"/>
  <c r="G472" i="1" s="1"/>
  <c r="D16" i="3" s="1"/>
  <c r="G288" i="1"/>
  <c r="G287" i="1" s="1"/>
  <c r="G286" i="1" s="1"/>
  <c r="G285" i="1" s="1"/>
  <c r="G261" i="1"/>
  <c r="F799" i="2"/>
  <c r="F798" i="2" s="1"/>
  <c r="G129" i="1"/>
  <c r="G128" i="1" s="1"/>
  <c r="G26" i="1"/>
  <c r="G444" i="1"/>
  <c r="G257" i="1"/>
  <c r="G622" i="1"/>
  <c r="G621" i="1" s="1"/>
  <c r="G620" i="1" s="1"/>
  <c r="G619" i="1" s="1"/>
  <c r="F99" i="2"/>
  <c r="G585" i="1"/>
  <c r="F395" i="2"/>
  <c r="F393" i="2"/>
  <c r="G882" i="1"/>
  <c r="G881" i="1" s="1"/>
  <c r="G18" i="1"/>
  <c r="G13" i="1" s="1"/>
  <c r="G12" i="1" s="1"/>
  <c r="F765" i="2"/>
  <c r="F764" i="2" s="1"/>
  <c r="F760" i="2"/>
  <c r="F759" i="2" s="1"/>
  <c r="G429" i="1"/>
  <c r="G428" i="1" s="1"/>
  <c r="G426" i="1"/>
  <c r="G425" i="1" s="1"/>
  <c r="G609" i="1"/>
  <c r="G608" i="1" s="1"/>
  <c r="G1168" i="1"/>
  <c r="G1167" i="1" s="1"/>
  <c r="G1164" i="1"/>
  <c r="G1163" i="1" s="1"/>
  <c r="G1162" i="1" s="1"/>
  <c r="F129" i="2"/>
  <c r="G216" i="1"/>
  <c r="G135" i="1"/>
  <c r="G134" i="1" s="1"/>
  <c r="G631" i="1"/>
  <c r="F285" i="2"/>
  <c r="G463" i="1"/>
  <c r="G462" i="1" s="1"/>
  <c r="G461" i="1" s="1"/>
  <c r="G417" i="1"/>
  <c r="G612" i="1"/>
  <c r="G611" i="1" s="1"/>
  <c r="G667" i="1"/>
  <c r="G666" i="1" s="1"/>
  <c r="G663" i="1"/>
  <c r="G662" i="1" s="1"/>
  <c r="G661" i="1" s="1"/>
  <c r="G658" i="1"/>
  <c r="G657" i="1" s="1"/>
  <c r="G642" i="1"/>
  <c r="G636" i="1"/>
  <c r="G639" i="1"/>
  <c r="G567" i="1"/>
  <c r="G564" i="1"/>
  <c r="G561" i="1"/>
  <c r="G558" i="1"/>
  <c r="G582" i="1"/>
  <c r="G579" i="1"/>
  <c r="G576" i="1"/>
  <c r="G573" i="1"/>
  <c r="G555" i="1"/>
  <c r="G552" i="1"/>
  <c r="G549" i="1"/>
  <c r="G546" i="1"/>
  <c r="G543" i="1"/>
  <c r="G540" i="1"/>
  <c r="G537" i="1"/>
  <c r="G533" i="1"/>
  <c r="G532" i="1" s="1"/>
  <c r="G347" i="1"/>
  <c r="G411" i="1"/>
  <c r="G409" i="1"/>
  <c r="G124" i="1"/>
  <c r="G73" i="1"/>
  <c r="G57" i="1"/>
  <c r="G56" i="1" s="1"/>
  <c r="G487" i="1"/>
  <c r="G486" i="1" s="1"/>
  <c r="G41" i="1"/>
  <c r="G836" i="1"/>
  <c r="G853" i="1"/>
  <c r="G851" i="1"/>
  <c r="G849" i="1"/>
  <c r="G826" i="1"/>
  <c r="G845" i="1"/>
  <c r="G843" i="1"/>
  <c r="G1106" i="1"/>
  <c r="G1105" i="1" s="1"/>
  <c r="G1113" i="1"/>
  <c r="G1112" i="1" s="1"/>
  <c r="G166" i="1"/>
  <c r="G221" i="1"/>
  <c r="G220" i="1" s="1"/>
  <c r="G219" i="1" s="1"/>
  <c r="G150" i="1"/>
  <c r="G148" i="1"/>
  <c r="G434" i="1"/>
  <c r="G433" i="1" s="1"/>
  <c r="G365" i="1"/>
  <c r="G297" i="1"/>
  <c r="G271" i="1"/>
  <c r="G178" i="1"/>
  <c r="G396" i="1"/>
  <c r="G395" i="1" s="1"/>
  <c r="G246" i="1"/>
  <c r="G214" i="1"/>
  <c r="G120" i="1"/>
  <c r="G104" i="1"/>
  <c r="G103" i="1" s="1"/>
  <c r="G89" i="1"/>
  <c r="G78" i="1"/>
  <c r="G77" i="1" s="1"/>
  <c r="G76" i="1" s="1"/>
  <c r="D13" i="3" s="1"/>
  <c r="G70" i="1"/>
  <c r="G69" i="1" s="1"/>
  <c r="G483" i="1"/>
  <c r="G481" i="1"/>
  <c r="G478" i="1"/>
  <c r="F716" i="2"/>
  <c r="F715" i="2" s="1"/>
  <c r="G1125" i="1"/>
  <c r="G1124" i="1" s="1"/>
  <c r="G1123" i="1" s="1"/>
  <c r="G1119" i="1"/>
  <c r="G1118" i="1" s="1"/>
  <c r="G1117" i="1" s="1"/>
  <c r="G44" i="1"/>
  <c r="G24" i="1"/>
  <c r="G677" i="1"/>
  <c r="G676" i="1" s="1"/>
  <c r="G617" i="1"/>
  <c r="G616" i="1" s="1"/>
  <c r="G615" i="1" s="1"/>
  <c r="G604" i="1"/>
  <c r="G603" i="1" s="1"/>
  <c r="G602" i="1" s="1"/>
  <c r="G599" i="1"/>
  <c r="G598" i="1" s="1"/>
  <c r="G594" i="1"/>
  <c r="G592" i="1"/>
  <c r="G523" i="1"/>
  <c r="G522" i="1" s="1"/>
  <c r="G521" i="1" s="1"/>
  <c r="G520" i="1" s="1"/>
  <c r="G509" i="1"/>
  <c r="G508" i="1" s="1"/>
  <c r="G507" i="1" s="1"/>
  <c r="G506" i="1" s="1"/>
  <c r="G505" i="1" s="1"/>
  <c r="G504" i="1" s="1"/>
  <c r="G442" i="1"/>
  <c r="G92" i="1"/>
  <c r="G367" i="1"/>
  <c r="G94" i="1"/>
  <c r="G46" i="1"/>
  <c r="G126" i="1"/>
  <c r="G34" i="1"/>
  <c r="G345" i="1"/>
  <c r="G344" i="1" s="1"/>
  <c r="G37" i="1"/>
  <c r="G152" i="1"/>
  <c r="G61" i="1"/>
  <c r="G60" i="1" s="1"/>
  <c r="G469" i="1"/>
  <c r="G53" i="1"/>
  <c r="G158" i="1"/>
  <c r="G157" i="1" s="1"/>
  <c r="G156" i="1" s="1"/>
  <c r="G208" i="1"/>
  <c r="G207" i="1" s="1"/>
  <c r="G203" i="1" s="1"/>
  <c r="G176" i="1"/>
  <c r="G898" i="1"/>
  <c r="F116" i="2" l="1"/>
  <c r="F443" i="2"/>
  <c r="F755" i="2"/>
  <c r="F13" i="2"/>
  <c r="F20" i="2"/>
  <c r="F9" i="2"/>
  <c r="F10" i="2"/>
  <c r="G413" i="1"/>
  <c r="G1009" i="1"/>
  <c r="G940" i="1"/>
  <c r="G939" i="1" s="1"/>
  <c r="G938" i="1" s="1"/>
  <c r="F570" i="2"/>
  <c r="F569" i="2" s="1"/>
  <c r="G671" i="1"/>
  <c r="F732" i="2"/>
  <c r="F731" i="2" s="1"/>
  <c r="F238" i="2"/>
  <c r="G1104" i="1"/>
  <c r="G1189" i="1"/>
  <c r="G798" i="1"/>
  <c r="G477" i="1"/>
  <c r="G476" i="1" s="1"/>
  <c r="G468" i="1"/>
  <c r="G467" i="1" s="1"/>
  <c r="F123" i="2"/>
  <c r="G274" i="1"/>
  <c r="G273" i="1" s="1"/>
  <c r="G88" i="1"/>
  <c r="G52" i="1"/>
  <c r="G51" i="1" s="1"/>
  <c r="D10" i="3" s="1"/>
  <c r="G40" i="1"/>
  <c r="G39" i="1" s="1"/>
  <c r="G33" i="1"/>
  <c r="G32" i="1" s="1"/>
  <c r="G20" i="1"/>
  <c r="G160" i="1"/>
  <c r="F447" i="2"/>
  <c r="F446" i="2" s="1"/>
  <c r="F834" i="2"/>
  <c r="F165" i="2"/>
  <c r="F164" i="2" s="1"/>
  <c r="G743" i="1"/>
  <c r="G456" i="1"/>
  <c r="G455" i="1" s="1"/>
  <c r="G447" i="1" s="1"/>
  <c r="G446" i="1" s="1"/>
  <c r="G98" i="1"/>
  <c r="G823" i="1"/>
  <c r="G1052" i="1"/>
  <c r="G226" i="1"/>
  <c r="G225" i="1" s="1"/>
  <c r="F271" i="2"/>
  <c r="F270" i="2" s="1"/>
  <c r="F14" i="2"/>
  <c r="F605" i="2"/>
  <c r="F604" i="2" s="1"/>
  <c r="F397" i="2"/>
  <c r="G175" i="1"/>
  <c r="G172" i="1" s="1"/>
  <c r="G1071" i="1"/>
  <c r="G1070" i="1" s="1"/>
  <c r="G1065" i="1" s="1"/>
  <c r="G1064" i="1" s="1"/>
  <c r="G441" i="1"/>
  <c r="G390" i="1"/>
  <c r="F565" i="2"/>
  <c r="F564" i="2" s="1"/>
  <c r="G1158" i="1"/>
  <c r="F535" i="2"/>
  <c r="F825" i="2"/>
  <c r="G607" i="1"/>
  <c r="F90" i="2"/>
  <c r="F147" i="2"/>
  <c r="G536" i="1"/>
  <c r="G531" i="1" s="1"/>
  <c r="G986" i="1"/>
  <c r="G1210" i="1" s="1"/>
  <c r="F468" i="2"/>
  <c r="F782" i="2"/>
  <c r="F133" i="2"/>
  <c r="F132" i="2" s="1"/>
  <c r="F81" i="2"/>
  <c r="F93" i="2"/>
  <c r="G123" i="1"/>
  <c r="G364" i="1"/>
  <c r="G213" i="1"/>
  <c r="G210" i="1" s="1"/>
  <c r="G984" i="1"/>
  <c r="G983" i="1" s="1"/>
  <c r="F65" i="2"/>
  <c r="F276" i="2"/>
  <c r="F355" i="2"/>
  <c r="F354" i="2" s="1"/>
  <c r="F353" i="2" s="1"/>
  <c r="F43" i="2"/>
  <c r="F42" i="2" s="1"/>
  <c r="F50" i="2"/>
  <c r="F258" i="2"/>
  <c r="F257" i="2" s="1"/>
  <c r="F511" i="2"/>
  <c r="F793" i="2"/>
  <c r="F30" i="2"/>
  <c r="F36" i="2"/>
  <c r="F56" i="2"/>
  <c r="F62" i="2"/>
  <c r="F68" i="2"/>
  <c r="G591" i="1"/>
  <c r="G590" i="1" s="1"/>
  <c r="G589" i="1" s="1"/>
  <c r="G1143" i="1"/>
  <c r="G1136" i="1" s="1"/>
  <c r="F33" i="2"/>
  <c r="F39" i="2"/>
  <c r="F46" i="2"/>
  <c r="F25" i="2"/>
  <c r="F78" i="2"/>
  <c r="F96" i="2"/>
  <c r="F53" i="2"/>
  <c r="F59" i="2"/>
  <c r="F175" i="2"/>
  <c r="F172" i="2" s="1"/>
  <c r="F802" i="2"/>
  <c r="F801" i="2" s="1"/>
  <c r="F829" i="2"/>
  <c r="F345" i="2"/>
  <c r="F344" i="2" s="1"/>
  <c r="F337" i="2" s="1"/>
  <c r="F189" i="2"/>
  <c r="F168" i="2"/>
  <c r="F71" i="2"/>
  <c r="F75" i="2"/>
  <c r="F87" i="2"/>
  <c r="F103" i="2"/>
  <c r="F102" i="2" s="1"/>
  <c r="F152" i="2"/>
  <c r="F194" i="2"/>
  <c r="F314" i="2"/>
  <c r="F300" i="2" s="1"/>
  <c r="F416" i="2"/>
  <c r="F415" i="2" s="1"/>
  <c r="F463" i="2"/>
  <c r="F531" i="2"/>
  <c r="F551" i="2"/>
  <c r="F712" i="2"/>
  <c r="F711" i="2" s="1"/>
  <c r="F704" i="2"/>
  <c r="F720" i="2"/>
  <c r="F719" i="2" s="1"/>
  <c r="F718" i="2" s="1"/>
  <c r="G832" i="1"/>
  <c r="F386" i="2"/>
  <c r="F514" i="2"/>
  <c r="F364" i="2"/>
  <c r="G895" i="1"/>
  <c r="G1134" i="1"/>
  <c r="G1129" i="1" s="1"/>
  <c r="G1128" i="1" s="1"/>
  <c r="G905" i="1"/>
  <c r="G1166" i="1"/>
  <c r="G519" i="1"/>
  <c r="G511" i="1" s="1"/>
  <c r="G630" i="1"/>
  <c r="G629" i="1" s="1"/>
  <c r="G628" i="1" s="1"/>
  <c r="G424" i="1"/>
  <c r="G1179" i="1"/>
  <c r="G1178" i="1" s="1"/>
  <c r="G1029" i="1"/>
  <c r="F392" i="2"/>
  <c r="F251" i="2"/>
  <c r="F654" i="2"/>
  <c r="F623" i="2" s="1"/>
  <c r="F775" i="2"/>
  <c r="F612" i="2"/>
  <c r="F779" i="2"/>
  <c r="F287" i="2"/>
  <c r="F284" i="2" s="1"/>
  <c r="F84" i="2"/>
  <c r="F517" i="2"/>
  <c r="F523" i="2"/>
  <c r="F841" i="2"/>
  <c r="F492" i="2"/>
  <c r="G384" i="1"/>
  <c r="G408" i="1"/>
  <c r="G407" i="1" s="1"/>
  <c r="G402" i="1" s="1"/>
  <c r="G722" i="1"/>
  <c r="G721" i="1" s="1"/>
  <c r="G717" i="1" s="1"/>
  <c r="G492" i="1"/>
  <c r="G491" i="1" s="1"/>
  <c r="G490" i="1" s="1"/>
  <c r="G489" i="1" s="1"/>
  <c r="G1003" i="1"/>
  <c r="G999" i="1" s="1"/>
  <c r="G993" i="1" s="1"/>
  <c r="F520" i="2"/>
  <c r="F615" i="2"/>
  <c r="F620" i="2"/>
  <c r="G656" i="1"/>
  <c r="F592" i="2"/>
  <c r="F591" i="2" s="1"/>
  <c r="G147" i="1"/>
  <c r="G146" i="1" s="1"/>
  <c r="F378" i="2"/>
  <c r="F377" i="2" s="1"/>
  <c r="G973" i="1"/>
  <c r="F143" i="2"/>
  <c r="G848" i="1"/>
  <c r="G847" i="1" s="1"/>
  <c r="G265" i="1"/>
  <c r="G264" i="1" s="1"/>
  <c r="G871" i="1"/>
  <c r="F410" i="2"/>
  <c r="F743" i="2"/>
  <c r="F750" i="2"/>
  <c r="F772" i="2"/>
  <c r="D43" i="3"/>
  <c r="G55" i="1"/>
  <c r="D12" i="3" s="1"/>
  <c r="D31" i="3"/>
  <c r="G333" i="1"/>
  <c r="F529" i="2"/>
  <c r="F527" i="2" s="1"/>
  <c r="G911" i="1"/>
  <c r="F855" i="2"/>
  <c r="G1047" i="1"/>
  <c r="G1046" i="1" s="1"/>
  <c r="G741" i="1"/>
  <c r="G740" i="1" s="1"/>
  <c r="G733" i="1" s="1"/>
  <c r="F692" i="2"/>
  <c r="F691" i="2" s="1"/>
  <c r="F690" i="2" s="1"/>
  <c r="F686" i="2" s="1"/>
  <c r="F666" i="2" s="1"/>
  <c r="F111" i="2"/>
  <c r="F106" i="2" s="1"/>
  <c r="F742" i="2" l="1"/>
  <c r="G992" i="1"/>
  <c r="G991" i="1" s="1"/>
  <c r="D38" i="3" s="1"/>
  <c r="F457" i="2"/>
  <c r="G84" i="1"/>
  <c r="G50" i="1" s="1"/>
  <c r="G440" i="1"/>
  <c r="G797" i="1"/>
  <c r="G796" i="1" s="1"/>
  <c r="D52" i="3" s="1"/>
  <c r="G724" i="1"/>
  <c r="G707" i="1" s="1"/>
  <c r="G729" i="1"/>
  <c r="F590" i="2"/>
  <c r="G1045" i="1"/>
  <c r="G1044" i="1" s="1"/>
  <c r="G1039" i="1" s="1"/>
  <c r="G256" i="1"/>
  <c r="D27" i="3" s="1"/>
  <c r="G814" i="1"/>
  <c r="G1127" i="1"/>
  <c r="G332" i="1"/>
  <c r="D29" i="3" s="1"/>
  <c r="F232" i="2"/>
  <c r="F227" i="2" s="1"/>
  <c r="F817" i="2"/>
  <c r="F778" i="2"/>
  <c r="F140" i="2"/>
  <c r="G466" i="1"/>
  <c r="G465" i="1" s="1"/>
  <c r="K465" i="1" s="1"/>
  <c r="F771" i="2"/>
  <c r="F409" i="2"/>
  <c r="F611" i="2"/>
  <c r="G145" i="1"/>
  <c r="G144" i="1" s="1"/>
  <c r="G137" i="1" s="1"/>
  <c r="G202" i="1"/>
  <c r="D23" i="3"/>
  <c r="F283" i="2"/>
  <c r="G1063" i="1"/>
  <c r="D36" i="3"/>
  <c r="F269" i="2"/>
  <c r="G363" i="1"/>
  <c r="G362" i="1" s="1"/>
  <c r="D32" i="3" s="1"/>
  <c r="D50" i="3"/>
  <c r="G171" i="1"/>
  <c r="D22" i="3" s="1"/>
  <c r="G972" i="1"/>
  <c r="G904" i="1"/>
  <c r="G880" i="1" s="1"/>
  <c r="D51" i="3"/>
  <c r="F467" i="2"/>
  <c r="D44" i="3"/>
  <c r="F550" i="2"/>
  <c r="G588" i="1"/>
  <c r="G530" i="1" s="1"/>
  <c r="D14" i="3"/>
  <c r="G813" i="1"/>
  <c r="F250" i="2"/>
  <c r="G1157" i="1"/>
  <c r="G1156" i="1" s="1"/>
  <c r="D41" i="3" s="1"/>
  <c r="F24" i="2"/>
  <c r="G655" i="1"/>
  <c r="D47" i="3" s="1"/>
  <c r="F188" i="2"/>
  <c r="F187" i="2" s="1"/>
  <c r="F700" i="2"/>
  <c r="F699" i="2" s="1"/>
  <c r="F49" i="2"/>
  <c r="F385" i="2"/>
  <c r="F376" i="2" s="1"/>
  <c r="F510" i="2"/>
  <c r="G11" i="1"/>
  <c r="G10" i="1" s="1"/>
  <c r="K10" i="1" s="1"/>
  <c r="D11" i="3"/>
  <c r="D26" i="3"/>
  <c r="G389" i="1"/>
  <c r="F456" i="2" l="1"/>
  <c r="F455" i="2" s="1"/>
  <c r="G432" i="1"/>
  <c r="G431" i="1" s="1"/>
  <c r="G879" i="1"/>
  <c r="G870" i="1" s="1"/>
  <c r="D35" i="3" s="1"/>
  <c r="F610" i="2"/>
  <c r="G706" i="1"/>
  <c r="G705" i="1" s="1"/>
  <c r="G704" i="1" s="1"/>
  <c r="G689" i="1" s="1"/>
  <c r="K689" i="1" s="1"/>
  <c r="D46" i="3"/>
  <c r="G1028" i="1"/>
  <c r="G964" i="1"/>
  <c r="G957" i="1" s="1"/>
  <c r="D37" i="3" s="1"/>
  <c r="G812" i="1"/>
  <c r="D34" i="3" s="1"/>
  <c r="F336" i="2"/>
  <c r="G1103" i="1"/>
  <c r="G1090" i="1" s="1"/>
  <c r="G1089" i="1" s="1"/>
  <c r="G1062" i="1" s="1"/>
  <c r="K1062" i="1" s="1"/>
  <c r="G170" i="1"/>
  <c r="D20" i="3"/>
  <c r="D18" i="3" s="1"/>
  <c r="D30" i="3"/>
  <c r="G355" i="1"/>
  <c r="D24" i="3"/>
  <c r="D21" i="3" s="1"/>
  <c r="D17" i="3"/>
  <c r="D9" i="3" s="1"/>
  <c r="G503" i="1"/>
  <c r="G494" i="1" s="1"/>
  <c r="K503" i="1" s="1"/>
  <c r="D45" i="3"/>
  <c r="G31" i="1"/>
  <c r="G30" i="1" s="1"/>
  <c r="K30" i="1" s="1"/>
  <c r="F23" i="2"/>
  <c r="D28" i="3"/>
  <c r="D25" i="3" s="1"/>
  <c r="G245" i="1"/>
  <c r="F698" i="2"/>
  <c r="F863" i="2" l="1"/>
  <c r="D42" i="3"/>
  <c r="D49" i="3"/>
  <c r="D48" i="3" s="1"/>
  <c r="D40" i="3"/>
  <c r="D39" i="3" s="1"/>
  <c r="D33" i="3"/>
  <c r="G811" i="1"/>
  <c r="G810" i="1" s="1"/>
  <c r="K810" i="1" s="1"/>
  <c r="G49" i="1"/>
  <c r="D54" i="3" l="1"/>
  <c r="G1208" i="1"/>
  <c r="K49" i="1"/>
  <c r="G1213" i="1" l="1"/>
  <c r="F870" i="2"/>
  <c r="F872" i="2" s="1"/>
  <c r="F865" i="2"/>
  <c r="F866" i="2" s="1"/>
  <c r="D56" i="3"/>
  <c r="D57" i="3" s="1"/>
</calcChain>
</file>

<file path=xl/sharedStrings.xml><?xml version="1.0" encoding="utf-8"?>
<sst xmlns="http://schemas.openxmlformats.org/spreadsheetml/2006/main" count="8026" uniqueCount="1003">
  <si>
    <t>к решению Собрания</t>
  </si>
  <si>
    <t xml:space="preserve">депутатов Миасского </t>
  </si>
  <si>
    <t>городского округа</t>
  </si>
  <si>
    <t>Главные распорядители, наименование БК</t>
  </si>
  <si>
    <t>Коды ведомственной классификации</t>
  </si>
  <si>
    <t>Сумма</t>
  </si>
  <si>
    <t>ведомство</t>
  </si>
  <si>
    <t>раздел</t>
  </si>
  <si>
    <t>подраздел</t>
  </si>
  <si>
    <t>целевая статья</t>
  </si>
  <si>
    <t>Управление социальной защиты населения Администрации Миасского городского округа</t>
  </si>
  <si>
    <t>285</t>
  </si>
  <si>
    <t>Национальная экономика</t>
  </si>
  <si>
    <t>04</t>
  </si>
  <si>
    <t>Транспорт</t>
  </si>
  <si>
    <t>08</t>
  </si>
  <si>
    <t>81 0 00 00000</t>
  </si>
  <si>
    <t>81 1 00 00000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</si>
  <si>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</si>
  <si>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81 1 55 00000</t>
  </si>
  <si>
    <t>Отдельные мероприятия в области автомобильного транспорта</t>
  </si>
  <si>
    <t>81 1 55 73130</t>
  </si>
  <si>
    <t>Иные бюджетные ассигнования</t>
  </si>
  <si>
    <t>Другие вопросы в области национальной экономики</t>
  </si>
  <si>
    <t>12</t>
  </si>
  <si>
    <t>82 0 00 00000</t>
  </si>
  <si>
    <t>Субсидии бюджетным и автономным учреждениям на финансовое обеспечение муниципального задания на оказание муниципальных (государственных) услуг (выполнение работ)</t>
  </si>
  <si>
    <t>82 0 10 00000</t>
  </si>
  <si>
    <t>Расходы, связанные с осуществлением работ и оказанием государственных и  муниципальных услуг на базе многофункциональных центров</t>
  </si>
  <si>
    <t>82 0 10 73400</t>
  </si>
  <si>
    <t>Социальная политика</t>
  </si>
  <si>
    <t>10</t>
  </si>
  <si>
    <t>00</t>
  </si>
  <si>
    <t>Пенсионное обеспечение</t>
  </si>
  <si>
    <t>01</t>
  </si>
  <si>
    <t>Расходы на реализацию отраслевых мероприятий</t>
  </si>
  <si>
    <t>81 1 07 00000</t>
  </si>
  <si>
    <t>Мероприятия в области социальной политики</t>
  </si>
  <si>
    <t>Доплаты к пенсиям, дополнительное пенсионное обеспечение</t>
  </si>
  <si>
    <t>81 1 07 84900</t>
  </si>
  <si>
    <t>Доплаты к пенсиям государственных служащих субъектов Российской Федерации и муниципальных служащих</t>
  </si>
  <si>
    <t>81 1 07 84910</t>
  </si>
  <si>
    <t>Социальное обеспечение и иные выплаты населению</t>
  </si>
  <si>
    <t>Социальное обслуживание населения</t>
  </si>
  <si>
    <t>02</t>
  </si>
  <si>
    <t>Обеспечение деятельности (оказание услуг) подведомственных казенных учреждений</t>
  </si>
  <si>
    <t>81 1 99 00000</t>
  </si>
  <si>
    <t>Учреждения социального обслуживания населения</t>
  </si>
  <si>
    <t>81 1 99 85080</t>
  </si>
  <si>
    <t>Расходы на содержание и обеспечение деятельности учреждений социального обслуживания населения за счет средств местного бюджета</t>
  </si>
  <si>
    <t>81 1 99 85081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</si>
  <si>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</si>
  <si>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</si>
  <si>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населения</t>
  </si>
  <si>
    <t>03</t>
  </si>
  <si>
    <t>Социальная помощь</t>
  </si>
  <si>
    <t>81 1 07 85050</t>
  </si>
  <si>
    <t>Единовременное социальное пособие</t>
  </si>
  <si>
    <t>81 1 07 85051</t>
  </si>
  <si>
    <t>Социальная поддержка граждан, имеющих звание Почетный гражданин Миасского городского округа</t>
  </si>
  <si>
    <t>81 1 07 85052</t>
  </si>
  <si>
    <t>Реализация государственных функций в области социальной политики</t>
  </si>
  <si>
    <t>81 1 07 85140</t>
  </si>
  <si>
    <t>Общегородские мероприятия в области социальной политики</t>
  </si>
  <si>
    <t>81 1 07 85141</t>
  </si>
  <si>
    <t>81 2 00 00000</t>
  </si>
  <si>
    <t>81 2 07 00000</t>
  </si>
  <si>
    <t>81 2 07 80000</t>
  </si>
  <si>
    <t>81 3 00 00000</t>
  </si>
  <si>
    <t>Субсидии некоммерческим организациям (за исключением государственных (муниципальных) учреждений)</t>
  </si>
  <si>
    <t>81 3 14 00000</t>
  </si>
  <si>
    <t>81 3 14 80000</t>
  </si>
  <si>
    <t>Предоставление субсидий бюджетным,
автономным учреждениям и иным некоммерческим организациям</t>
  </si>
  <si>
    <t>83 0 00 00000</t>
  </si>
  <si>
    <t>83 0 07 00000</t>
  </si>
  <si>
    <t>Сопровождение автоматизированной системы оплаты проезда и изготовление социальных карт</t>
  </si>
  <si>
    <t>83 0 07 86365</t>
  </si>
  <si>
    <t>Другие вопросы в области социальной политики</t>
  </si>
  <si>
    <t>06</t>
  </si>
  <si>
    <t>81 4 00 00000</t>
  </si>
  <si>
    <t>Центральный аппарат</t>
  </si>
  <si>
    <t>81 4 00 20401</t>
  </si>
  <si>
    <t>Подпрограмма "Повышение качества жизни и социальная защита граждан пожилого возраста и других социально уязвимых групп населения"</t>
  </si>
  <si>
    <t xml:space="preserve">Подпрограмма "Крепкая семья" </t>
  </si>
  <si>
    <t>Подпрограмма "Доступная среда"</t>
  </si>
  <si>
    <t xml:space="preserve"> Собрание депутатов Миасского городского округа</t>
  </si>
  <si>
    <t>291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</si>
  <si>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</si>
  <si>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местного самоуправления</t>
  </si>
  <si>
    <t>100</t>
  </si>
  <si>
    <t>Закупка товаров, работ и услуг для муниципальных нужд</t>
  </si>
  <si>
    <t>200</t>
  </si>
  <si>
    <t>Председатель Собрания депутатов Миасского городского округа</t>
  </si>
  <si>
    <t>Другие общегосударственные вопросы</t>
  </si>
  <si>
    <t>13</t>
  </si>
  <si>
    <t>Транспортное обеспечение органов местного самоуправления</t>
  </si>
  <si>
    <t>800</t>
  </si>
  <si>
    <t>Эксплуатация оборудования, помещений, зданий органами местного самоуправления</t>
  </si>
  <si>
    <t>Реализация муниципальных функций, связанных с общегосударственным управлением</t>
  </si>
  <si>
    <t>300</t>
  </si>
  <si>
    <t>Контрольно - Счетная палата Миасского городского округа</t>
  </si>
  <si>
    <t>292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</si>
  <si>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</si>
  <si>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Руководитель контрольно-счетной палаты муниципального образования и его заместители</t>
  </si>
  <si>
    <t>99 0 00 20401</t>
  </si>
  <si>
    <t>99 0 00 21100</t>
  </si>
  <si>
    <t>99 0 00 22010</t>
  </si>
  <si>
    <t>99 0 00 22020</t>
  </si>
  <si>
    <t>99 0 00 23000</t>
  </si>
  <si>
    <t>99 0 00 20402</t>
  </si>
  <si>
    <t>99 0 00 22500</t>
  </si>
  <si>
    <t>289</t>
  </si>
  <si>
    <t>Образование</t>
  </si>
  <si>
    <t>07</t>
  </si>
  <si>
    <t>Дополнительное образование детей</t>
  </si>
  <si>
    <t>69 0 00 00000</t>
  </si>
  <si>
    <t>Подпрограмма "Развитие художественного образования"</t>
  </si>
  <si>
    <t>69 2 00 00000</t>
  </si>
  <si>
    <t>69 2 10 00000</t>
  </si>
  <si>
    <t>Учреждения дополнительного образования детей</t>
  </si>
  <si>
    <t>69 2 10 42300</t>
  </si>
  <si>
    <t>Предоставление субсидий бюджетным и автономным учреждениям и иным некоммерческим организациям</t>
  </si>
  <si>
    <t>600</t>
  </si>
  <si>
    <t>Культура, кинематография</t>
  </si>
  <si>
    <t xml:space="preserve">Культура </t>
  </si>
  <si>
    <t>Подпрограмма "Сохранение и развитие культурно-досуговой сферы"</t>
  </si>
  <si>
    <t>69 1 00 00000</t>
  </si>
  <si>
    <t>69 1 10 00000</t>
  </si>
  <si>
    <t>Дворцы, дома культуры</t>
  </si>
  <si>
    <t>69 1 10 44000</t>
  </si>
  <si>
    <t>69 1 99 00000</t>
  </si>
  <si>
    <t>69 1 99 44000</t>
  </si>
  <si>
    <t>Расходы на выплаты персоналу в целях обеспечения
выполнения функций государственными (муниципальными)
органами, казенными учреждениями, органами управления
государственными внебюджетными фондами</t>
  </si>
  <si>
    <t>Подпрограмма "Организация библиотечного обслуживания населения"</t>
  </si>
  <si>
    <t>69 3 00 00000</t>
  </si>
  <si>
    <t>69 3 99 00000</t>
  </si>
  <si>
    <t>Библиотеки</t>
  </si>
  <si>
    <t>69 3 99 44200</t>
  </si>
  <si>
    <t>Подпрограмма "Организация деятельности городского краеведческого музея"</t>
  </si>
  <si>
    <t>69 4 00 00000</t>
  </si>
  <si>
    <t>69 4 10 00000</t>
  </si>
  <si>
    <t>Музей и постоянные выставки</t>
  </si>
  <si>
    <t>69 4 10 44100</t>
  </si>
  <si>
    <t xml:space="preserve">Другие вопросы в области культуры, кинематографии </t>
  </si>
  <si>
    <t>Резервные фонды</t>
  </si>
  <si>
    <t>Резервные фонды местных администраций</t>
  </si>
  <si>
    <t>69 8 00 00000</t>
  </si>
  <si>
    <t>69 8 99 00000</t>
  </si>
  <si>
    <t>69 8 99 45300</t>
  </si>
  <si>
    <t>Подпрограмма "Сохранение, использование и популяризация объектов культурного наследия"</t>
  </si>
  <si>
    <t>69 5 00 00000</t>
  </si>
  <si>
    <t>Субсидии бюджетным и автономным учреждениям на иные цели</t>
  </si>
  <si>
    <t>69 5 20 00000</t>
  </si>
  <si>
    <t>Расходы в области образования и культуры</t>
  </si>
  <si>
    <t>Подпрограмма "Культура. Искусство. Творчество."</t>
  </si>
  <si>
    <t>69 6 00 00000</t>
  </si>
  <si>
    <t>Подпрограмма "Укрепление материально-технической базы учреждений культуры"</t>
  </si>
  <si>
    <t>69 7 00 00000</t>
  </si>
  <si>
    <t>69 7 20 00000</t>
  </si>
  <si>
    <t>Наименование</t>
  </si>
  <si>
    <t>Целевая статья</t>
  </si>
  <si>
    <t>Группа вида расходов</t>
  </si>
  <si>
    <t>группа вида расходов</t>
  </si>
  <si>
    <t>Раздел</t>
  </si>
  <si>
    <t>Подраздел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</si>
  <si>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</si>
  <si>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</si>
  <si>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</si>
  <si>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</si>
  <si>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05</t>
  </si>
  <si>
    <t>11</t>
  </si>
  <si>
    <t>Органы юстиции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</si>
  <si>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</si>
  <si>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</si>
  <si>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Дорожное хозяйство ( 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</si>
  <si>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</si>
  <si>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</si>
  <si>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</si>
  <si>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</si>
  <si>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охраны окружающей среды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</si>
  <si>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</si>
  <si>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</si>
  <si>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</si>
  <si>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</si>
  <si>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</si>
  <si>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Другие вопросы в области культуры, кинематографии,</t>
  </si>
  <si>
    <t>Охрана семьи и детства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</si>
  <si>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</si>
  <si>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</si>
  <si>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</si>
  <si>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</si>
  <si>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ВСЕГО</t>
  </si>
  <si>
    <t>Непрограммные направления расходов</t>
  </si>
  <si>
    <t>99 0 00 00000</t>
  </si>
  <si>
    <t>Центральный аппарат (расходы на содержание контрольно-счетного органа муниципального образования)</t>
  </si>
  <si>
    <t>85 0 00 00000</t>
  </si>
  <si>
    <t>85 0 00 20401</t>
  </si>
  <si>
    <t>99 0 00 04000</t>
  </si>
  <si>
    <t>85 0 00 22010</t>
  </si>
  <si>
    <t>85 0 00 22020</t>
  </si>
  <si>
    <t>85 0 00 23000</t>
  </si>
  <si>
    <t>Резервирование средств на исполнение судебных решений по искам, удовлетворяемых за счет бюджета Округа</t>
  </si>
  <si>
    <t>99 0 00 03560</t>
  </si>
  <si>
    <t>99 0 00 03550</t>
  </si>
  <si>
    <t xml:space="preserve">Финансовое управление Администрации Миасского городского округа </t>
  </si>
  <si>
    <t>284</t>
  </si>
  <si>
    <t>Администрация Миасского городского округа</t>
  </si>
  <si>
    <t>50 0 00 00000</t>
  </si>
  <si>
    <t>Глава муниципального образования</t>
  </si>
  <si>
    <t>50 0 00 20300</t>
  </si>
  <si>
    <t>03 0 00 00000</t>
  </si>
  <si>
    <t>50 0 00 20401</t>
  </si>
  <si>
    <t>99 0 02 29700</t>
  </si>
  <si>
    <t>Реализация переданных государственных полномочий в области охраны труда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</si>
  <si>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</si>
  <si>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48 0 00 00000</t>
  </si>
  <si>
    <t>49 0 00 00000</t>
  </si>
  <si>
    <t>50 0 00 22010</t>
  </si>
  <si>
    <t>50 0 00 22020</t>
  </si>
  <si>
    <t>50 0 00 23000</t>
  </si>
  <si>
    <t>64 0 00 00000</t>
  </si>
  <si>
    <t>64 1 00 00000</t>
  </si>
  <si>
    <t>Оценка недвижимости, признание прав и регулирование отношений по муниципальной собственности</t>
  </si>
  <si>
    <t>64 1 00 22030</t>
  </si>
  <si>
    <t>66 0 00 00000</t>
  </si>
  <si>
    <t>84 0 00 00000</t>
  </si>
  <si>
    <t>86 0 00 00000</t>
  </si>
  <si>
    <t>87 0 00 00000</t>
  </si>
  <si>
    <t>87 0 10 00000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</si>
  <si>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</si>
  <si>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</si>
  <si>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Реализация полномочий Российской Федерации на государственную регистрацию актов гражданского состояния</t>
  </si>
  <si>
    <t>47 0 00 00000</t>
  </si>
  <si>
    <t>47 1 00 00000</t>
  </si>
  <si>
    <t>Мероприятия по содействию в развитии малому и среднему предпринимательству</t>
  </si>
  <si>
    <t>64 2 00 00000</t>
  </si>
  <si>
    <t>Жилищно-коммунальное хозяйство</t>
  </si>
  <si>
    <t>65 0 00 00000</t>
  </si>
  <si>
    <t>Подпрограмма " Переселение граждан из аварийного жилищного фонда в МГО"</t>
  </si>
  <si>
    <t xml:space="preserve">05 </t>
  </si>
  <si>
    <t>65 1 00 00000</t>
  </si>
  <si>
    <t>Охрана окружающей  среды</t>
  </si>
  <si>
    <t>Охрана объектов растительного и животного мира и среды их обитания</t>
  </si>
  <si>
    <t>63 0 00 00000</t>
  </si>
  <si>
    <t>63 0 99 00000</t>
  </si>
  <si>
    <t>60 0 00 00000</t>
  </si>
  <si>
    <t>60 3 00 00000</t>
  </si>
  <si>
    <t>65 2 00 00000</t>
  </si>
  <si>
    <t>Капитальные вложения в объекты недвижимого имущества муниципальной собственности</t>
  </si>
  <si>
    <t>400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</si>
  <si>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</si>
  <si>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63 0 07 00000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</si>
  <si>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</si>
  <si>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Подпрограмма "Оказание молодым семьям государственной поддержки для улучшения жилищных условий"</t>
  </si>
  <si>
    <t>287</t>
  </si>
  <si>
    <t>Физическая культура и спорт</t>
  </si>
  <si>
    <t xml:space="preserve">Физическая культура </t>
  </si>
  <si>
    <t>Муниципальная программа "Развитие физической культуры и спорта в МГО на 2017-2020 годы"</t>
  </si>
  <si>
    <t>80 0 00 00000</t>
  </si>
  <si>
    <t>80 1 00 00000</t>
  </si>
  <si>
    <t>Мероприятия в области спорта</t>
  </si>
  <si>
    <t>Финансовое обеспечение муниципального задания на оказание муниципальных услуг (выполнение работ)</t>
  </si>
  <si>
    <t>80 3 00 00000</t>
  </si>
  <si>
    <t>Субсидии бюджетным и автономным учреждениям на текущий ремонт зданий</t>
  </si>
  <si>
    <t>Субсидии бюджетным и автономным учреждениям на приобретение оборудования</t>
  </si>
  <si>
    <t>Другие субсидии бюджетным и автономным учреждениям на иные цели</t>
  </si>
  <si>
    <t>80 4 00 00000</t>
  </si>
  <si>
    <t>Подпрограмма  "Развитие инфраструктуры в области физической культуры и спорта, ремонт, реконструкция спортивных сооружений"</t>
  </si>
  <si>
    <t>Отдельные мероприятия в других видах транспорта</t>
  </si>
  <si>
    <t>Дорожное хозяйство (дорожные фонды)</t>
  </si>
  <si>
    <t>Подпрограмма "Подготовка земельных участков для освоения в целях жилищного строительства"</t>
  </si>
  <si>
    <t>Бюджетные инвестиции в объекты капитального строительства государственной (муниципальной собственности</t>
  </si>
  <si>
    <t>Капитальные вложения в объекты государственной (муниципальной) собственности</t>
  </si>
  <si>
    <t>Подпрограмма "Модернизация объектов коммунальной инфраструктуры"</t>
  </si>
  <si>
    <t>Расходы в области защиты населения и территории от чрезвычайных ситуаций природного и техногенного характера, гражданской обороны и охраны окружающей среды</t>
  </si>
  <si>
    <t>63 0 07 10000</t>
  </si>
  <si>
    <t>Подпрограмма "Развитие инфраструктуры в области физической культуры и спорта, ремонт, реконструкция спортивных сооружений"</t>
  </si>
  <si>
    <t>Защита населения и территории от чрезвычайных ситуаций природного и техногенного характера, гражданская оборона</t>
  </si>
  <si>
    <t>Мероприятия по предупреждению и ликвидации последствий чрезвычайных ситуаций и стихийных бедствий</t>
  </si>
  <si>
    <t>Мероприятия в области подготовки населения и организаций к действиям в чрезвычайной ситуации в мирное и военное время</t>
  </si>
  <si>
    <t>Подпрограмма "Защита населения и территории Миасского городского округа от чрезвычайных ситуаций, обеспечение пожарной безопасности и безопасности людей на водных объектах"</t>
  </si>
  <si>
    <t>57 0 00 00000</t>
  </si>
  <si>
    <t>57 1 00 00000</t>
  </si>
  <si>
    <t>57 1 07 00000</t>
  </si>
  <si>
    <t>57 1 07 18100</t>
  </si>
  <si>
    <t>57 1 07 19100</t>
  </si>
  <si>
    <t>57 1 99 00000</t>
  </si>
  <si>
    <t>57 2 00 00000</t>
  </si>
  <si>
    <t>57 2 07 00000</t>
  </si>
  <si>
    <t>57 2 07 19100</t>
  </si>
  <si>
    <t>57 3 00 00000</t>
  </si>
  <si>
    <t>57 3 07 00000</t>
  </si>
  <si>
    <t>55 0 00 00000</t>
  </si>
  <si>
    <t>56 0 00 00000</t>
  </si>
  <si>
    <t>56 0 07 00000</t>
  </si>
  <si>
    <t>61 0 00 00000</t>
  </si>
  <si>
    <t>61 1 00 00000</t>
  </si>
  <si>
    <t>61 1 99 00000</t>
  </si>
  <si>
    <t>52 0 00 00000</t>
  </si>
  <si>
    <t>52 0 07 00000</t>
  </si>
  <si>
    <t>52 0 07 65100</t>
  </si>
  <si>
    <t>54 0 00 00000</t>
  </si>
  <si>
    <t>54 0 07 00000</t>
  </si>
  <si>
    <t>60 1 00 00000</t>
  </si>
  <si>
    <t>60 1 13 00000</t>
  </si>
  <si>
    <t>60 2 00 00000</t>
  </si>
  <si>
    <t>60 2 13 00000</t>
  </si>
  <si>
    <t>51 0 00 00000</t>
  </si>
  <si>
    <t>51 0 07 00000</t>
  </si>
  <si>
    <t>61 0 13 00000</t>
  </si>
  <si>
    <t>80 4 13 00000</t>
  </si>
  <si>
    <t>Целевой финансовый резерв для ликвидации последствий чрезвычайных ситуаций природного и техногенного характера</t>
  </si>
  <si>
    <t>99 0 00 10000</t>
  </si>
  <si>
    <t>99 0 00 18150</t>
  </si>
  <si>
    <t>Подпрограмма "Управление развитием отрасли физической культуры и спорта в МГО"</t>
  </si>
  <si>
    <t>80 3 10 00000</t>
  </si>
  <si>
    <t>80 3 10 90000</t>
  </si>
  <si>
    <t>80 4 20 00000</t>
  </si>
  <si>
    <t>80 4 22 00000</t>
  </si>
  <si>
    <t>80 4 22 90000</t>
  </si>
  <si>
    <t>80 4 23 00000</t>
  </si>
  <si>
    <t>80 4 23 90000</t>
  </si>
  <si>
    <t>80 4 24 00000</t>
  </si>
  <si>
    <t>80 4 24 90000</t>
  </si>
  <si>
    <t>288</t>
  </si>
  <si>
    <t>79 0 00 00000</t>
  </si>
  <si>
    <t>Привлечение детей из малообеспеченных, неблагополучных семей через предоставление компенсации части родительской платы</t>
  </si>
  <si>
    <t>79 0 07 42099</t>
  </si>
  <si>
    <t>79 0 07 S1100</t>
  </si>
  <si>
    <t>Детские дошкольные учреждения</t>
  </si>
  <si>
    <t>Субсидии бюджетным и автономным организациям на текущий ремонт зданий</t>
  </si>
  <si>
    <t>79 0 22 42000</t>
  </si>
  <si>
    <t>Субсидии бюджетным и автономным организациям на приобретение оборудования</t>
  </si>
  <si>
    <t>79 0 23 42000</t>
  </si>
  <si>
    <t>Другие субсидии бюджетным и автономным организациям на иные цели</t>
  </si>
  <si>
    <t>79 0 24 42000</t>
  </si>
  <si>
    <t>79 6 00 00000</t>
  </si>
  <si>
    <t>79 6 07 00000</t>
  </si>
  <si>
    <t>Общеобразовательные учреждения</t>
  </si>
  <si>
    <t>Учреждения дополнительного образования</t>
  </si>
  <si>
    <t>Молодежная политика</t>
  </si>
  <si>
    <t>66 0 07 00000</t>
  </si>
  <si>
    <t>66 0 07 40000</t>
  </si>
  <si>
    <t>68 0 00 00000</t>
  </si>
  <si>
    <t>68 0 07 00000</t>
  </si>
  <si>
    <t>68 0 07 40000</t>
  </si>
  <si>
    <t>Организация отдыха и оздоровления детей</t>
  </si>
  <si>
    <t>79 5 00 00000</t>
  </si>
  <si>
    <t>79 5 07 00000</t>
  </si>
  <si>
    <t>Организация временной трудовой занятости несовершеннолетних граждан МГО</t>
  </si>
  <si>
    <t>79 5 07 43105</t>
  </si>
  <si>
    <t>79 5 99 00000</t>
  </si>
  <si>
    <t>Организации, реализующие проведение мероприятий для детей и молодежи</t>
  </si>
  <si>
    <t>79 5 99 43100</t>
  </si>
  <si>
    <t>79 7 00 00000</t>
  </si>
  <si>
    <t>79 7 99 00000</t>
  </si>
  <si>
    <t>79 7 99 45200</t>
  </si>
  <si>
    <t>79 0 20 00000</t>
  </si>
  <si>
    <t>Охрана окружающей среды</t>
  </si>
  <si>
    <t>Культура и кинематография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</si>
  <si>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</si>
  <si>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99 0 02 65200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</si>
  <si>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</si>
  <si>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Подпрограмма "Предоставление детям-сиротам и детям, оставшимся без попечения родителей, жилых помещений по договорам найма специализированных жилых помещений на территории Миасского городского округа"</t>
  </si>
  <si>
    <t>28 0 00 00000</t>
  </si>
  <si>
    <t>28 1 00 00000</t>
  </si>
  <si>
    <t>65 4 00 00000</t>
  </si>
  <si>
    <t>Подпрограмма "Переселение граждан из аварийного жилищного фонда в Миасском городском округе"</t>
  </si>
  <si>
    <t>Бюджетные инвестиции в объекты капитального строительства государственной (муниципальной) собственности</t>
  </si>
  <si>
    <t>65 1 13 00000</t>
  </si>
  <si>
    <t>Подпрограмма "Функционирование системы социального обслуживания и социальной поддержки отдельных категорий граждан"</t>
  </si>
  <si>
    <t>28 4 00 00000</t>
  </si>
  <si>
    <t xml:space="preserve">Реализация переданных государственных полномочий по социальному обслуживанию граждан </t>
  </si>
  <si>
    <t>Подпрограмма "Дети Южного Урала"</t>
  </si>
  <si>
    <t>Реализация полномочий Российской Федерации по выплате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</si>
  <si>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Подпрограмма "Повышение качества жизни граждан пожилого возраста и иных категорий граждан"</t>
  </si>
  <si>
    <t>28 2 00 00000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</si>
  <si>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</si>
  <si>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Ежемесячная денежная выплата в соответствии с Законом Челябинской области "О звании "Ветеран труда Челябинской области"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</si>
  <si>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</si>
  <si>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</si>
  <si>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</si>
  <si>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Предоставление гражданам субсидий на оплату жилого помещения и коммунальных услуг</t>
  </si>
  <si>
    <t>Реализация полномочий Российской Федерации по предоставлению отдельных мер социальной поддержки граждан, подвергшихся воздействию радиации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</si>
  <si>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</si>
  <si>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Реализация полномочий Российской Федерации на оплату жилищно-коммунальных услуг отдельным категориям граждан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</si>
  <si>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№40-ФЗ "Об обязательном страховании гражданской ответственности владельцев транспортных средств"</t>
  </si>
  <si>
    <t>Осуществление мер социальной поддержки граждан, работающих и проживающих в сельских населенных пунктах и рабочих поселках Челябинской области</t>
  </si>
  <si>
    <t>Возмещение стоимости услуг по погребению и выплата социального пособия на погребение в соответствии с Законом Челябинской области "О возмещении стоимости услуг по погребению и выплате социального пособия на погребение"</t>
  </si>
  <si>
    <t>Адресная субсидия гражданам в связи с ростом платы за коммунальные услуги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</si>
  <si>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</si>
  <si>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Пособие на ребенка в соответствии с Законом Челябинской области "О пособии на ребенка"</t>
  </si>
  <si>
    <t>Выплата областного единовременного пособия при рождении ребенка в соответствии с Законом Челябинской области "Об областном единовременном пособии при рождении ребенка"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</si>
  <si>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"О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семье"</t>
  </si>
  <si>
    <t>Ежемесячная денежная выплата на оплату жилья и коммунальных услуг многодетной семье в соответствии с Законом Челябинской области "О статусе и дополнительных мерах социальной поддержки многодетной семьи в Челябинской области"</t>
  </si>
  <si>
    <t>Организация и осуществление деятельности по опеке и попечительству</t>
  </si>
  <si>
    <t>Расходы на осуществление органами местного самоуправления переданных государственных полномочий по предоставлению гражданам субсидий</t>
  </si>
  <si>
    <t>Субсидии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</si>
  <si>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Организация работы органов управления социальной защиты населения муниципальных образований</t>
  </si>
  <si>
    <t>28 4 01 14600</t>
  </si>
  <si>
    <t>04 0 00 00000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</si>
  <si>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</si>
  <si>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</si>
  <si>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</si>
  <si>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</si>
  <si>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</si>
  <si>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</si>
  <si>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Подпрограмма "Дети Южного Урала"</t>
  </si>
  <si>
    <t>Приобретение зданий и помещений для реализации образовательных программ дошкольного образования, расположенных на территории Челябинской области</t>
  </si>
  <si>
    <t>64 1 00 S2200</t>
  </si>
  <si>
    <t>Субсидия в виде имущественного взноса автономной некоммерческой организации "Агентство инвестиционного развития МГО"</t>
  </si>
  <si>
    <t>69 5 20 44100</t>
  </si>
  <si>
    <t>69 5 24 44100</t>
  </si>
  <si>
    <t>69 5 07 00000</t>
  </si>
  <si>
    <t>69 5 07 44000</t>
  </si>
  <si>
    <t>69 6 07 00000</t>
  </si>
  <si>
    <t>69 6 07 40000</t>
  </si>
  <si>
    <t>69 7 07 00000</t>
  </si>
  <si>
    <t>69 7 07 40000</t>
  </si>
  <si>
    <t>69 7 07 44000</t>
  </si>
  <si>
    <t>69 7 07 44200</t>
  </si>
  <si>
    <t>69 7 07 45300</t>
  </si>
  <si>
    <t xml:space="preserve">Субсидии бюджетным и автономным учреждениям на текущий ремонт здания </t>
  </si>
  <si>
    <t>69 7 22 00000</t>
  </si>
  <si>
    <t>69 7 22 42300</t>
  </si>
  <si>
    <t>69 7 24 00000</t>
  </si>
  <si>
    <t>69 7 24 42300</t>
  </si>
  <si>
    <t>81 3 07 00000</t>
  </si>
  <si>
    <t>81 3 07 80000</t>
  </si>
  <si>
    <t>82 0 20 73400</t>
  </si>
  <si>
    <t>82 0 23 73400</t>
  </si>
  <si>
    <t>82 0 24 73400</t>
  </si>
  <si>
    <t>Государственная программа Челябинской области "Развитие физической культуры и спорта в Челябинской области" на 2015 - 2019 годы</t>
  </si>
  <si>
    <t>20 0 00 00000</t>
  </si>
  <si>
    <t>Подпрограмма "Развитие физической культуры, массового спорта и спорта высших достижений"</t>
  </si>
  <si>
    <t>20 1 00 00000</t>
  </si>
  <si>
    <t>20 1 01 00000</t>
  </si>
  <si>
    <t>Организация и проведение мероприятий в сфере физической культуры и спорта</t>
  </si>
  <si>
    <t>20 1 01 71000</t>
  </si>
  <si>
    <t xml:space="preserve">Субсидии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 </t>
  </si>
  <si>
    <t>69 7 22 44000</t>
  </si>
  <si>
    <t>69 7 23 00000</t>
  </si>
  <si>
    <t>69 7 23 42300</t>
  </si>
  <si>
    <t>69 7 23 44000</t>
  </si>
  <si>
    <t>28 2 02 R4620</t>
  </si>
  <si>
    <t>88 0 00 00000</t>
  </si>
  <si>
    <t>88 0 07 00000</t>
  </si>
  <si>
    <t>88 0 07 85050</t>
  </si>
  <si>
    <t>88 0 07 85053</t>
  </si>
  <si>
    <t>79 0 20 42000</t>
  </si>
  <si>
    <t>80 4 13 S1000</t>
  </si>
  <si>
    <t>Государственная программа Челябинской области "Обеспечение доступным и комфортным жильем граждан Российской Федерации" в Челябинской области на 2014-2020 годы</t>
  </si>
  <si>
    <t>87 0 20 00000</t>
  </si>
  <si>
    <t>87 0 22 00000</t>
  </si>
  <si>
    <t>14 0 00 00000</t>
  </si>
  <si>
    <t>Строительство газопроводов и газовых сетей</t>
  </si>
  <si>
    <t>14 7 00 00000</t>
  </si>
  <si>
    <t>Подпрограмма "Благоустройство населенных пунктов Челябинской области"</t>
  </si>
  <si>
    <t>14 7 01 00000</t>
  </si>
  <si>
    <t>14 7 01 R5550</t>
  </si>
  <si>
    <t>04 0 01 00000</t>
  </si>
  <si>
    <t>04 0 01 01100</t>
  </si>
  <si>
    <t>Создание дополнительных мест для детей дошкольного возраста в расположенных на территории Челябинской области  муниципальных образовательных организациях, реализующих образовательную программу дошкольного образования</t>
  </si>
  <si>
    <t>Обеспечение питанием детей из малообеспеченных семей и детей с нарушением здоровья, обучающихся в муниципальных общеобразовательных организациях</t>
  </si>
  <si>
    <t>Реализация приоритетного проекта "Формирование комфортной городской среды"</t>
  </si>
  <si>
    <t>99 0 99 00000</t>
  </si>
  <si>
    <t xml:space="preserve">Подпрограмма "Обеспечение проживающих в Миасском городском округе и нуждающихся в жилых помещениях малоимущих граждан, которые страдают хроническими заболеваниями, перечень которых утвержден постановлением Правительства РФ от 16.06.2006 г. №378, жилыми помещениями, на основании судебных решений" </t>
  </si>
  <si>
    <t>Организация отдыха детей в каникулярное время</t>
  </si>
  <si>
    <t>Приобретение транспортных средств для организации перевозки обучающихся</t>
  </si>
  <si>
    <t>Единовременная выплата молодым специалистам, окончившим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</t>
  </si>
  <si>
    <t>Компенсация расходов на медицинское обслуживание муниципальным служащим, вышедшим на пенсию, включая членов их семей</t>
  </si>
  <si>
    <t>81 1 07 85054</t>
  </si>
  <si>
    <t>80 3 20 00000</t>
  </si>
  <si>
    <t>80 3 23 00000</t>
  </si>
  <si>
    <t>80 3 23 90000</t>
  </si>
  <si>
    <t>Иные межбюджетные трансферты</t>
  </si>
  <si>
    <t>38 1 03 00000</t>
  </si>
  <si>
    <t>Реализация мероприятий в сфере культуры и кинематографии</t>
  </si>
  <si>
    <t>38 1 03 61400</t>
  </si>
  <si>
    <t>69 7 24 44000</t>
  </si>
  <si>
    <t xml:space="preserve">Реализация муниципальных программ развития малого и среднего предпринимательства </t>
  </si>
  <si>
    <t>Субсидии на возмещение части затрат на инженерное обеспечение территорий садоводческих некоммерческих объединений граждан, расположенных на территории Миасского городского округа</t>
  </si>
  <si>
    <t>99 0 0074100</t>
  </si>
  <si>
    <t>60 2 07 00000</t>
  </si>
  <si>
    <t>58 0 00 00000</t>
  </si>
  <si>
    <t>Муниципальная программа "Капитальное строительство на территории Миасского городского округа на 2014-2020 годы"</t>
  </si>
  <si>
    <t>Муниципальная программа "Формирование и использование муниципального жилищного фонда МГО на 2017-2020 годы"</t>
  </si>
  <si>
    <t>Муниципальная программа "Формирование и использование муниципального жилищного фонда  МГО на 2017-2020 годы"</t>
  </si>
  <si>
    <t>Муниципальная программа "Социальная защита населения Миасского городского округа на 2017-2020 годы"</t>
  </si>
  <si>
    <t>Мероприятия в рамках государственной программы "Развитие физической культуры и спорта в Челябинской области на 2015-2020 годы</t>
  </si>
  <si>
    <t>57 3 07 10000</t>
  </si>
  <si>
    <t>78 0 00 00000</t>
  </si>
  <si>
    <t>Содержание, приобретение имущества, оценка недвижимости, признание прав и регулирование отношений по муниципальной собственности</t>
  </si>
  <si>
    <t>80 3 24 00000</t>
  </si>
  <si>
    <t>80 3 24 90000</t>
  </si>
  <si>
    <t>Финансовая поддержка организаций спортивной подготовки по базовым видам спорта</t>
  </si>
  <si>
    <t>Реализация мероприятий по обеспечению своевременной и полной выплаты заработной платы (в том числе по выполнению Указов Президента), резервирование средств на исполнение судебных решений по искам, удовлетворяемых за счет бюджета Округа</t>
  </si>
  <si>
    <t>Создание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</si>
  <si>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04 0 01 02220</t>
  </si>
  <si>
    <t>Создание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(софинансирование)</t>
  </si>
  <si>
    <t>79 0 07 S2220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</si>
  <si>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</si>
  <si>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Организация и проведение мероприятий с детьми и молодежью</t>
  </si>
  <si>
    <t>79 5 07 43100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</si>
  <si>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</si>
  <si>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Муниципальная программа "Капитальное строительство на территории Миасского городского округа на 2014-2021 годы"</t>
  </si>
  <si>
    <t xml:space="preserve">Проведение работ по описанию местоположения границ населенных пунктов Челябинской области </t>
  </si>
  <si>
    <t>89 0 14 00000</t>
  </si>
  <si>
    <t>89 0 14 73122</t>
  </si>
  <si>
    <t>Муниципальная программа "Социальная защита населения Миасского городского округа на 2017-2021 годы"</t>
  </si>
  <si>
    <t>63 0 13 00000</t>
  </si>
  <si>
    <t>Другие вопросы в области культуры, кинематографии</t>
  </si>
  <si>
    <t xml:space="preserve">Государственная программа Челябинской области "Развитие социальной защиты населения в Челябинской области" 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</si>
  <si>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</si>
  <si>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90 0 00 00000</t>
  </si>
  <si>
    <t>90 0 14 00000</t>
  </si>
  <si>
    <t>90 0 14 80000</t>
  </si>
  <si>
    <t>81 4 00 22010</t>
  </si>
  <si>
    <t>81 4 00 22020</t>
  </si>
  <si>
    <t>81 4 00 23000</t>
  </si>
  <si>
    <t>80 1 00 20401</t>
  </si>
  <si>
    <t>80 1 00 22010</t>
  </si>
  <si>
    <t>80 1 00 22020</t>
  </si>
  <si>
    <t>80 1 00 23000</t>
  </si>
  <si>
    <t>Оснащение объектов спортивной инфраструктуры спортивно-технологическим оборудованием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</si>
  <si>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</si>
  <si>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Обеспечение деятельности  Управления культуры Администрации МГО</t>
  </si>
  <si>
    <t>69 8 00 20401</t>
  </si>
  <si>
    <t>Государственная программа Челябинской области "Развитие социальной защиты населения в Челябинской области"</t>
  </si>
  <si>
    <t>78 0 20 00000</t>
  </si>
  <si>
    <t>79 7 00 20401</t>
  </si>
  <si>
    <t>(тыс.рублей)</t>
  </si>
  <si>
    <t>Субсидии в виде имущественного взноса автономной некоммерческой организации "Центр развития туризма"</t>
  </si>
  <si>
    <t>Подпрограмма "Повышение эффективности реализации молодежной политики в Миасском городском округе"</t>
  </si>
  <si>
    <t>Государственная программа Челябинской области "Поддержка и развитие дошкольного образования в Челябинской области"</t>
  </si>
  <si>
    <t>Государственная программа Челябинской области "Развитие образования в Челябинской области"</t>
  </si>
  <si>
    <t xml:space="preserve">Государственная программа Челябинской области "Поддержка и развитие дошкольного образования в Челябинской области" 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</si>
  <si>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 в рамках государственной программы "Поддержка и развитие дошкольного образования в Челябинской области" (софинансирование)</t>
  </si>
  <si>
    <t>Управление образования Администрации Миасского городского округа</t>
  </si>
  <si>
    <t>Управление по физической культуре и спорту Администрации Миасского городского округа</t>
  </si>
  <si>
    <t xml:space="preserve"> Управление культуры Администрации Миасского городского округа</t>
  </si>
  <si>
    <t>Реализация муниципальных функций связанных с общегосударственным управлением</t>
  </si>
  <si>
    <t>79 7 00 23000</t>
  </si>
  <si>
    <t>69 6 20 00000</t>
  </si>
  <si>
    <t>69 6 20 44000</t>
  </si>
  <si>
    <t>69 6 24 44000</t>
  </si>
  <si>
    <t>Расходы в области культуры</t>
  </si>
  <si>
    <t>Непрограммное направление расходов</t>
  </si>
  <si>
    <t>Подпрограмма  "Обеспечение проживающих в МГО и нуждающихся в жилых помещениях малоимущих граждан, которые страдают хроническими заболеваниями, перечень которых утвержден постановлением Правительства РФ от 16.06.2006г. № 378, жилыми помещениями, на основании судебных решений"</t>
  </si>
  <si>
    <t>Непрограммные направление расходов</t>
  </si>
  <si>
    <t>Компенсация отдельным категориям граждан оплаты взноса на капитальный ремонт общего имущества в многоквартирном доме</t>
  </si>
  <si>
    <t xml:space="preserve">Реализация переданных государственных полномочий в области охраны труда </t>
  </si>
  <si>
    <t>99 0 00 51200</t>
  </si>
  <si>
    <t>Организация работы комиссий по делам несовершеннолетних и защите их прав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</si>
  <si>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"Об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правонарушениях"</t>
  </si>
  <si>
    <t>99 0 00 99090</t>
  </si>
  <si>
    <t>48 0 00 22030</t>
  </si>
  <si>
    <t>87 0 00 12010</t>
  </si>
  <si>
    <t>65 4 00 28130</t>
  </si>
  <si>
    <t>65 4 00 R0820</t>
  </si>
  <si>
    <t>99 0 00 99120</t>
  </si>
  <si>
    <t>60 3 00 L4970</t>
  </si>
  <si>
    <t>Проведение работ по описанию местоположения границ населенных пунктов Челябинской области  (софинансирование)</t>
  </si>
  <si>
    <t>84 0 00 03060</t>
  </si>
  <si>
    <t>Федеральный проект "Формирование комфортной городской среды"</t>
  </si>
  <si>
    <t>Реализация программ формирования современной городской среды</t>
  </si>
  <si>
    <t>84 0 00 23000</t>
  </si>
  <si>
    <t>28 4 00 28000</t>
  </si>
  <si>
    <t>28 1 00 53800</t>
  </si>
  <si>
    <t>28 2 00 28300</t>
  </si>
  <si>
    <t>28 2 00 28310</t>
  </si>
  <si>
    <t>28 2 00 28320</t>
  </si>
  <si>
    <t>28 2 00 28330</t>
  </si>
  <si>
    <t>28 2 00 28340</t>
  </si>
  <si>
    <t>28 2 00 28350</t>
  </si>
  <si>
    <t>28 2 00 28370</t>
  </si>
  <si>
    <t>28 2 00 28380</t>
  </si>
  <si>
    <t>28 2 00 28390</t>
  </si>
  <si>
    <t>28 2 00 28400</t>
  </si>
  <si>
    <t>28 2 00 28410</t>
  </si>
  <si>
    <t>Единовременная выплата в соответствии с Законом Челябинской области "О дополнительных мерах социальной поддержки отдельных категорий граждан в связи с переходом к цифровому телерадиовещанию"</t>
  </si>
  <si>
    <t>28 2 00 28430</t>
  </si>
  <si>
    <t>28 2 00 51370</t>
  </si>
  <si>
    <t>28 2 00 52200</t>
  </si>
  <si>
    <t>28 2 00 52500</t>
  </si>
  <si>
    <t>28 2 00 52800</t>
  </si>
  <si>
    <t>28 2 00 R4620</t>
  </si>
  <si>
    <t>28 1 00 28100</t>
  </si>
  <si>
    <t>28 1 00 28140</t>
  </si>
  <si>
    <t>28 1 00 28190</t>
  </si>
  <si>
    <t>28 1 00 28220</t>
  </si>
  <si>
    <t>28 1 00 28110</t>
  </si>
  <si>
    <t>28 2 01 28370</t>
  </si>
  <si>
    <t>28 2 01 00000</t>
  </si>
  <si>
    <t xml:space="preserve">Расходы на осуществление Управлением социальной защиты населения Администрации Миасского городского округа переданных государственных полномочий по содержанию отдела жилищных субсидий  </t>
  </si>
  <si>
    <t>28 4 00 28080</t>
  </si>
  <si>
    <t>Федеральный проект "Финансовая поддержка семей при рождении детей"</t>
  </si>
  <si>
    <t>28 1 Р1 00000</t>
  </si>
  <si>
    <t>28 1 Р1 28180</t>
  </si>
  <si>
    <t>Федеральный проект "Спорт - норма жизни"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</si>
  <si>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 в рамках государственной программы Челябинской области «Развитие физической культуры и спорта в Челябинской области» (софинансирование)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</si>
  <si>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в рамках государственной программы Челябинской области «Развитие физической культуры и спорта в Челябинской области» (софинансирование)</t>
  </si>
  <si>
    <t>Федеральный проект "Культурная среда"</t>
  </si>
  <si>
    <t>69 7 А1 00000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</si>
  <si>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в соответствии с Законом Челябинской области "О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семье"</t>
  </si>
  <si>
    <t>78 0 07 00000</t>
  </si>
  <si>
    <t>Федеральный проект «Современная школа»</t>
  </si>
  <si>
    <t>Федеральный проект "Социальная активность"</t>
  </si>
  <si>
    <t>79 5 Е8 00000</t>
  </si>
  <si>
    <t>79 5 Е8 S1010</t>
  </si>
  <si>
    <t>Центр психолого-педагогической, медицинской и социальной помощи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</si>
  <si>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Миасского городского округа муниципальные дошкольные образовательные организации, через предоставление компенсации части родительской платы в рамках государственной программы "Поддержка и развитие дошкольного образования в Челябинской области"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</si>
  <si>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 (ветераны труда и труженики тыла)</t>
  </si>
  <si>
    <t>Подпрограмма "Организация  и осуществление деятельности в области культуры"</t>
  </si>
  <si>
    <t>69 1 20 00000</t>
  </si>
  <si>
    <t>69 1 20 44000</t>
  </si>
  <si>
    <t>69 1 24 44000</t>
  </si>
  <si>
    <t>69 8 00 23000</t>
  </si>
  <si>
    <t>60 3 00 14080</t>
  </si>
  <si>
    <t>Предоставление молодым семьям – участникам подпрограммы дополнительных социальных выплат при рождении (усыновлении) одного ребенка</t>
  </si>
  <si>
    <t>81 1 99 85090</t>
  </si>
  <si>
    <t>Центры помощи детям, оставшимся без попечения родителей</t>
  </si>
  <si>
    <t>Музеи и постоянные выставки</t>
  </si>
  <si>
    <t>69 6 24 44100</t>
  </si>
  <si>
    <t>69 6 20 44100</t>
  </si>
  <si>
    <t>Подпрограмма  "Оказание молодым семьям государственной поддержки для улучшения жилищных условий"</t>
  </si>
  <si>
    <t>79 7 00 22020</t>
  </si>
  <si>
    <t>Муниципальная программа "Формирование современной городской среды  на территории Миасского городского округа на 2018-2024 годы"</t>
  </si>
  <si>
    <t>Обеспечение проведения выборов и референдумов</t>
  </si>
  <si>
    <t>81 1 99 85091</t>
  </si>
  <si>
    <t>Расходы на содержание и обеспечение деятельности организаций для детей - сирот и детей, оставшихся без попечения родителей за счет средств местного бюджета</t>
  </si>
  <si>
    <t>69 7 24 44100</t>
  </si>
  <si>
    <t>Образовательные организации для обучающихся с ограниченными возможностями здоровья</t>
  </si>
  <si>
    <t xml:space="preserve">на 2020 год                 </t>
  </si>
  <si>
    <t xml:space="preserve">Сумма на 2020 год      </t>
  </si>
  <si>
    <t xml:space="preserve">Сумма  на               2020 год            </t>
  </si>
  <si>
    <t>Муниципальная программа "Обеспечение деятельности Администрации МГО "</t>
  </si>
  <si>
    <t>Муниципальная программа "Улучшение условий  и охраны труда  в Миасском городском округе "</t>
  </si>
  <si>
    <t>Муниципальная программа "Профилактика  преступлений  и иных правонарушений на территории МГО "</t>
  </si>
  <si>
    <t>Муниципальная программа "Управление муниципальными финансами и муниципальным долгом в Миасском городском округе"</t>
  </si>
  <si>
    <t>Муниципальная программа "Повышение эффективности использования муниципального имущества в Миасском городском округе "</t>
  </si>
  <si>
    <t>Подпрограмма "Организация и проведение работ по управлению, владению, пользованию и распоряжению муниципальным имуществом на территории Миасского городского округа"</t>
  </si>
  <si>
    <t>Подпрограмма "Создание и управление организациями, учредителем которых выступает МО "МГО""</t>
  </si>
  <si>
    <t>Муниципальная программа "Профилактика терроризма в МГО "</t>
  </si>
  <si>
    <t>Муниципальная программа "Обеспечение деятельности муниципального бюджетного учреждения "Миасский окружной архив "</t>
  </si>
  <si>
    <t>Муниципальная программа "Обеспечение безопасности жизнедеятельности населения Миасского городского округа "</t>
  </si>
  <si>
    <t>Подпрограмма "Организация мероприятий в области гражданской обороны, чрезвычайных ситуаций и содержание МКУ "Управление ГОЧС""</t>
  </si>
  <si>
    <t>Подпрограмма "Создание комплексной системы экстренного оповещения населения Миасского городского округа"</t>
  </si>
  <si>
    <t>Муниципальная программа "Повышение безопасности дорожного движения на территории Миасского городского округа"</t>
  </si>
  <si>
    <t>Муниципальная программа "Поддержка и развитие малого и среднего предпринимательства в монопрофильном муниципальном образовании Миасский городской округ"</t>
  </si>
  <si>
    <t>46 0 00 00000</t>
  </si>
  <si>
    <t>Муниципальная программа «Формирование благоприятного инвестиционного климата»</t>
  </si>
  <si>
    <t>47 0 14 00000</t>
  </si>
  <si>
    <t>47 0 14 73121</t>
  </si>
  <si>
    <t>Муниципальная программа "Формирование благоприятного инвестиционного климата"</t>
  </si>
  <si>
    <t>Подпрограмма "Развитие туризма в Миасском городском округе"</t>
  </si>
  <si>
    <t>47 1 07 00000</t>
  </si>
  <si>
    <t>Муниципальная программа "Капитальное строительство на территории Миасского городского округа "</t>
  </si>
  <si>
    <t>Подпрограмма "Организация и осуществление деятельности МКУ "Комитет по строительству""</t>
  </si>
  <si>
    <t>Муниципальная программа "Капитальное строительство на территории Миасского городского округа"</t>
  </si>
  <si>
    <t>Муниципальная программа "Охрана окружающей среды на территории МГО"</t>
  </si>
  <si>
    <t>Муниципальная программа "Повышение эффективности использования муниципального имущества в Миасском городском округе"</t>
  </si>
  <si>
    <t>Муниципальная программа «Организация и проведение работ по управлению, владению, пользованию и распоряжению земельными участками на территории Миасского городского округа»</t>
  </si>
  <si>
    <t>62 0 00 00000</t>
  </si>
  <si>
    <t>62 0 07 00000</t>
  </si>
  <si>
    <t>64 2 00 22030</t>
  </si>
  <si>
    <t>Муниципальная программа "Организация функционирования объектов коммунальной инфраструктуры Миасского городского округа"</t>
  </si>
  <si>
    <t>Муниципальная программа "Обеспечение доступным и комфортным жильем граждан РФ на территории Миасского городского округа"</t>
  </si>
  <si>
    <t>Муниципальная программа "Организация ритуальных услуг и содержание мест захоронений на территории Миасского городского округа"</t>
  </si>
  <si>
    <t>Муниципальная программа "Благоустройство на территории Миасского городского округа"</t>
  </si>
  <si>
    <t>Муниципальная программа "Формирование и использование муниципального жилищного фонда МГО "</t>
  </si>
  <si>
    <t>Муниципальная программа "Формирование и использование муниципального жилищного фонда МГО"</t>
  </si>
  <si>
    <t>65 3 00 28130</t>
  </si>
  <si>
    <t>Муниципальная  программа "Профилактика и противодействие проявлениям экстремизма в Миасском городском округе"</t>
  </si>
  <si>
    <t>Муниципальная  программа "Противодействие злоупотреблению наркотическими средствами и их незаконному обороту в Миасском городском округе"</t>
  </si>
  <si>
    <t>Муниципальная программа "Предоставление дополнительных мер социальной поддержки в сфере здравоохранения Миасского городского округа"</t>
  </si>
  <si>
    <t>Муниципальная программа "Социальная защита населения Миасского городского округа"</t>
  </si>
  <si>
    <t>Муниципальная программа "Организация условий для предоставления государственных и муниципальных услуг Миасского городского округа через многофункциональный центр предоставления государственных и муниципальных услуг Миасского городского округа"</t>
  </si>
  <si>
    <t>Муниципальная программа "Развитие физической культуры и спорта в Миасском городском округе"</t>
  </si>
  <si>
    <t>Муниципальная  программа "Развитие системы образования в Миасском городском округе"</t>
  </si>
  <si>
    <t>Муниципальная программа "Осуществление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пользования"</t>
  </si>
  <si>
    <t>Подпрограмма "Организация исполнения муниципальной программы "Социальная защита населения Миасского городского округа""</t>
  </si>
  <si>
    <t>Подпрограмма "Сопровождение функционирования и обеспечение безопасности организаций, подведомственных Управлению образования Администрации МГО"</t>
  </si>
  <si>
    <t>Муниципальная программа "Содействие созданию в Миасском городском округе (исходя из прогнозируемой потребности) новых мест в общеобразовательных организациях"</t>
  </si>
  <si>
    <t>Муниципальная программа "Развитие культуры в Миасском городском округе"</t>
  </si>
  <si>
    <t>Подпрограмма "Организация исполнения муниципальной программы "Социальная защита населения Миасского городского округа"</t>
  </si>
  <si>
    <t>Муниципальная программа "Обеспечение деятельности муниципального бюджетного учреждения "Миасский окружной архив"</t>
  </si>
  <si>
    <t xml:space="preserve"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бюджета </t>
  </si>
  <si>
    <t>49 0 00 23000</t>
  </si>
  <si>
    <t>86 0 07 00000</t>
  </si>
  <si>
    <t>Муниципальная программа "Развитие общественного транспорта в Миасском городском округе"</t>
  </si>
  <si>
    <t>55 0 55 00000</t>
  </si>
  <si>
    <t>55 0 55 73130</t>
  </si>
  <si>
    <t>55 0 55 73170</t>
  </si>
  <si>
    <t>59 0 00 00000</t>
  </si>
  <si>
    <t>59 0 07 00000</t>
  </si>
  <si>
    <t>76 0 00 00000</t>
  </si>
  <si>
    <t>76 0 07 00000</t>
  </si>
  <si>
    <t>77 0 00 00000</t>
  </si>
  <si>
    <t>77 0 07 00000</t>
  </si>
  <si>
    <t>Муниципальная программа "Организация эксплуатации и текущего ремонта гидротехнических сооружений Миасского городского округа"</t>
  </si>
  <si>
    <t>Муниципальная программа "Организация содержания и текущего ремонта объектов газоснабжения Миасского городского округа"</t>
  </si>
  <si>
    <t>73 0 00 00000</t>
  </si>
  <si>
    <t>73 0 07 00000</t>
  </si>
  <si>
    <t>Муниципальная программа "Зеленый город"</t>
  </si>
  <si>
    <t>Муниципальная программа "Чистый город"</t>
  </si>
  <si>
    <t>Муниципальная программа "Светлый город"</t>
  </si>
  <si>
    <t>75 0 00 00000</t>
  </si>
  <si>
    <t>75 0 07 00000</t>
  </si>
  <si>
    <t>74 0 00 00000</t>
  </si>
  <si>
    <t>74 0 07 00000</t>
  </si>
  <si>
    <t>73 0 10 00000</t>
  </si>
  <si>
    <t>63 0 G1 00000</t>
  </si>
  <si>
    <t>55 0 07 00000</t>
  </si>
  <si>
    <t>Строительство и реконструкция автомобильных дорог общего пользования местного значения</t>
  </si>
  <si>
    <t>59 0 13 00000</t>
  </si>
  <si>
    <t>62 0 07 99320</t>
  </si>
  <si>
    <t>62 0 07 L9320</t>
  </si>
  <si>
    <t>92 0 00 00000</t>
  </si>
  <si>
    <t>92 0 00 23000</t>
  </si>
  <si>
    <t>Муниципальная программа "Развитие информационного общества в Миасском городском округе"</t>
  </si>
  <si>
    <t>47 0 00 23000</t>
  </si>
  <si>
    <t>74 0 10 00000</t>
  </si>
  <si>
    <t>73 0 23 00000</t>
  </si>
  <si>
    <t>78 0 13 00000</t>
  </si>
  <si>
    <t>65 1 07 00000</t>
  </si>
  <si>
    <t xml:space="preserve">Создание условий для доступного пользования услугами автомобильного и городского наземного электрического транспорта общего пользования </t>
  </si>
  <si>
    <t>81 3 07 08150</t>
  </si>
  <si>
    <t>81 3 07 L8150</t>
  </si>
  <si>
    <t>Создание условий для доступного пользования услугами автомобильного и городского наземного электрического транспорта общего пользования (софинансирование)</t>
  </si>
  <si>
    <t>91 0 00 00000</t>
  </si>
  <si>
    <t>91 0 00 74100</t>
  </si>
  <si>
    <t>Муниципальная программа "Поддержка садоводческих, огороднических и дачных некоммерческих объединений граждан, расположенных на территории Миасского городского округа"</t>
  </si>
  <si>
    <t>99 0 00 59300</t>
  </si>
  <si>
    <t xml:space="preserve">Капитальный ремонт, ремонт и содержание автомобильных дорог общего пользования местного значения </t>
  </si>
  <si>
    <t>56 0 07 06050</t>
  </si>
  <si>
    <t>Капитальный ремонт, ремонт и содержание автомобильных дорог общего пользования местного значения (софинансирование)</t>
  </si>
  <si>
    <t>56 0 07 L6050</t>
  </si>
  <si>
    <t>59 0 07 06050</t>
  </si>
  <si>
    <t>59 0 07 L6050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</si>
  <si>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</si>
  <si>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60 2 07 14060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</si>
  <si>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(софинансирование)</t>
  </si>
  <si>
    <t>60 2 07 L4060</t>
  </si>
  <si>
    <t>58 0 F2 00000</t>
  </si>
  <si>
    <t>58 0 F2 55550</t>
  </si>
  <si>
    <t>58 0 F2 L5550</t>
  </si>
  <si>
    <t>Реализация программ формирования современной городской среды (софинансирование)</t>
  </si>
  <si>
    <t>67 0 00 00000</t>
  </si>
  <si>
    <t>Муниципальная программа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округа"</t>
  </si>
  <si>
    <t>67 0 07 00000</t>
  </si>
  <si>
    <t>67 0 07 40000</t>
  </si>
  <si>
    <t>67 0 07 44000</t>
  </si>
  <si>
    <t>67 0 20 00000</t>
  </si>
  <si>
    <t>67 0 22 00000</t>
  </si>
  <si>
    <t>67 0 22 44100</t>
  </si>
  <si>
    <t>59 0 13 06040</t>
  </si>
  <si>
    <t>60 2 13 14050</t>
  </si>
  <si>
    <t>60 2 13 L4050</t>
  </si>
  <si>
    <t>Строительство газопроводов и газовых сетей (софинансирование)</t>
  </si>
  <si>
    <t xml:space="preserve">Сумма  на               2021 год            </t>
  </si>
  <si>
    <t xml:space="preserve">Сумма  на               2022 год            </t>
  </si>
  <si>
    <t xml:space="preserve">Сумма на 2021 год      </t>
  </si>
  <si>
    <t xml:space="preserve">Сумма на 2022 год      </t>
  </si>
  <si>
    <t xml:space="preserve">на 2021 год                 </t>
  </si>
  <si>
    <t xml:space="preserve">на 2022 год                 </t>
  </si>
  <si>
    <t>69 7 А1 5519M</t>
  </si>
  <si>
    <t>Укрепление материально-технической базы и оснащение оборудованием детских музыкальных, художественых, хореографических школ и школ искусств в рамках Государственной программы  Челябинской области "Развитие культуры и туризма в Челябинской области"</t>
  </si>
  <si>
    <t xml:space="preserve">Укрепление материально-технической базы и оснащение оборудованием детских музыкальных, художественных, хореографических школ и школ искусств в рамках Государственной программы  Челябинской области "Развитие культуры и туризма в Челябинской области" </t>
  </si>
  <si>
    <t>69 7 A1 00000</t>
  </si>
  <si>
    <t>Распределение бюджетных ассигнований по целевым статьям (государственным программам, муниципальным программам Миасского городского округа и непрограммным  направлениям деятельности),  группам видов расходов бюджетов, разделам и подразделам  на 2020 год и на плановый период 2021 и 2022 годов</t>
  </si>
  <si>
    <t>Ведомственная структура расходов бюджета Миасского городского округа на 2020 год и на плановый период 2021 и 2022 годов</t>
  </si>
  <si>
    <t>58 0 07 00000</t>
  </si>
  <si>
    <t>58 0 07 45030</t>
  </si>
  <si>
    <t>Обустройство мест массового отдыха населения (городских парков)</t>
  </si>
  <si>
    <t>81 3 07 08080</t>
  </si>
  <si>
    <t xml:space="preserve">Приобретение технических средств реабилитации для пунктов проката в муниципальных учреждениях системы социальной защиты населения </t>
  </si>
  <si>
    <t>79 4 00 00000</t>
  </si>
  <si>
    <t>79 4 07 00000</t>
  </si>
  <si>
    <t>79 4 07 42000</t>
  </si>
  <si>
    <t>79 4 07 L0275</t>
  </si>
  <si>
    <t xml:space="preserve">79 4 10 00000 </t>
  </si>
  <si>
    <t>79 4 10 04010</t>
  </si>
  <si>
    <t>79 4 10 42000</t>
  </si>
  <si>
    <t>79 4 20 00000</t>
  </si>
  <si>
    <t>79 4 20 42000</t>
  </si>
  <si>
    <t>79 4 24 42000</t>
  </si>
  <si>
    <t>79 4 99 00000</t>
  </si>
  <si>
    <t>79 4 99 04010</t>
  </si>
  <si>
    <t>79 4 99 42000</t>
  </si>
  <si>
    <t>79 4 10 00000</t>
  </si>
  <si>
    <t>79 4 10 03120</t>
  </si>
  <si>
    <t>79 4 10 42100</t>
  </si>
  <si>
    <t>79 4 10 42300</t>
  </si>
  <si>
    <t>79 4 07 42100</t>
  </si>
  <si>
    <t>79 4 07 42300</t>
  </si>
  <si>
    <t>79 7 07 45200</t>
  </si>
  <si>
    <t>79 6 20 00000</t>
  </si>
  <si>
    <t xml:space="preserve">Проведение капитального ремонта зданий и сооружений муниципальных организаций дошкольного образования </t>
  </si>
  <si>
    <t>Субсидии бюджетным и автономным учреждениям на капитальный ремонт зданий и сооружений</t>
  </si>
  <si>
    <t>79 6 21 S4080</t>
  </si>
  <si>
    <t>Муниципальная программа «Социальная защита населения Миасского городского округа»</t>
  </si>
  <si>
    <t>Подпрограмма « Доступная среда»</t>
  </si>
  <si>
    <t>79 6 07 S4080</t>
  </si>
  <si>
    <t>78 0 07 S1010</t>
  </si>
  <si>
    <t xml:space="preserve">Проведение капитального ремонта зданий муниципальных общеобразовательных организаций </t>
  </si>
  <si>
    <t>78 0 21 S1010</t>
  </si>
  <si>
    <t>78 0 21 00000</t>
  </si>
  <si>
    <t>Подпрограмма «Обеспечение реализации развития дошкольного, общего и дополнительного образования в Миасском городском округе»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</si>
  <si>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</si>
  <si>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79 4 07 42155</t>
  </si>
  <si>
    <t>79 4 07 S3030</t>
  </si>
  <si>
    <t>79 4 07 S3300</t>
  </si>
  <si>
    <t xml:space="preserve">Обеспечение молоком (молочной продукцией) обучающихся муниципальных общеобразовательных организаций, обучающихся по программам начального общего образования </t>
  </si>
  <si>
    <t>79 4 99 03090</t>
  </si>
  <si>
    <t>79 4 99 03120</t>
  </si>
  <si>
    <t>79 4 99 42100</t>
  </si>
  <si>
    <t>79 4 99 43300</t>
  </si>
  <si>
    <t>79 4 Е1 00000</t>
  </si>
  <si>
    <t>79 4 Е1 S3050</t>
  </si>
  <si>
    <t>79 4 20 42100</t>
  </si>
  <si>
    <t>79 4 24 42100</t>
  </si>
  <si>
    <t>79 4 99 03070</t>
  </si>
  <si>
    <t xml:space="preserve">Проведение ремонтных работ по замене оконных блоков в муниципальных общеобразовательных организациях </t>
  </si>
  <si>
    <t>79 6 07 S3330</t>
  </si>
  <si>
    <t>79 6 22 S3330</t>
  </si>
  <si>
    <t>79 6 21 00000</t>
  </si>
  <si>
    <t>79 6 22 00000</t>
  </si>
  <si>
    <t>Федеральный проект «Успех каждого ребенка»</t>
  </si>
  <si>
    <t>79 4 Е2 00000</t>
  </si>
  <si>
    <t>79 4 Е2 54910</t>
  </si>
  <si>
    <t xml:space="preserve">Проведение капитального ремонта зданий и сооружений муниципальных организаций дополнительного образования детей </t>
  </si>
  <si>
    <t>79 6 21 S3320</t>
  </si>
  <si>
    <t>79 4 99 48900</t>
  </si>
  <si>
    <t>79 4 07 40044</t>
  </si>
  <si>
    <t>79 4 07 S3010</t>
  </si>
  <si>
    <t>79 7 00 22010</t>
  </si>
  <si>
    <t>79 7 07 00000</t>
  </si>
  <si>
    <t>Обеспечение деятельности МКУ МГО «Централизованная бухгалтерия»</t>
  </si>
  <si>
    <t>79 4 07 S3040</t>
  </si>
  <si>
    <t>Условно утверждаемые расходы</t>
  </si>
  <si>
    <t>Подпрограмма «Развитие физической культуры и спорта населения в возрасте 3-79 лет, с целью создания условий для подготовки  сборных муниципальных команд, спортивного резерва для спортивных сборных команд Челябинской области, России;  обеспечение условий для развития физической культуры и спорта на территории Миасского городского округа»</t>
  </si>
  <si>
    <t>80 3 07 00000</t>
  </si>
  <si>
    <t>80 3 07 90000</t>
  </si>
  <si>
    <t>80 3 99 00000</t>
  </si>
  <si>
    <t>80 3 99 90000</t>
  </si>
  <si>
    <t>80 4 07 00000</t>
  </si>
  <si>
    <t>80 4 07 90000</t>
  </si>
  <si>
    <t>Организация и проведение мероприятий в сфере физической культуры и спорта в рамках Государственной программы Челябинской области "Развитие физической культуры и спорта в Челябинской области"</t>
  </si>
  <si>
    <t>80 3 07 20040</t>
  </si>
  <si>
    <t>Оплата услуг специалистов по организации физкультурно-оздоровительной и спортивно-массовой работы с населением от 6 до 18 лет</t>
  </si>
  <si>
    <t>80 3 07 20045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</si>
  <si>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</si>
  <si>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80 3 07 20047</t>
  </si>
  <si>
    <t xml:space="preserve">Оплата услуг специалистов по организации физкультурно-оздоровительной и спортивно-массовой работы с населением, занятым в экономике, и гражданами старшего поколения </t>
  </si>
  <si>
    <t>80 3 07 2004Г</t>
  </si>
  <si>
    <t>Оплата услуг специалистов по организации физкультурно-оздоровительной и спортивно-массовой работы с населением от 6 до 18 лет (софинансирование)</t>
  </si>
  <si>
    <t>80 3 07 S0045</t>
  </si>
  <si>
    <t>80 3 07 S0047</t>
  </si>
  <si>
    <t>Оплата услуг специалистов по организации физкультурно - оздоровительной и спортивно - массовой работы с населением занятым в экономике и гражданами старшего поколения (софинансирование)</t>
  </si>
  <si>
    <t>80 3 07 S004Г</t>
  </si>
  <si>
    <t>Подпрограмма «Развитие инфраструктуры в области физической культуры и спорта, ремонт, реконструкция  спортивных сооружений»</t>
  </si>
  <si>
    <t>80 4 07 20040</t>
  </si>
  <si>
    <t>Строительство, ремонт, реконструкция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</si>
  <si>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80 4 07 20043</t>
  </si>
  <si>
    <t>Строительство, ремонт, реконструкция и оснащение спортивных объектов, универсальных спортивных площадок, лыжероллерных трасс и троп здоровья в местах массового отдыха населения (софинансирование)</t>
  </si>
  <si>
    <t>80 4 07 S0043</t>
  </si>
  <si>
    <t xml:space="preserve">Приобретение спортивного инвентаря и оборудования для физкультурно-спортивных организаций </t>
  </si>
  <si>
    <t>Приобретение спортивного инвентаря и оборудования для физкультурно-спортивных организаций (софинансирование)</t>
  </si>
  <si>
    <t>Приобретение спортивного инвентаря и оборудования физкультурно-спортивным организациям, в том числе устройство фундамента для монтажа каркасно-тентовых модулей</t>
  </si>
  <si>
    <t>80 4 Р5 00000</t>
  </si>
  <si>
    <t>80 4 P5 52280</t>
  </si>
  <si>
    <t>Подпрограмма «Развитие физической культуры и спорта населения в возрасте 3-79 лет, с целью создания условий для подготовки  сборных муниципальных команд, спортивного резерва для спортивных сборных команд Челябинской области, России; обеспечение; обеспечение условий для развития физической культуры и спорта на территории Миасского городского округа»</t>
  </si>
  <si>
    <t>Муниципальная программа «Развитие физической культуры и спорта в Миасском городском округе»</t>
  </si>
  <si>
    <t>80 3 07 20042</t>
  </si>
  <si>
    <t>80 3 07 20048</t>
  </si>
  <si>
    <t>80 3 07 S0042</t>
  </si>
  <si>
    <t>Финансовая поддержка организаций спортивной подготовки по базовым видам спорта  (софинансирование)</t>
  </si>
  <si>
    <t>80 3 07 S0048</t>
  </si>
  <si>
    <t>80 3 Р5 00000</t>
  </si>
  <si>
    <t xml:space="preserve">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</si>
  <si>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>80 3 Р5 50810</t>
  </si>
  <si>
    <t>80 4 07 20044</t>
  </si>
  <si>
    <t>80 4 07  90044</t>
  </si>
  <si>
    <t>80 4 07 S0044</t>
  </si>
  <si>
    <t>Распределение бюджетных ассигнований по разделам и подразделам классификации расходов бюджета на 2020 год и на плановый период 2021 и 2022 годов</t>
  </si>
  <si>
    <t>Муниципальная программа "Обеспечение доступным и комфортным жильем граждан Российской Федерации на территории Миасского городского округа"</t>
  </si>
  <si>
    <t>Муниципальная программа "Обеспечение доступным и комфортным жильем граждан Российской Федерации  на территории Миасского городского округа"</t>
  </si>
  <si>
    <t>Муниципальная программа "Развитие муниципальной службы в Администрации Миасского городского округа"</t>
  </si>
  <si>
    <t>Муниципальная программа "Профилактика  правонарушений на территории МГО"</t>
  </si>
  <si>
    <t>Муниципальная программа "Поддержка социально ориентированных некоммерческих организаций в Миасском городском округе"</t>
  </si>
  <si>
    <t>Бюджетные инвестиции в объекты капитального строительства государственной (муниципальной собственности)</t>
  </si>
  <si>
    <t>79 4 07 40000</t>
  </si>
  <si>
    <t>03 1 00 00000</t>
  </si>
  <si>
    <t>03 1 00 03020</t>
  </si>
  <si>
    <t>Подпрограмма "Обеспечение доступного качественного общего и дополнительного образования"</t>
  </si>
  <si>
    <t>04 1 00 00000</t>
  </si>
  <si>
    <t>04 1 00 04050</t>
  </si>
  <si>
    <t>Подпрограмма "Финансовое обеспечение развития дошкольного образования"</t>
  </si>
  <si>
    <t>46 0 55 00000</t>
  </si>
  <si>
    <t>46 0 55 73120</t>
  </si>
  <si>
    <t>46 0 55 70000</t>
  </si>
  <si>
    <t xml:space="preserve">На обеспечение мероприятий  по переселению граждан из аварийного жилищного фонда </t>
  </si>
  <si>
    <t>На обеспечение мероприятий  по переселению граждан из аварийного жилищного фонда (софинансирование)</t>
  </si>
  <si>
    <t xml:space="preserve">Рекультивация земельных участков, нарушенных размещением твердых коммунальных отходов, и ликвидация объектов накопленного экологического вреда </t>
  </si>
  <si>
    <t>82 0 23 00000</t>
  </si>
  <si>
    <t xml:space="preserve">На оснащение многофункциональных центров в муниципальных образованиях Челябинской области </t>
  </si>
  <si>
    <t>65 1 F3 67484</t>
  </si>
  <si>
    <t>Региональный проект «Обеспечение устойчивого сокращения непригодного для проживания жилищного фонда»</t>
  </si>
  <si>
    <t>65 1 F3 00000</t>
  </si>
  <si>
    <t>65 1 F3 L7484</t>
  </si>
  <si>
    <t>Предоставление молодым семьям – 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 (софинансирование)</t>
  </si>
  <si>
    <t>82 0 23 L4140</t>
  </si>
  <si>
    <t>На оснащение многофункциональных центров в Миасском городском округе (софинансирование)</t>
  </si>
  <si>
    <t>Приложение 4</t>
  </si>
  <si>
    <t>Приложение 5</t>
  </si>
  <si>
    <t>99 0 02 99120</t>
  </si>
  <si>
    <t>Субсидии на оказание поддержки садоводческим некоммерческим объединениям граждан, расположенных на территории Миасского городского округа</t>
  </si>
  <si>
    <t>79 4 Е1 51690</t>
  </si>
  <si>
    <t>Федеральный проект «Цифровая образовательная среда»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</si>
  <si>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в рамках государственной программы «Развитие образования в Челябинской области» и федерального проекта «Цифровая образовательная среда»</t>
  </si>
  <si>
    <t>79 4 Е4 00000</t>
  </si>
  <si>
    <t>79 4 Е4 52100</t>
  </si>
  <si>
    <t>нац.проекты</t>
  </si>
  <si>
    <t>Субсидии на оказание поддержки садоводческим некоммерческим объединениям граждан, расположенным на территории Миасского городского округа</t>
  </si>
  <si>
    <t>79 4 07 S4060</t>
  </si>
  <si>
    <t>82 0 23 64140</t>
  </si>
  <si>
    <t>65 1 F3 67483</t>
  </si>
  <si>
    <t>Обеспечение мероприятий по переселению граждан из аварийного жилищного фонда за счет средств Фонда содействия реформированию жилищно-коммунального хозяйства</t>
  </si>
  <si>
    <t>69 7 A1 68090</t>
  </si>
  <si>
    <t>Создание модельных муниципальных библиотек за счет средств областного бюджета</t>
  </si>
  <si>
    <t>Муниципальная программа "Развитие улично-дорожной сети Миасского городского округа в Миасском городском округе"</t>
  </si>
  <si>
    <t>Региональный  проект "Чистая страна"</t>
  </si>
  <si>
    <t>63 0 G1 S3030</t>
  </si>
  <si>
    <t>Источники 
внутреннего финансирования дефицита бюджета Миасского  городского округа 
на 2020 год  и на  плановый период 2021-2022 годов</t>
  </si>
  <si>
    <t>Код бюджетной классификации РФ</t>
  </si>
  <si>
    <t>Наименование источника средств</t>
  </si>
  <si>
    <t>Сумма на               2020 год</t>
  </si>
  <si>
    <t>Сумма на              2021 год</t>
  </si>
  <si>
    <t>Сумма на              2022 год</t>
  </si>
  <si>
    <t>01  00  00  00  00  0000  000</t>
  </si>
  <si>
    <t>Источники внутреннего финансирования дефицита бюджетов</t>
  </si>
  <si>
    <t>01  02  00  00  00  0000  000</t>
  </si>
  <si>
    <t>Кредиты кредитных организаций в валюте Российской Федерации</t>
  </si>
  <si>
    <t>01  02  00  00  00  0000  700</t>
  </si>
  <si>
    <t>Получение кредитов от кредитных организаций в валюте Российской Федерации</t>
  </si>
  <si>
    <t>01  02  00  00  04  0000  710</t>
  </si>
  <si>
    <t>Получение кредитов от кредитных организаций бюджетами городских округов в валюте Российской Федерации</t>
  </si>
  <si>
    <t>01  02  00  00  00  0000  800</t>
  </si>
  <si>
    <t>Погашение кредитов, предоставленных кредитными организациями в валюте Российской Федерации</t>
  </si>
  <si>
    <t>01  02  00  00  04  0000  810</t>
  </si>
  <si>
    <t>Погашение бюджетами городских округов кредитов от кредитных организаций в валюте Российской Федерации</t>
  </si>
  <si>
    <t>01  03  00  00  00  0000  000</t>
  </si>
  <si>
    <t>Бюджетные кредиты от других бюджетов бюджетной  системы Российской Федерации</t>
  </si>
  <si>
    <t>01  03  01  00  00  0000  000</t>
  </si>
  <si>
    <t>Бюджетные кредиты от других бюджетов бюджетной  системы Российской Федерации в валюте Российской Федерации</t>
  </si>
  <si>
    <t>01  03  00  00  00  0000  700</t>
  </si>
  <si>
    <t>Получение бюджетных кредитов от других бюджетов бюджетной системы Российской Федерации в валюте Российской Федерации</t>
  </si>
  <si>
    <t>01  03  00  00  04  0000  710</t>
  </si>
  <si>
    <t>Получение кредитов от других бюджетов  бюджетной системы Российской Федерации  бюджетами городских округов в валюте  Российской Федерации</t>
  </si>
  <si>
    <t>01  03  01  00  00  0000  800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</si>
  <si>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</si>
  <si>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01  03  01  00  04  0000  810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</si>
  <si>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</si>
  <si>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01  05  00  00  00  0000  000</t>
  </si>
  <si>
    <t>Изменение остатков средств на счетах по учету  средств бюджетов</t>
  </si>
  <si>
    <t>01  05  00  00  00  0000  600</t>
  </si>
  <si>
    <t>Уменьшение остатков средств бюджетов</t>
  </si>
  <si>
    <t>01  05  02  00  00  0000  600</t>
  </si>
  <si>
    <t>Уменьшение прочих остатков средств бюджетов</t>
  </si>
  <si>
    <t>01  05  02  01  00  0000  610</t>
  </si>
  <si>
    <t>Уменьшение прочих остатков денежных средств бюджетов</t>
  </si>
  <si>
    <t>01  05  02  01  04  0000  610</t>
  </si>
  <si>
    <t>Уменьшение прочих остатков денежных средств  бюджетов городских округов</t>
  </si>
  <si>
    <t>01  06  00  00  00  0000  000</t>
  </si>
  <si>
    <t>Иные источники внутреннего финансирования  дефицитов бюджетов</t>
  </si>
  <si>
    <t>01  06  10  00  00  0000  000</t>
  </si>
  <si>
    <t>Операции по управлению остатками средств на единых счетах бюджетов</t>
  </si>
  <si>
    <t xml:space="preserve">от                    № </t>
  </si>
  <si>
    <t>от                    №</t>
  </si>
  <si>
    <t>от                       №</t>
  </si>
  <si>
    <t>от                            №</t>
  </si>
  <si>
    <t>78 0 00 S1030</t>
  </si>
  <si>
    <t>51 0 07 61081</t>
  </si>
  <si>
    <t>Организация мероприятий по отлову животных без владельцев, в том числе их транспортировке и немедленной передаче в приюты для животных</t>
  </si>
  <si>
    <t>51 0 07 61082</t>
  </si>
  <si>
    <t>Организация мероприятий, проводимых в приютах для животных</t>
  </si>
  <si>
    <t>74 0 23 00000</t>
  </si>
  <si>
    <t>Подпрограмма "Обеспечение реализации развития дошкольного, общего и дополнительного образования в Миасском городском округе"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</si>
  <si>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</si>
  <si>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</si>
  <si>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Подпрограмма «Организация и осуществление деятельности Управления образования Администрации МГО и МКУ МГО  «Централизованная бухгалтерия»</t>
  </si>
  <si>
    <t>Подпрограмма «Развитие физической культуры и спорта населения в возрасте 3-79 лет, с целью создания условий для подготовки  сборных муниципальных команд, спортивного резерва для спортивных сборных команд Челябинской области, России; обеспечение условий для развития физической культуры и спорта на территории Миасского городского округа»</t>
  </si>
  <si>
    <t>81 4 00 S8080</t>
  </si>
  <si>
    <t>Организация работы органов управления социальной защиты населения муниципальных образований (софинансирование)</t>
  </si>
  <si>
    <t xml:space="preserve">Выкуп зданий для размещения общеобразовательных организаций </t>
  </si>
  <si>
    <t>Приложение  4</t>
  </si>
  <si>
    <t>Приложение 6</t>
  </si>
  <si>
    <t>Приложение  7</t>
  </si>
  <si>
    <t>46 0 07 00000</t>
  </si>
  <si>
    <t>46 0 07 73120</t>
  </si>
  <si>
    <t>80 4 07  92280</t>
  </si>
  <si>
    <t>Оснащение объектов спортивной инфраструктуры спортивно-технологическим оборудованием, в том числе работы по освещению и технологическому присоединению к инженерным сетям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</si>
</sst>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3" fillId="0" borderId="0"/>
    <xf numFmtId="164" fontId="5" fillId="0" borderId="0" applyFont="0" applyFill="0" applyBorder="0" applyAlignment="0" applyProtection="0"/>
    <xf numFmtId="0" fontId="2" fillId="0" borderId="0"/>
    <xf numFmtId="0" fontId="14" fillId="0" borderId="0"/>
  </cellStyleXfs>
  <cellXfs count="174">
    <xf numFmtId="0" fontId="0" fillId="0" borderId="0" xfId="0"/>
    <xf numFmtId="49" fontId="3" fillId="0" borderId="1" xfId="0" applyNumberFormat="1" applyFont="1" applyFill="1" applyBorder="1" applyAlignment="1" applyProtection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wrapText="1"/>
    </xf>
    <xf numFmtId="49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justify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5" fontId="4" fillId="0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justify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43" fontId="3" fillId="0" borderId="1" xfId="6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/>
    </xf>
    <xf numFmtId="165" fontId="3" fillId="0" borderId="1" xfId="5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justify" wrapText="1"/>
    </xf>
    <xf numFmtId="0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4" fontId="6" fillId="0" borderId="0" xfId="6" applyFont="1" applyFill="1"/>
    <xf numFmtId="0" fontId="7" fillId="0" borderId="1" xfId="0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justify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0" fontId="4" fillId="0" borderId="1" xfId="0" applyNumberFormat="1" applyFont="1" applyFill="1" applyBorder="1" applyAlignment="1">
      <alignment horizontal="justify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justify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0" fontId="7" fillId="0" borderId="0" xfId="0" applyFont="1"/>
    <xf numFmtId="49" fontId="9" fillId="0" borderId="1" xfId="1" applyNumberFormat="1" applyFont="1" applyBorder="1" applyAlignment="1">
      <alignment horizontal="justify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65" fontId="6" fillId="0" borderId="0" xfId="0" applyNumberFormat="1" applyFont="1"/>
    <xf numFmtId="165" fontId="3" fillId="0" borderId="1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/>
    <xf numFmtId="165" fontId="7" fillId="0" borderId="0" xfId="0" applyNumberFormat="1" applyFont="1" applyFill="1"/>
    <xf numFmtId="165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/>
    <xf numFmtId="165" fontId="6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wrapText="1"/>
    </xf>
    <xf numFmtId="49" fontId="12" fillId="0" borderId="1" xfId="1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165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/>
    </xf>
    <xf numFmtId="49" fontId="3" fillId="0" borderId="0" xfId="9" applyNumberFormat="1" applyFont="1" applyAlignment="1">
      <alignment horizontal="left"/>
    </xf>
    <xf numFmtId="0" fontId="3" fillId="0" borderId="0" xfId="9" applyFont="1" applyAlignment="1"/>
    <xf numFmtId="0" fontId="3" fillId="0" borderId="0" xfId="9" applyFont="1" applyAlignment="1">
      <alignment horizontal="right"/>
    </xf>
    <xf numFmtId="0" fontId="3" fillId="0" borderId="0" xfId="9" applyFont="1"/>
    <xf numFmtId="0" fontId="6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9" applyNumberFormat="1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8" fillId="0" borderId="0" xfId="9" applyFont="1" applyAlignment="1">
      <alignment horizontal="center" vertical="center" wrapText="1"/>
    </xf>
    <xf numFmtId="49" fontId="3" fillId="0" borderId="1" xfId="9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 wrapText="1"/>
    </xf>
    <xf numFmtId="165" fontId="3" fillId="0" borderId="1" xfId="9" applyNumberFormat="1" applyFont="1" applyBorder="1" applyAlignment="1">
      <alignment horizontal="center" vertical="center" wrapText="1"/>
    </xf>
    <xf numFmtId="0" fontId="3" fillId="2" borderId="1" xfId="10" applyFont="1" applyFill="1" applyBorder="1" applyAlignment="1">
      <alignment horizontal="justify" vertical="center" wrapText="1"/>
    </xf>
    <xf numFmtId="0" fontId="3" fillId="2" borderId="1" xfId="10" applyFont="1" applyFill="1" applyBorder="1" applyAlignment="1">
      <alignment horizontal="justify" vertical="justify"/>
    </xf>
    <xf numFmtId="0" fontId="3" fillId="2" borderId="5" xfId="0" applyFont="1" applyFill="1" applyBorder="1" applyAlignment="1">
      <alignment horizontal="justify" vertical="center" wrapText="1"/>
    </xf>
    <xf numFmtId="49" fontId="3" fillId="2" borderId="1" xfId="9" applyNumberFormat="1" applyFont="1" applyFill="1" applyBorder="1" applyAlignment="1">
      <alignment horizontal="left" vertical="center" wrapText="1"/>
    </xf>
    <xf numFmtId="165" fontId="3" fillId="2" borderId="1" xfId="9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justify" vertical="justify" wrapText="1"/>
    </xf>
    <xf numFmtId="0" fontId="3" fillId="2" borderId="6" xfId="0" applyFont="1" applyFill="1" applyBorder="1" applyAlignment="1">
      <alignment horizontal="justify" vertical="justify" wrapText="1"/>
    </xf>
    <xf numFmtId="49" fontId="3" fillId="0" borderId="1" xfId="9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justify" vertical="justify"/>
    </xf>
    <xf numFmtId="165" fontId="3" fillId="0" borderId="1" xfId="9" applyNumberFormat="1" applyFont="1" applyBorder="1" applyAlignment="1">
      <alignment horizontal="center" vertical="center"/>
    </xf>
    <xf numFmtId="0" fontId="3" fillId="2" borderId="1" xfId="9" applyFont="1" applyFill="1" applyBorder="1" applyAlignment="1">
      <alignment horizontal="justify" wrapText="1"/>
    </xf>
    <xf numFmtId="0" fontId="3" fillId="0" borderId="1" xfId="9" applyFont="1" applyBorder="1" applyAlignment="1"/>
    <xf numFmtId="4" fontId="15" fillId="0" borderId="0" xfId="0" applyNumberFormat="1" applyFont="1" applyFill="1"/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9" applyFont="1" applyBorder="1" applyAlignment="1">
      <alignment horizontal="center" vertical="center" wrapText="1"/>
    </xf>
    <xf numFmtId="0" fontId="4" fillId="0" borderId="0" xfId="9" applyFont="1" applyAlignment="1">
      <alignment horizontal="center" vertical="justify" wrapText="1"/>
    </xf>
    <xf numFmtId="0" fontId="3" fillId="0" borderId="2" xfId="9" applyFont="1" applyBorder="1" applyAlignment="1">
      <alignment horizontal="center" vertical="center" wrapText="1"/>
    </xf>
    <xf numFmtId="0" fontId="3" fillId="0" borderId="3" xfId="9" applyFont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49" fontId="8" fillId="0" borderId="1" xfId="9" applyNumberFormat="1" applyFont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7"/>
    <cellStyle name="Обычный_Источники" xfId="10"/>
    <cellStyle name="Обычный_Приложение №1+№4" xfId="9"/>
    <cellStyle name="Финансовый" xfId="6" builtinId="3"/>
    <cellStyle name="Финансовый 2" xfId="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13"/>
  <sheetViews>
    <sheetView topLeftCell="A1196" zoomScaleNormal="100" workbookViewId="0">
      <selection activeCell="B1209" sqref="B1209"/>
    </sheetView>
  </sheetViews>
  <sheetFormatPr defaultRowHeight="15.75" x14ac:dyDescent="0.25"/>
  <cols>
    <col min="1" max="1" width="80.85546875" style="14" customWidth="1"/>
    <col min="2" max="2" width="7.42578125" style="8" customWidth="1"/>
    <col min="3" max="3" width="8.42578125" style="9" customWidth="1"/>
    <col min="4" max="4" width="8.140625" style="9" customWidth="1"/>
    <col min="5" max="5" width="15.5703125" style="9" customWidth="1"/>
    <col min="6" max="6" width="8.140625" style="9" customWidth="1"/>
    <col min="7" max="9" width="20.140625" style="11" customWidth="1"/>
    <col min="10" max="10" width="12.28515625" style="9" hidden="1" customWidth="1"/>
    <col min="11" max="11" width="11.85546875" style="9" hidden="1" customWidth="1"/>
    <col min="12" max="12" width="0" style="9" hidden="1" customWidth="1"/>
    <col min="13" max="13" width="9.140625" style="9"/>
    <col min="14" max="16" width="11.7109375" style="9" bestFit="1" customWidth="1"/>
    <col min="17" max="16384" width="9.140625" style="9"/>
  </cols>
  <sheetData>
    <row r="1" spans="1:11" x14ac:dyDescent="0.25">
      <c r="A1" s="7"/>
      <c r="F1" s="10"/>
      <c r="H1" s="10"/>
      <c r="I1" s="10" t="s">
        <v>915</v>
      </c>
    </row>
    <row r="2" spans="1:11" x14ac:dyDescent="0.25">
      <c r="A2" s="12"/>
      <c r="F2" s="13"/>
      <c r="H2" s="13"/>
      <c r="I2" s="13" t="s">
        <v>0</v>
      </c>
    </row>
    <row r="3" spans="1:11" x14ac:dyDescent="0.25">
      <c r="F3" s="13"/>
      <c r="H3" s="13"/>
      <c r="I3" s="13" t="s">
        <v>1</v>
      </c>
    </row>
    <row r="4" spans="1:11" x14ac:dyDescent="0.25">
      <c r="F4" s="13"/>
      <c r="H4" s="13"/>
      <c r="I4" s="13" t="s">
        <v>2</v>
      </c>
    </row>
    <row r="5" spans="1:11" x14ac:dyDescent="0.25">
      <c r="B5" s="15"/>
      <c r="C5" s="16"/>
      <c r="D5" s="16"/>
      <c r="E5" s="16"/>
      <c r="F5" s="17"/>
      <c r="H5" s="17"/>
      <c r="I5" s="17" t="s">
        <v>979</v>
      </c>
    </row>
    <row r="6" spans="1:11" ht="36.75" customHeight="1" x14ac:dyDescent="0.25">
      <c r="B6" s="18" t="s">
        <v>771</v>
      </c>
      <c r="C6" s="16"/>
      <c r="D6" s="16"/>
      <c r="E6" s="16"/>
      <c r="F6" s="16"/>
      <c r="G6" s="15"/>
      <c r="H6" s="15"/>
      <c r="I6" s="15"/>
    </row>
    <row r="7" spans="1:11" x14ac:dyDescent="0.25">
      <c r="B7" s="19"/>
      <c r="C7" s="6"/>
      <c r="D7" s="6"/>
      <c r="E7" s="6"/>
      <c r="F7" s="6"/>
      <c r="G7" s="15"/>
      <c r="H7" s="15"/>
      <c r="I7" s="15" t="s">
        <v>531</v>
      </c>
    </row>
    <row r="8" spans="1:11" x14ac:dyDescent="0.25">
      <c r="A8" s="161" t="s">
        <v>3</v>
      </c>
      <c r="B8" s="162" t="s">
        <v>4</v>
      </c>
      <c r="C8" s="162"/>
      <c r="D8" s="162"/>
      <c r="E8" s="162"/>
      <c r="F8" s="162"/>
      <c r="G8" s="31" t="s">
        <v>5</v>
      </c>
      <c r="H8" s="31" t="s">
        <v>5</v>
      </c>
      <c r="I8" s="31" t="s">
        <v>5</v>
      </c>
    </row>
    <row r="9" spans="1:11" ht="63" x14ac:dyDescent="0.25">
      <c r="A9" s="161"/>
      <c r="B9" s="2" t="s">
        <v>6</v>
      </c>
      <c r="C9" s="20" t="s">
        <v>7</v>
      </c>
      <c r="D9" s="20" t="s">
        <v>8</v>
      </c>
      <c r="E9" s="20" t="s">
        <v>9</v>
      </c>
      <c r="F9" s="20" t="s">
        <v>162</v>
      </c>
      <c r="G9" s="20" t="s">
        <v>633</v>
      </c>
      <c r="H9" s="20" t="s">
        <v>764</v>
      </c>
      <c r="I9" s="20" t="s">
        <v>765</v>
      </c>
    </row>
    <row r="10" spans="1:11" s="24" customFormat="1" x14ac:dyDescent="0.25">
      <c r="A10" s="21" t="s">
        <v>85</v>
      </c>
      <c r="B10" s="22" t="s">
        <v>86</v>
      </c>
      <c r="C10" s="23"/>
      <c r="D10" s="23"/>
      <c r="E10" s="23"/>
      <c r="F10" s="23"/>
      <c r="G10" s="28">
        <f>SUM(G11)</f>
        <v>25760.400000000001</v>
      </c>
      <c r="H10" s="28">
        <f>SUM(H11)</f>
        <v>25161.5</v>
      </c>
      <c r="I10" s="28">
        <f>SUM(I11)</f>
        <v>25161.5</v>
      </c>
      <c r="J10" s="24">
        <v>25700.2</v>
      </c>
      <c r="K10" s="103">
        <f>SUM(J10-G10)</f>
        <v>-60.200000000000728</v>
      </c>
    </row>
    <row r="11" spans="1:11" x14ac:dyDescent="0.25">
      <c r="A11" s="111" t="s">
        <v>87</v>
      </c>
      <c r="B11" s="2"/>
      <c r="C11" s="2" t="s">
        <v>34</v>
      </c>
      <c r="D11" s="2"/>
      <c r="E11" s="2"/>
      <c r="F11" s="2"/>
      <c r="G11" s="25">
        <f>SUM(G12+G20)</f>
        <v>25760.400000000001</v>
      </c>
      <c r="H11" s="25">
        <f>SUM(H12+H20)</f>
        <v>25161.5</v>
      </c>
      <c r="I11" s="25">
        <f>SUM(I12+I20)</f>
        <v>25161.5</v>
      </c>
      <c r="J11" s="9">
        <v>25161.5</v>
      </c>
      <c r="K11" s="102">
        <f>SUM(J11-H10)</f>
        <v>0</v>
      </c>
    </row>
    <row r="12" spans="1:11" ht="47.25" x14ac:dyDescent="0.25">
      <c r="A12" s="111" t="s">
        <v>88</v>
      </c>
      <c r="B12" s="2"/>
      <c r="C12" s="2" t="s">
        <v>34</v>
      </c>
      <c r="D12" s="2" t="s">
        <v>54</v>
      </c>
      <c r="E12" s="2"/>
      <c r="F12" s="2"/>
      <c r="G12" s="25">
        <f>SUM(G13)</f>
        <v>17720</v>
      </c>
      <c r="H12" s="25">
        <f>SUM(H13)</f>
        <v>17659.8</v>
      </c>
      <c r="I12" s="25">
        <f>SUM(I13)</f>
        <v>17659.8</v>
      </c>
      <c r="J12" s="9">
        <v>25161.5</v>
      </c>
      <c r="K12" s="102">
        <f>SUM(J12-I10)</f>
        <v>0</v>
      </c>
    </row>
    <row r="13" spans="1:11" x14ac:dyDescent="0.25">
      <c r="A13" s="26" t="s">
        <v>192</v>
      </c>
      <c r="B13" s="2"/>
      <c r="C13" s="2" t="s">
        <v>34</v>
      </c>
      <c r="D13" s="2" t="s">
        <v>54</v>
      </c>
      <c r="E13" s="2" t="s">
        <v>193</v>
      </c>
      <c r="F13" s="2"/>
      <c r="G13" s="25">
        <f>SUM(G14)+G18</f>
        <v>17720</v>
      </c>
      <c r="H13" s="25">
        <f>SUM(H14)+H18</f>
        <v>17659.8</v>
      </c>
      <c r="I13" s="25">
        <f>SUM(I14)+I18</f>
        <v>17659.8</v>
      </c>
    </row>
    <row r="14" spans="1:11" x14ac:dyDescent="0.25">
      <c r="A14" s="111" t="s">
        <v>80</v>
      </c>
      <c r="B14" s="2"/>
      <c r="C14" s="2" t="s">
        <v>34</v>
      </c>
      <c r="D14" s="2" t="s">
        <v>54</v>
      </c>
      <c r="E14" s="2" t="s">
        <v>104</v>
      </c>
      <c r="F14" s="2"/>
      <c r="G14" s="25">
        <f>SUM(G15+G16)+G17</f>
        <v>15977.4</v>
      </c>
      <c r="H14" s="25">
        <f>SUM(H15+H16)+H17</f>
        <v>15977.4</v>
      </c>
      <c r="I14" s="25">
        <f>SUM(I15+I16)+I17</f>
        <v>15977.4</v>
      </c>
    </row>
    <row r="15" spans="1:11" ht="47.25" x14ac:dyDescent="0.25">
      <c r="A15" s="27" t="s">
        <v>51</v>
      </c>
      <c r="B15" s="2"/>
      <c r="C15" s="2" t="s">
        <v>34</v>
      </c>
      <c r="D15" s="2" t="s">
        <v>54</v>
      </c>
      <c r="E15" s="2" t="s">
        <v>104</v>
      </c>
      <c r="F15" s="2" t="s">
        <v>89</v>
      </c>
      <c r="G15" s="25">
        <v>15967.4</v>
      </c>
      <c r="H15" s="25">
        <v>15967.4</v>
      </c>
      <c r="I15" s="25">
        <v>15967.4</v>
      </c>
    </row>
    <row r="16" spans="1:11" ht="31.5" x14ac:dyDescent="0.25">
      <c r="A16" s="111" t="s">
        <v>52</v>
      </c>
      <c r="B16" s="2"/>
      <c r="C16" s="2" t="s">
        <v>34</v>
      </c>
      <c r="D16" s="2" t="s">
        <v>54</v>
      </c>
      <c r="E16" s="2" t="s">
        <v>104</v>
      </c>
      <c r="F16" s="2" t="s">
        <v>91</v>
      </c>
      <c r="G16" s="101">
        <v>10</v>
      </c>
      <c r="H16" s="101">
        <v>10</v>
      </c>
      <c r="I16" s="101">
        <v>10</v>
      </c>
    </row>
    <row r="17" spans="1:11" hidden="1" x14ac:dyDescent="0.25">
      <c r="A17" s="111" t="s">
        <v>42</v>
      </c>
      <c r="B17" s="2"/>
      <c r="C17" s="2" t="s">
        <v>34</v>
      </c>
      <c r="D17" s="2" t="s">
        <v>54</v>
      </c>
      <c r="E17" s="2" t="s">
        <v>104</v>
      </c>
      <c r="F17" s="2" t="s">
        <v>99</v>
      </c>
      <c r="G17" s="101"/>
      <c r="H17" s="101"/>
      <c r="I17" s="101"/>
    </row>
    <row r="18" spans="1:11" x14ac:dyDescent="0.25">
      <c r="A18" s="111" t="s">
        <v>92</v>
      </c>
      <c r="B18" s="2"/>
      <c r="C18" s="2" t="s">
        <v>34</v>
      </c>
      <c r="D18" s="2" t="s">
        <v>54</v>
      </c>
      <c r="E18" s="2" t="s">
        <v>105</v>
      </c>
      <c r="F18" s="2"/>
      <c r="G18" s="25">
        <f>SUM(G19)</f>
        <v>1742.6000000000001</v>
      </c>
      <c r="H18" s="25">
        <f>SUM(H19)</f>
        <v>1682.4</v>
      </c>
      <c r="I18" s="25">
        <f>SUM(I19)</f>
        <v>1682.4</v>
      </c>
    </row>
    <row r="19" spans="1:11" ht="47.25" x14ac:dyDescent="0.25">
      <c r="A19" s="27" t="s">
        <v>51</v>
      </c>
      <c r="B19" s="2"/>
      <c r="C19" s="2" t="s">
        <v>34</v>
      </c>
      <c r="D19" s="2" t="s">
        <v>54</v>
      </c>
      <c r="E19" s="2" t="s">
        <v>105</v>
      </c>
      <c r="F19" s="2" t="s">
        <v>89</v>
      </c>
      <c r="G19" s="25">
        <f>1682.4+60.2</f>
        <v>1742.6000000000001</v>
      </c>
      <c r="H19" s="25">
        <v>1682.4</v>
      </c>
      <c r="I19" s="25">
        <v>1682.4</v>
      </c>
    </row>
    <row r="20" spans="1:11" x14ac:dyDescent="0.25">
      <c r="A20" s="111" t="s">
        <v>93</v>
      </c>
      <c r="B20" s="2"/>
      <c r="C20" s="2" t="s">
        <v>34</v>
      </c>
      <c r="D20" s="2" t="s">
        <v>94</v>
      </c>
      <c r="E20" s="2"/>
      <c r="F20" s="2"/>
      <c r="G20" s="25">
        <f>SUM(G21+G24+G26)</f>
        <v>8040.4</v>
      </c>
      <c r="H20" s="25">
        <f>SUM(H21+H24+H26)</f>
        <v>7501.7</v>
      </c>
      <c r="I20" s="25">
        <f>SUM(I21+I24+I26)</f>
        <v>7501.7</v>
      </c>
    </row>
    <row r="21" spans="1:11" x14ac:dyDescent="0.25">
      <c r="A21" s="111" t="s">
        <v>95</v>
      </c>
      <c r="B21" s="2"/>
      <c r="C21" s="2" t="s">
        <v>34</v>
      </c>
      <c r="D21" s="2" t="s">
        <v>94</v>
      </c>
      <c r="E21" s="2" t="s">
        <v>106</v>
      </c>
      <c r="F21" s="2"/>
      <c r="G21" s="101">
        <f>SUM(G22:G23)</f>
        <v>706</v>
      </c>
      <c r="H21" s="101">
        <f>SUM(H22:H23)</f>
        <v>706</v>
      </c>
      <c r="I21" s="101">
        <f>SUM(I22:I23)</f>
        <v>706</v>
      </c>
    </row>
    <row r="22" spans="1:11" ht="31.5" x14ac:dyDescent="0.25">
      <c r="A22" s="111" t="s">
        <v>52</v>
      </c>
      <c r="B22" s="2"/>
      <c r="C22" s="2" t="s">
        <v>34</v>
      </c>
      <c r="D22" s="2" t="s">
        <v>94</v>
      </c>
      <c r="E22" s="2" t="s">
        <v>106</v>
      </c>
      <c r="F22" s="2" t="s">
        <v>91</v>
      </c>
      <c r="G22" s="101">
        <v>697</v>
      </c>
      <c r="H22" s="101">
        <v>697</v>
      </c>
      <c r="I22" s="101">
        <v>697</v>
      </c>
    </row>
    <row r="23" spans="1:11" x14ac:dyDescent="0.25">
      <c r="A23" s="111" t="s">
        <v>22</v>
      </c>
      <c r="B23" s="2"/>
      <c r="C23" s="2" t="s">
        <v>34</v>
      </c>
      <c r="D23" s="2" t="s">
        <v>94</v>
      </c>
      <c r="E23" s="2" t="s">
        <v>106</v>
      </c>
      <c r="F23" s="2" t="s">
        <v>96</v>
      </c>
      <c r="G23" s="101">
        <v>9</v>
      </c>
      <c r="H23" s="101">
        <v>9</v>
      </c>
      <c r="I23" s="101">
        <v>9</v>
      </c>
    </row>
    <row r="24" spans="1:11" ht="31.5" x14ac:dyDescent="0.25">
      <c r="A24" s="111" t="s">
        <v>97</v>
      </c>
      <c r="B24" s="2"/>
      <c r="C24" s="2" t="s">
        <v>34</v>
      </c>
      <c r="D24" s="2" t="s">
        <v>94</v>
      </c>
      <c r="E24" s="2" t="s">
        <v>107</v>
      </c>
      <c r="F24" s="2"/>
      <c r="G24" s="101">
        <f>SUM(G25)</f>
        <v>550</v>
      </c>
      <c r="H24" s="101">
        <f>SUM(H25)</f>
        <v>550</v>
      </c>
      <c r="I24" s="101">
        <f>SUM(I25)</f>
        <v>550</v>
      </c>
    </row>
    <row r="25" spans="1:11" ht="31.5" x14ac:dyDescent="0.25">
      <c r="A25" s="111" t="s">
        <v>52</v>
      </c>
      <c r="B25" s="2"/>
      <c r="C25" s="2" t="s">
        <v>34</v>
      </c>
      <c r="D25" s="2" t="s">
        <v>94</v>
      </c>
      <c r="E25" s="2" t="s">
        <v>107</v>
      </c>
      <c r="F25" s="2" t="s">
        <v>91</v>
      </c>
      <c r="G25" s="101">
        <v>550</v>
      </c>
      <c r="H25" s="101">
        <v>550</v>
      </c>
      <c r="I25" s="101">
        <v>550</v>
      </c>
    </row>
    <row r="26" spans="1:11" ht="31.5" x14ac:dyDescent="0.25">
      <c r="A26" s="26" t="s">
        <v>98</v>
      </c>
      <c r="B26" s="2"/>
      <c r="C26" s="2" t="s">
        <v>34</v>
      </c>
      <c r="D26" s="2" t="s">
        <v>94</v>
      </c>
      <c r="E26" s="2" t="s">
        <v>108</v>
      </c>
      <c r="F26" s="2"/>
      <c r="G26" s="25">
        <f>SUM(G27:G29)</f>
        <v>6784.4</v>
      </c>
      <c r="H26" s="25">
        <f>SUM(H27:H29)</f>
        <v>6245.7</v>
      </c>
      <c r="I26" s="25">
        <f>SUM(I27:I29)</f>
        <v>6245.7</v>
      </c>
    </row>
    <row r="27" spans="1:11" ht="28.5" customHeight="1" x14ac:dyDescent="0.25">
      <c r="A27" s="111" t="s">
        <v>52</v>
      </c>
      <c r="B27" s="2"/>
      <c r="C27" s="2" t="s">
        <v>34</v>
      </c>
      <c r="D27" s="2" t="s">
        <v>94</v>
      </c>
      <c r="E27" s="2" t="s">
        <v>108</v>
      </c>
      <c r="F27" s="2" t="s">
        <v>91</v>
      </c>
      <c r="G27" s="25">
        <v>6106.5</v>
      </c>
      <c r="H27" s="25">
        <v>5567.8</v>
      </c>
      <c r="I27" s="25">
        <v>5567.8</v>
      </c>
    </row>
    <row r="28" spans="1:11" ht="21" customHeight="1" x14ac:dyDescent="0.25">
      <c r="A28" s="111" t="s">
        <v>42</v>
      </c>
      <c r="B28" s="2"/>
      <c r="C28" s="2" t="s">
        <v>34</v>
      </c>
      <c r="D28" s="2" t="s">
        <v>94</v>
      </c>
      <c r="E28" s="2" t="s">
        <v>108</v>
      </c>
      <c r="F28" s="2" t="s">
        <v>99</v>
      </c>
      <c r="G28" s="25">
        <v>661</v>
      </c>
      <c r="H28" s="25">
        <v>661</v>
      </c>
      <c r="I28" s="25">
        <v>661</v>
      </c>
    </row>
    <row r="29" spans="1:11" ht="22.5" customHeight="1" x14ac:dyDescent="0.25">
      <c r="A29" s="111" t="s">
        <v>22</v>
      </c>
      <c r="B29" s="2"/>
      <c r="C29" s="2" t="s">
        <v>34</v>
      </c>
      <c r="D29" s="2" t="s">
        <v>94</v>
      </c>
      <c r="E29" s="2" t="s">
        <v>108</v>
      </c>
      <c r="F29" s="2" t="s">
        <v>96</v>
      </c>
      <c r="G29" s="25">
        <v>16.899999999999999</v>
      </c>
      <c r="H29" s="25">
        <v>16.899999999999999</v>
      </c>
      <c r="I29" s="25">
        <v>16.899999999999999</v>
      </c>
    </row>
    <row r="30" spans="1:11" s="24" customFormat="1" x14ac:dyDescent="0.25">
      <c r="A30" s="21" t="s">
        <v>100</v>
      </c>
      <c r="B30" s="22" t="s">
        <v>101</v>
      </c>
      <c r="C30" s="22"/>
      <c r="D30" s="22"/>
      <c r="E30" s="22"/>
      <c r="F30" s="22"/>
      <c r="G30" s="28">
        <f>SUM(G31)</f>
        <v>8254.6999999999989</v>
      </c>
      <c r="H30" s="28">
        <f>SUM(H31)</f>
        <v>8254.6999999999989</v>
      </c>
      <c r="I30" s="28">
        <f>SUM(I31)</f>
        <v>8254.6999999999989</v>
      </c>
      <c r="J30" s="24">
        <v>8254.7000000000007</v>
      </c>
      <c r="K30" s="103">
        <f>SUM(J30-G30)</f>
        <v>1.8189894035458565E-12</v>
      </c>
    </row>
    <row r="31" spans="1:11" x14ac:dyDescent="0.25">
      <c r="A31" s="111" t="s">
        <v>87</v>
      </c>
      <c r="B31" s="2"/>
      <c r="C31" s="2" t="s">
        <v>34</v>
      </c>
      <c r="D31" s="2"/>
      <c r="E31" s="2"/>
      <c r="F31" s="2"/>
      <c r="G31" s="25">
        <f>SUM(G32)+G39</f>
        <v>8254.6999999999989</v>
      </c>
      <c r="H31" s="25">
        <f>SUM(H32)+H39</f>
        <v>8254.6999999999989</v>
      </c>
      <c r="I31" s="25">
        <f>SUM(I32)+I39</f>
        <v>8254.6999999999989</v>
      </c>
    </row>
    <row r="32" spans="1:11" ht="31.5" x14ac:dyDescent="0.25">
      <c r="A32" s="26" t="s">
        <v>102</v>
      </c>
      <c r="B32" s="2"/>
      <c r="C32" s="2" t="s">
        <v>34</v>
      </c>
      <c r="D32" s="2" t="s">
        <v>78</v>
      </c>
      <c r="E32" s="2"/>
      <c r="F32" s="2"/>
      <c r="G32" s="25">
        <f>SUM(G33)</f>
        <v>7214.9</v>
      </c>
      <c r="H32" s="25">
        <f>SUM(H33)</f>
        <v>7214.9</v>
      </c>
      <c r="I32" s="25">
        <f>SUM(I33)</f>
        <v>7214.9</v>
      </c>
    </row>
    <row r="33" spans="1:9" x14ac:dyDescent="0.25">
      <c r="A33" s="26" t="s">
        <v>192</v>
      </c>
      <c r="B33" s="2"/>
      <c r="C33" s="2" t="s">
        <v>34</v>
      </c>
      <c r="D33" s="2" t="s">
        <v>78</v>
      </c>
      <c r="E33" s="2" t="s">
        <v>193</v>
      </c>
      <c r="F33" s="2"/>
      <c r="G33" s="25">
        <f>SUM(G34+G37)</f>
        <v>7214.9</v>
      </c>
      <c r="H33" s="25">
        <f>SUM(H34+H37)</f>
        <v>7214.9</v>
      </c>
      <c r="I33" s="25">
        <f>SUM(I34+I37)</f>
        <v>7214.9</v>
      </c>
    </row>
    <row r="34" spans="1:9" ht="31.5" x14ac:dyDescent="0.25">
      <c r="A34" s="111" t="s">
        <v>194</v>
      </c>
      <c r="B34" s="2"/>
      <c r="C34" s="2" t="s">
        <v>34</v>
      </c>
      <c r="D34" s="2" t="s">
        <v>78</v>
      </c>
      <c r="E34" s="2" t="s">
        <v>109</v>
      </c>
      <c r="F34" s="2"/>
      <c r="G34" s="25">
        <f>SUM(G35:G36)</f>
        <v>5027</v>
      </c>
      <c r="H34" s="25">
        <f>SUM(H35:H36)</f>
        <v>5027</v>
      </c>
      <c r="I34" s="25">
        <f>SUM(I35:I36)</f>
        <v>5027</v>
      </c>
    </row>
    <row r="35" spans="1:9" ht="47.25" x14ac:dyDescent="0.25">
      <c r="A35" s="27" t="s">
        <v>51</v>
      </c>
      <c r="B35" s="2"/>
      <c r="C35" s="2" t="s">
        <v>34</v>
      </c>
      <c r="D35" s="2" t="s">
        <v>78</v>
      </c>
      <c r="E35" s="2" t="s">
        <v>109</v>
      </c>
      <c r="F35" s="2" t="s">
        <v>89</v>
      </c>
      <c r="G35" s="25">
        <v>5021.7</v>
      </c>
      <c r="H35" s="25">
        <v>5021.7</v>
      </c>
      <c r="I35" s="25">
        <v>5021.7</v>
      </c>
    </row>
    <row r="36" spans="1:9" ht="31.5" x14ac:dyDescent="0.25">
      <c r="A36" s="111" t="s">
        <v>52</v>
      </c>
      <c r="B36" s="2"/>
      <c r="C36" s="2" t="s">
        <v>34</v>
      </c>
      <c r="D36" s="2" t="s">
        <v>78</v>
      </c>
      <c r="E36" s="2" t="s">
        <v>109</v>
      </c>
      <c r="F36" s="2" t="s">
        <v>91</v>
      </c>
      <c r="G36" s="101">
        <v>5.3</v>
      </c>
      <c r="H36" s="101">
        <v>5.3</v>
      </c>
      <c r="I36" s="101">
        <v>5.3</v>
      </c>
    </row>
    <row r="37" spans="1:9" ht="31.5" x14ac:dyDescent="0.25">
      <c r="A37" s="111" t="s">
        <v>103</v>
      </c>
      <c r="B37" s="2"/>
      <c r="C37" s="2" t="s">
        <v>34</v>
      </c>
      <c r="D37" s="2" t="s">
        <v>78</v>
      </c>
      <c r="E37" s="2" t="s">
        <v>110</v>
      </c>
      <c r="F37" s="2"/>
      <c r="G37" s="25">
        <f>SUM(G38)</f>
        <v>2187.9</v>
      </c>
      <c r="H37" s="25">
        <f>SUM(H38)</f>
        <v>2187.9</v>
      </c>
      <c r="I37" s="25">
        <f>SUM(I38)</f>
        <v>2187.9</v>
      </c>
    </row>
    <row r="38" spans="1:9" ht="47.25" x14ac:dyDescent="0.25">
      <c r="A38" s="27" t="s">
        <v>51</v>
      </c>
      <c r="B38" s="2"/>
      <c r="C38" s="2" t="s">
        <v>34</v>
      </c>
      <c r="D38" s="2" t="s">
        <v>78</v>
      </c>
      <c r="E38" s="2" t="s">
        <v>110</v>
      </c>
      <c r="F38" s="2" t="s">
        <v>89</v>
      </c>
      <c r="G38" s="25">
        <v>2187.9</v>
      </c>
      <c r="H38" s="25">
        <v>2187.9</v>
      </c>
      <c r="I38" s="25">
        <v>2187.9</v>
      </c>
    </row>
    <row r="39" spans="1:9" x14ac:dyDescent="0.25">
      <c r="A39" s="111" t="s">
        <v>93</v>
      </c>
      <c r="B39" s="2"/>
      <c r="C39" s="2" t="s">
        <v>34</v>
      </c>
      <c r="D39" s="2" t="s">
        <v>94</v>
      </c>
      <c r="E39" s="2"/>
      <c r="F39" s="2"/>
      <c r="G39" s="25">
        <f>SUM(G40)</f>
        <v>1039.8</v>
      </c>
      <c r="H39" s="25">
        <f>SUM(H40)</f>
        <v>1039.8</v>
      </c>
      <c r="I39" s="25">
        <f>SUM(I40)</f>
        <v>1039.8</v>
      </c>
    </row>
    <row r="40" spans="1:9" x14ac:dyDescent="0.25">
      <c r="A40" s="26" t="s">
        <v>192</v>
      </c>
      <c r="B40" s="2"/>
      <c r="C40" s="2" t="s">
        <v>34</v>
      </c>
      <c r="D40" s="2" t="s">
        <v>94</v>
      </c>
      <c r="E40" s="2" t="s">
        <v>193</v>
      </c>
      <c r="F40" s="2"/>
      <c r="G40" s="25">
        <f>SUM(G41+G44+G46)</f>
        <v>1039.8</v>
      </c>
      <c r="H40" s="25">
        <f>SUM(H41+H44+H46)</f>
        <v>1039.8</v>
      </c>
      <c r="I40" s="25">
        <f>SUM(I41+I44+I46)</f>
        <v>1039.8</v>
      </c>
    </row>
    <row r="41" spans="1:9" x14ac:dyDescent="0.25">
      <c r="A41" s="111" t="s">
        <v>95</v>
      </c>
      <c r="B41" s="2"/>
      <c r="C41" s="2" t="s">
        <v>34</v>
      </c>
      <c r="D41" s="2" t="s">
        <v>94</v>
      </c>
      <c r="E41" s="2" t="s">
        <v>106</v>
      </c>
      <c r="F41" s="2"/>
      <c r="G41" s="101">
        <f>SUM(G42:G43)</f>
        <v>196.1</v>
      </c>
      <c r="H41" s="101">
        <f>SUM(H42:H43)</f>
        <v>196.1</v>
      </c>
      <c r="I41" s="101">
        <f>SUM(I42:I43)</f>
        <v>196.1</v>
      </c>
    </row>
    <row r="42" spans="1:9" ht="31.5" x14ac:dyDescent="0.25">
      <c r="A42" s="111" t="s">
        <v>52</v>
      </c>
      <c r="B42" s="2"/>
      <c r="C42" s="2" t="s">
        <v>34</v>
      </c>
      <c r="D42" s="2" t="s">
        <v>94</v>
      </c>
      <c r="E42" s="2" t="s">
        <v>106</v>
      </c>
      <c r="F42" s="2" t="s">
        <v>91</v>
      </c>
      <c r="G42" s="101">
        <v>194.4</v>
      </c>
      <c r="H42" s="101">
        <v>194.4</v>
      </c>
      <c r="I42" s="101">
        <v>194.4</v>
      </c>
    </row>
    <row r="43" spans="1:9" x14ac:dyDescent="0.25">
      <c r="A43" s="111" t="s">
        <v>22</v>
      </c>
      <c r="B43" s="2"/>
      <c r="C43" s="2" t="s">
        <v>34</v>
      </c>
      <c r="D43" s="2" t="s">
        <v>94</v>
      </c>
      <c r="E43" s="2" t="s">
        <v>106</v>
      </c>
      <c r="F43" s="2" t="s">
        <v>96</v>
      </c>
      <c r="G43" s="101">
        <v>1.7</v>
      </c>
      <c r="H43" s="101">
        <v>1.7</v>
      </c>
      <c r="I43" s="101">
        <v>1.7</v>
      </c>
    </row>
    <row r="44" spans="1:9" ht="31.5" x14ac:dyDescent="0.25">
      <c r="A44" s="111" t="s">
        <v>97</v>
      </c>
      <c r="B44" s="2"/>
      <c r="C44" s="2" t="s">
        <v>34</v>
      </c>
      <c r="D44" s="2" t="s">
        <v>94</v>
      </c>
      <c r="E44" s="2" t="s">
        <v>107</v>
      </c>
      <c r="F44" s="2"/>
      <c r="G44" s="101">
        <f>SUM(G45)</f>
        <v>204.6</v>
      </c>
      <c r="H44" s="101">
        <f>SUM(H45)</f>
        <v>204.6</v>
      </c>
      <c r="I44" s="101">
        <f>SUM(I45)</f>
        <v>204.6</v>
      </c>
    </row>
    <row r="45" spans="1:9" ht="31.5" x14ac:dyDescent="0.25">
      <c r="A45" s="111" t="s">
        <v>52</v>
      </c>
      <c r="B45" s="2"/>
      <c r="C45" s="2" t="s">
        <v>34</v>
      </c>
      <c r="D45" s="2" t="s">
        <v>94</v>
      </c>
      <c r="E45" s="2" t="s">
        <v>107</v>
      </c>
      <c r="F45" s="2" t="s">
        <v>91</v>
      </c>
      <c r="G45" s="25">
        <v>204.6</v>
      </c>
      <c r="H45" s="25">
        <v>204.6</v>
      </c>
      <c r="I45" s="25">
        <v>204.6</v>
      </c>
    </row>
    <row r="46" spans="1:9" ht="31.5" x14ac:dyDescent="0.25">
      <c r="A46" s="26" t="s">
        <v>98</v>
      </c>
      <c r="B46" s="2"/>
      <c r="C46" s="2" t="s">
        <v>34</v>
      </c>
      <c r="D46" s="2" t="s">
        <v>94</v>
      </c>
      <c r="E46" s="2" t="s">
        <v>108</v>
      </c>
      <c r="F46" s="2"/>
      <c r="G46" s="25">
        <f>SUM(G47:G48)</f>
        <v>639.1</v>
      </c>
      <c r="H46" s="25">
        <f>SUM(H47:H48)</f>
        <v>639.1</v>
      </c>
      <c r="I46" s="25">
        <f>SUM(I47:I48)</f>
        <v>639.1</v>
      </c>
    </row>
    <row r="47" spans="1:9" ht="31.5" x14ac:dyDescent="0.25">
      <c r="A47" s="111" t="s">
        <v>52</v>
      </c>
      <c r="B47" s="2"/>
      <c r="C47" s="2" t="s">
        <v>34</v>
      </c>
      <c r="D47" s="2" t="s">
        <v>94</v>
      </c>
      <c r="E47" s="2" t="s">
        <v>108</v>
      </c>
      <c r="F47" s="2" t="s">
        <v>91</v>
      </c>
      <c r="G47" s="25">
        <v>579.1</v>
      </c>
      <c r="H47" s="25">
        <v>579.1</v>
      </c>
      <c r="I47" s="25">
        <v>579.1</v>
      </c>
    </row>
    <row r="48" spans="1:9" x14ac:dyDescent="0.25">
      <c r="A48" s="111" t="s">
        <v>22</v>
      </c>
      <c r="B48" s="2"/>
      <c r="C48" s="2" t="s">
        <v>34</v>
      </c>
      <c r="D48" s="2" t="s">
        <v>94</v>
      </c>
      <c r="E48" s="2" t="s">
        <v>108</v>
      </c>
      <c r="F48" s="2" t="s">
        <v>96</v>
      </c>
      <c r="G48" s="25">
        <v>60</v>
      </c>
      <c r="H48" s="25">
        <v>60</v>
      </c>
      <c r="I48" s="25">
        <v>60</v>
      </c>
    </row>
    <row r="49" spans="1:16" s="24" customFormat="1" x14ac:dyDescent="0.25">
      <c r="A49" s="21" t="s">
        <v>206</v>
      </c>
      <c r="B49" s="23">
        <v>283</v>
      </c>
      <c r="C49" s="29"/>
      <c r="D49" s="29"/>
      <c r="E49" s="29"/>
      <c r="F49" s="29"/>
      <c r="G49" s="30">
        <f>SUM(G50+G137+G170+G355+G389)+G245+G431+G384+G375</f>
        <v>1045637.2000000001</v>
      </c>
      <c r="H49" s="30">
        <f>SUM(H50+H137+H170+H355+H389)+H245+H431+H384+H375</f>
        <v>1754723.9</v>
      </c>
      <c r="I49" s="30">
        <f>SUM(I50+I137+I170+I355+I389)+I245+I431+I384+I375</f>
        <v>875088.8</v>
      </c>
      <c r="J49" s="24">
        <f>959021.4+2800+3600+100+1500+1200</f>
        <v>968221.4</v>
      </c>
      <c r="K49" s="103">
        <f>SUM(J49-G49)</f>
        <v>-77415.800000000047</v>
      </c>
    </row>
    <row r="50" spans="1:16" x14ac:dyDescent="0.25">
      <c r="A50" s="111" t="s">
        <v>87</v>
      </c>
      <c r="B50" s="20"/>
      <c r="C50" s="112" t="s">
        <v>34</v>
      </c>
      <c r="D50" s="112"/>
      <c r="E50" s="112"/>
      <c r="F50" s="31"/>
      <c r="G50" s="101">
        <f>SUM(G51+G55)+G76+G84+G80</f>
        <v>245603.6</v>
      </c>
      <c r="H50" s="101">
        <f>SUM(H51+H55)+H76+H84+H80</f>
        <v>176386.80000000002</v>
      </c>
      <c r="I50" s="101">
        <f>SUM(I51+I55)+I76+I84+I80</f>
        <v>187462.90000000002</v>
      </c>
      <c r="J50" s="9">
        <f>821594.2+3600</f>
        <v>825194.2</v>
      </c>
      <c r="K50" s="102">
        <f>SUM(J50-H49)</f>
        <v>-929529.7</v>
      </c>
      <c r="N50" s="154"/>
      <c r="O50" s="154"/>
      <c r="P50" s="154"/>
    </row>
    <row r="51" spans="1:16" ht="31.5" x14ac:dyDescent="0.25">
      <c r="A51" s="111" t="s">
        <v>165</v>
      </c>
      <c r="B51" s="20"/>
      <c r="C51" s="112" t="s">
        <v>34</v>
      </c>
      <c r="D51" s="112" t="s">
        <v>44</v>
      </c>
      <c r="E51" s="112"/>
      <c r="F51" s="31"/>
      <c r="G51" s="101">
        <f t="shared" ref="G51:I53" si="0">SUM(G52)</f>
        <v>2193.5</v>
      </c>
      <c r="H51" s="101">
        <f t="shared" si="0"/>
        <v>2053.3000000000002</v>
      </c>
      <c r="I51" s="101">
        <f t="shared" si="0"/>
        <v>2053.3000000000002</v>
      </c>
      <c r="J51" s="9">
        <f>806840.2+3600</f>
        <v>810440.2</v>
      </c>
      <c r="K51" s="102">
        <f>SUM(J51-I49)</f>
        <v>-64648.600000000093</v>
      </c>
    </row>
    <row r="52" spans="1:16" ht="31.5" x14ac:dyDescent="0.25">
      <c r="A52" s="32" t="s">
        <v>636</v>
      </c>
      <c r="B52" s="33"/>
      <c r="C52" s="112" t="s">
        <v>34</v>
      </c>
      <c r="D52" s="112" t="s">
        <v>44</v>
      </c>
      <c r="E52" s="31" t="s">
        <v>207</v>
      </c>
      <c r="F52" s="31"/>
      <c r="G52" s="101">
        <f t="shared" si="0"/>
        <v>2193.5</v>
      </c>
      <c r="H52" s="101">
        <f t="shared" si="0"/>
        <v>2053.3000000000002</v>
      </c>
      <c r="I52" s="101">
        <f t="shared" si="0"/>
        <v>2053.3000000000002</v>
      </c>
    </row>
    <row r="53" spans="1:16" x14ac:dyDescent="0.25">
      <c r="A53" s="111" t="s">
        <v>208</v>
      </c>
      <c r="B53" s="20"/>
      <c r="C53" s="112" t="s">
        <v>34</v>
      </c>
      <c r="D53" s="112" t="s">
        <v>44</v>
      </c>
      <c r="E53" s="112" t="s">
        <v>209</v>
      </c>
      <c r="F53" s="112"/>
      <c r="G53" s="101">
        <f t="shared" si="0"/>
        <v>2193.5</v>
      </c>
      <c r="H53" s="101">
        <f t="shared" si="0"/>
        <v>2053.3000000000002</v>
      </c>
      <c r="I53" s="101">
        <f t="shared" si="0"/>
        <v>2053.3000000000002</v>
      </c>
    </row>
    <row r="54" spans="1:16" ht="47.25" x14ac:dyDescent="0.25">
      <c r="A54" s="27" t="s">
        <v>51</v>
      </c>
      <c r="B54" s="20"/>
      <c r="C54" s="112" t="s">
        <v>34</v>
      </c>
      <c r="D54" s="112" t="s">
        <v>44</v>
      </c>
      <c r="E54" s="112" t="s">
        <v>209</v>
      </c>
      <c r="F54" s="112" t="s">
        <v>89</v>
      </c>
      <c r="G54" s="101">
        <v>2193.5</v>
      </c>
      <c r="H54" s="101">
        <v>2053.3000000000002</v>
      </c>
      <c r="I54" s="101">
        <v>2053.3000000000002</v>
      </c>
    </row>
    <row r="55" spans="1:16" ht="31.5" x14ac:dyDescent="0.25">
      <c r="A55" s="111" t="s">
        <v>252</v>
      </c>
      <c r="B55" s="20"/>
      <c r="C55" s="112" t="s">
        <v>34</v>
      </c>
      <c r="D55" s="112" t="s">
        <v>13</v>
      </c>
      <c r="E55" s="31"/>
      <c r="F55" s="31"/>
      <c r="G55" s="101">
        <f>SUM(G60)+G56+G69+G65</f>
        <v>121154.8</v>
      </c>
      <c r="H55" s="101">
        <f>SUM(H60)+H56+H69+H65</f>
        <v>121035.40000000001</v>
      </c>
      <c r="I55" s="101">
        <f>SUM(I60)+I56+I69+I65</f>
        <v>121295</v>
      </c>
    </row>
    <row r="56" spans="1:16" ht="31.5" x14ac:dyDescent="0.25">
      <c r="A56" s="111" t="s">
        <v>637</v>
      </c>
      <c r="B56" s="34"/>
      <c r="C56" s="112" t="s">
        <v>34</v>
      </c>
      <c r="D56" s="112" t="s">
        <v>13</v>
      </c>
      <c r="E56" s="112" t="s">
        <v>215</v>
      </c>
      <c r="F56" s="31"/>
      <c r="G56" s="101">
        <f>SUM(G57)</f>
        <v>391.4</v>
      </c>
      <c r="H56" s="101">
        <f>SUM(H57)</f>
        <v>391.4</v>
      </c>
      <c r="I56" s="101">
        <f>SUM(I57)</f>
        <v>391.4</v>
      </c>
    </row>
    <row r="57" spans="1:16" x14ac:dyDescent="0.25">
      <c r="A57" s="111" t="s">
        <v>551</v>
      </c>
      <c r="B57" s="34"/>
      <c r="C57" s="112" t="s">
        <v>34</v>
      </c>
      <c r="D57" s="112" t="s">
        <v>13</v>
      </c>
      <c r="E57" s="31" t="s">
        <v>556</v>
      </c>
      <c r="F57" s="31"/>
      <c r="G57" s="101">
        <f>SUM(G58:G59)</f>
        <v>391.4</v>
      </c>
      <c r="H57" s="101">
        <f>SUM(H58:H59)</f>
        <v>391.4</v>
      </c>
      <c r="I57" s="101">
        <f>SUM(I58:I59)</f>
        <v>391.4</v>
      </c>
    </row>
    <row r="58" spans="1:16" ht="47.25" x14ac:dyDescent="0.25">
      <c r="A58" s="27" t="s">
        <v>51</v>
      </c>
      <c r="B58" s="34"/>
      <c r="C58" s="112" t="s">
        <v>34</v>
      </c>
      <c r="D58" s="112" t="s">
        <v>13</v>
      </c>
      <c r="E58" s="31" t="s">
        <v>556</v>
      </c>
      <c r="F58" s="31">
        <v>100</v>
      </c>
      <c r="G58" s="101">
        <v>370.7</v>
      </c>
      <c r="H58" s="101">
        <v>370.7</v>
      </c>
      <c r="I58" s="101">
        <v>370.7</v>
      </c>
    </row>
    <row r="59" spans="1:16" ht="31.5" x14ac:dyDescent="0.25">
      <c r="A59" s="111" t="s">
        <v>52</v>
      </c>
      <c r="B59" s="34"/>
      <c r="C59" s="112" t="s">
        <v>34</v>
      </c>
      <c r="D59" s="112" t="s">
        <v>13</v>
      </c>
      <c r="E59" s="31" t="s">
        <v>556</v>
      </c>
      <c r="F59" s="112" t="s">
        <v>91</v>
      </c>
      <c r="G59" s="101">
        <v>20.7</v>
      </c>
      <c r="H59" s="101">
        <v>20.7</v>
      </c>
      <c r="I59" s="101">
        <v>20.7</v>
      </c>
    </row>
    <row r="60" spans="1:16" ht="31.5" x14ac:dyDescent="0.25">
      <c r="A60" s="32" t="s">
        <v>636</v>
      </c>
      <c r="B60" s="33"/>
      <c r="C60" s="112" t="s">
        <v>34</v>
      </c>
      <c r="D60" s="112" t="s">
        <v>13</v>
      </c>
      <c r="E60" s="31" t="s">
        <v>207</v>
      </c>
      <c r="F60" s="31"/>
      <c r="G60" s="101">
        <f>SUM(G61)</f>
        <v>119154.8</v>
      </c>
      <c r="H60" s="101">
        <f>SUM(H61)</f>
        <v>119035.40000000001</v>
      </c>
      <c r="I60" s="101">
        <f>SUM(I61)</f>
        <v>119295</v>
      </c>
    </row>
    <row r="61" spans="1:16" x14ac:dyDescent="0.25">
      <c r="A61" s="111" t="s">
        <v>80</v>
      </c>
      <c r="B61" s="20"/>
      <c r="C61" s="112" t="s">
        <v>34</v>
      </c>
      <c r="D61" s="112" t="s">
        <v>13</v>
      </c>
      <c r="E61" s="112" t="s">
        <v>211</v>
      </c>
      <c r="F61" s="112"/>
      <c r="G61" s="101">
        <f>SUM(G62:G64)</f>
        <v>119154.8</v>
      </c>
      <c r="H61" s="101">
        <f>SUM(H62:H64)</f>
        <v>119035.40000000001</v>
      </c>
      <c r="I61" s="101">
        <f>SUM(I62:I64)</f>
        <v>119295</v>
      </c>
    </row>
    <row r="62" spans="1:16" ht="47.25" x14ac:dyDescent="0.25">
      <c r="A62" s="27" t="s">
        <v>51</v>
      </c>
      <c r="B62" s="20"/>
      <c r="C62" s="112" t="s">
        <v>34</v>
      </c>
      <c r="D62" s="112" t="s">
        <v>13</v>
      </c>
      <c r="E62" s="112" t="s">
        <v>211</v>
      </c>
      <c r="F62" s="112" t="s">
        <v>89</v>
      </c>
      <c r="G62" s="101">
        <v>119062.7</v>
      </c>
      <c r="H62" s="101">
        <v>118943.3</v>
      </c>
      <c r="I62" s="101">
        <v>119202.9</v>
      </c>
    </row>
    <row r="63" spans="1:16" ht="29.25" customHeight="1" x14ac:dyDescent="0.25">
      <c r="A63" s="111" t="s">
        <v>52</v>
      </c>
      <c r="B63" s="20"/>
      <c r="C63" s="112" t="s">
        <v>34</v>
      </c>
      <c r="D63" s="112" t="s">
        <v>13</v>
      </c>
      <c r="E63" s="112" t="s">
        <v>211</v>
      </c>
      <c r="F63" s="112" t="s">
        <v>91</v>
      </c>
      <c r="G63" s="101">
        <v>92.1</v>
      </c>
      <c r="H63" s="101">
        <v>92.1</v>
      </c>
      <c r="I63" s="101">
        <v>92.1</v>
      </c>
    </row>
    <row r="64" spans="1:16" x14ac:dyDescent="0.25">
      <c r="A64" s="111" t="s">
        <v>42</v>
      </c>
      <c r="B64" s="20"/>
      <c r="C64" s="112" t="s">
        <v>34</v>
      </c>
      <c r="D64" s="112" t="s">
        <v>13</v>
      </c>
      <c r="E64" s="112" t="s">
        <v>211</v>
      </c>
      <c r="F64" s="112" t="s">
        <v>99</v>
      </c>
      <c r="G64" s="101">
        <v>0</v>
      </c>
      <c r="H64" s="101">
        <v>0</v>
      </c>
      <c r="I64" s="101">
        <v>0</v>
      </c>
    </row>
    <row r="65" spans="1:9" ht="31.5" x14ac:dyDescent="0.25">
      <c r="A65" s="111" t="s">
        <v>638</v>
      </c>
      <c r="B65" s="20"/>
      <c r="C65" s="112" t="s">
        <v>34</v>
      </c>
      <c r="D65" s="112" t="s">
        <v>13</v>
      </c>
      <c r="E65" s="112" t="s">
        <v>225</v>
      </c>
      <c r="F65" s="112"/>
      <c r="G65" s="101">
        <f>SUM(G66)</f>
        <v>1505.8</v>
      </c>
      <c r="H65" s="101">
        <f>SUM(H66)</f>
        <v>1505.8</v>
      </c>
      <c r="I65" s="101">
        <f>SUM(I66)</f>
        <v>1505.8</v>
      </c>
    </row>
    <row r="66" spans="1:9" ht="31.5" x14ac:dyDescent="0.25">
      <c r="A66" s="111" t="s">
        <v>553</v>
      </c>
      <c r="B66" s="20"/>
      <c r="C66" s="112" t="s">
        <v>34</v>
      </c>
      <c r="D66" s="112" t="s">
        <v>13</v>
      </c>
      <c r="E66" s="112" t="s">
        <v>563</v>
      </c>
      <c r="F66" s="112"/>
      <c r="G66" s="101">
        <f>SUM(G67:G68)</f>
        <v>1505.8</v>
      </c>
      <c r="H66" s="101">
        <f>SUM(H67:H68)</f>
        <v>1505.8</v>
      </c>
      <c r="I66" s="101">
        <f>SUM(I67:I68)</f>
        <v>1505.8</v>
      </c>
    </row>
    <row r="67" spans="1:9" ht="47.25" x14ac:dyDescent="0.25">
      <c r="A67" s="27" t="s">
        <v>51</v>
      </c>
      <c r="B67" s="20"/>
      <c r="C67" s="112" t="s">
        <v>34</v>
      </c>
      <c r="D67" s="112" t="s">
        <v>13</v>
      </c>
      <c r="E67" s="112" t="s">
        <v>563</v>
      </c>
      <c r="F67" s="31">
        <v>100</v>
      </c>
      <c r="G67" s="101">
        <v>1505.8</v>
      </c>
      <c r="H67" s="101">
        <v>1505.8</v>
      </c>
      <c r="I67" s="101">
        <v>1505.8</v>
      </c>
    </row>
    <row r="68" spans="1:9" ht="31.5" hidden="1" x14ac:dyDescent="0.25">
      <c r="A68" s="111" t="s">
        <v>52</v>
      </c>
      <c r="B68" s="20"/>
      <c r="C68" s="112" t="s">
        <v>34</v>
      </c>
      <c r="D68" s="112" t="s">
        <v>13</v>
      </c>
      <c r="E68" s="112" t="s">
        <v>563</v>
      </c>
      <c r="F68" s="112" t="s">
        <v>91</v>
      </c>
      <c r="G68" s="101"/>
      <c r="H68" s="101"/>
      <c r="I68" s="101"/>
    </row>
    <row r="69" spans="1:9" x14ac:dyDescent="0.25">
      <c r="A69" s="111" t="s">
        <v>192</v>
      </c>
      <c r="B69" s="20"/>
      <c r="C69" s="112" t="s">
        <v>34</v>
      </c>
      <c r="D69" s="112" t="s">
        <v>13</v>
      </c>
      <c r="E69" s="112" t="s">
        <v>193</v>
      </c>
      <c r="F69" s="112"/>
      <c r="G69" s="101">
        <f>SUM(G70)</f>
        <v>102.8</v>
      </c>
      <c r="H69" s="101">
        <f>SUM(H70)</f>
        <v>102.8</v>
      </c>
      <c r="I69" s="101">
        <f>SUM(I70)</f>
        <v>102.8</v>
      </c>
    </row>
    <row r="70" spans="1:9" ht="189.75" customHeight="1" x14ac:dyDescent="0.25">
      <c r="A70" s="111" t="s">
        <v>554</v>
      </c>
      <c r="B70" s="20"/>
      <c r="C70" s="112" t="s">
        <v>34</v>
      </c>
      <c r="D70" s="112" t="s">
        <v>13</v>
      </c>
      <c r="E70" s="112" t="s">
        <v>555</v>
      </c>
      <c r="F70" s="31"/>
      <c r="G70" s="101">
        <f>SUM(G71:G72)</f>
        <v>102.8</v>
      </c>
      <c r="H70" s="101">
        <f>SUM(H71:H72)</f>
        <v>102.8</v>
      </c>
      <c r="I70" s="101">
        <f>SUM(I71:I72)</f>
        <v>102.8</v>
      </c>
    </row>
    <row r="71" spans="1:9" ht="47.25" x14ac:dyDescent="0.25">
      <c r="A71" s="27" t="s">
        <v>51</v>
      </c>
      <c r="B71" s="20"/>
      <c r="C71" s="112" t="s">
        <v>34</v>
      </c>
      <c r="D71" s="112" t="s">
        <v>13</v>
      </c>
      <c r="E71" s="112" t="s">
        <v>555</v>
      </c>
      <c r="F71" s="112" t="s">
        <v>89</v>
      </c>
      <c r="G71" s="101">
        <v>102.8</v>
      </c>
      <c r="H71" s="101">
        <v>102.8</v>
      </c>
      <c r="I71" s="101">
        <v>102.8</v>
      </c>
    </row>
    <row r="72" spans="1:9" ht="27.75" hidden="1" customHeight="1" x14ac:dyDescent="0.25">
      <c r="A72" s="111" t="s">
        <v>52</v>
      </c>
      <c r="B72" s="20"/>
      <c r="C72" s="112" t="s">
        <v>34</v>
      </c>
      <c r="D72" s="112" t="s">
        <v>13</v>
      </c>
      <c r="E72" s="112" t="s">
        <v>212</v>
      </c>
      <c r="F72" s="112" t="s">
        <v>91</v>
      </c>
      <c r="G72" s="101"/>
      <c r="H72" s="101"/>
      <c r="I72" s="101"/>
    </row>
    <row r="73" spans="1:9" ht="47.25" hidden="1" x14ac:dyDescent="0.25">
      <c r="A73" s="111" t="s">
        <v>360</v>
      </c>
      <c r="B73" s="35"/>
      <c r="C73" s="112" t="s">
        <v>34</v>
      </c>
      <c r="D73" s="112" t="s">
        <v>13</v>
      </c>
      <c r="E73" s="112" t="s">
        <v>361</v>
      </c>
      <c r="F73" s="31"/>
      <c r="G73" s="101">
        <f>SUM(G74:G75)</f>
        <v>0</v>
      </c>
      <c r="H73" s="101">
        <f>SUM(H74:H75)</f>
        <v>0</v>
      </c>
      <c r="I73" s="101">
        <f>SUM(I74:I75)</f>
        <v>0</v>
      </c>
    </row>
    <row r="74" spans="1:9" ht="47.25" hidden="1" x14ac:dyDescent="0.25">
      <c r="A74" s="27" t="s">
        <v>51</v>
      </c>
      <c r="B74" s="35"/>
      <c r="C74" s="112" t="s">
        <v>34</v>
      </c>
      <c r="D74" s="112" t="s">
        <v>13</v>
      </c>
      <c r="E74" s="112" t="s">
        <v>361</v>
      </c>
      <c r="F74" s="112" t="s">
        <v>89</v>
      </c>
      <c r="G74" s="101"/>
      <c r="H74" s="101"/>
      <c r="I74" s="101"/>
    </row>
    <row r="75" spans="1:9" ht="31.5" hidden="1" x14ac:dyDescent="0.25">
      <c r="A75" s="111" t="s">
        <v>52</v>
      </c>
      <c r="B75" s="35"/>
      <c r="C75" s="112" t="s">
        <v>34</v>
      </c>
      <c r="D75" s="112" t="s">
        <v>13</v>
      </c>
      <c r="E75" s="112" t="s">
        <v>361</v>
      </c>
      <c r="F75" s="112" t="s">
        <v>91</v>
      </c>
      <c r="G75" s="101"/>
      <c r="H75" s="101"/>
      <c r="I75" s="101"/>
    </row>
    <row r="76" spans="1:9" x14ac:dyDescent="0.25">
      <c r="A76" s="111" t="s">
        <v>168</v>
      </c>
      <c r="B76" s="20"/>
      <c r="C76" s="112" t="s">
        <v>34</v>
      </c>
      <c r="D76" s="112" t="s">
        <v>169</v>
      </c>
      <c r="E76" s="112"/>
      <c r="F76" s="112"/>
      <c r="G76" s="101">
        <f t="shared" ref="G76:I78" si="1">SUM(G77)</f>
        <v>24.8</v>
      </c>
      <c r="H76" s="101">
        <f t="shared" si="1"/>
        <v>26.5</v>
      </c>
      <c r="I76" s="101">
        <f t="shared" si="1"/>
        <v>149.6</v>
      </c>
    </row>
    <row r="77" spans="1:9" x14ac:dyDescent="0.25">
      <c r="A77" s="111" t="s">
        <v>547</v>
      </c>
      <c r="B77" s="20"/>
      <c r="C77" s="112" t="s">
        <v>34</v>
      </c>
      <c r="D77" s="112" t="s">
        <v>169</v>
      </c>
      <c r="E77" s="112" t="s">
        <v>193</v>
      </c>
      <c r="F77" s="112"/>
      <c r="G77" s="101">
        <f t="shared" si="1"/>
        <v>24.8</v>
      </c>
      <c r="H77" s="101">
        <f t="shared" si="1"/>
        <v>26.5</v>
      </c>
      <c r="I77" s="101">
        <f t="shared" si="1"/>
        <v>149.6</v>
      </c>
    </row>
    <row r="78" spans="1:9" ht="47.25" x14ac:dyDescent="0.25">
      <c r="A78" s="111" t="s">
        <v>214</v>
      </c>
      <c r="B78" s="20"/>
      <c r="C78" s="112" t="s">
        <v>34</v>
      </c>
      <c r="D78" s="112" t="s">
        <v>169</v>
      </c>
      <c r="E78" s="112" t="s">
        <v>552</v>
      </c>
      <c r="F78" s="112"/>
      <c r="G78" s="101">
        <f t="shared" si="1"/>
        <v>24.8</v>
      </c>
      <c r="H78" s="101">
        <f t="shared" si="1"/>
        <v>26.5</v>
      </c>
      <c r="I78" s="101">
        <f t="shared" si="1"/>
        <v>149.6</v>
      </c>
    </row>
    <row r="79" spans="1:9" ht="31.5" x14ac:dyDescent="0.25">
      <c r="A79" s="111" t="s">
        <v>52</v>
      </c>
      <c r="B79" s="20"/>
      <c r="C79" s="112" t="s">
        <v>34</v>
      </c>
      <c r="D79" s="112" t="s">
        <v>169</v>
      </c>
      <c r="E79" s="112" t="s">
        <v>552</v>
      </c>
      <c r="F79" s="112" t="s">
        <v>91</v>
      </c>
      <c r="G79" s="101">
        <v>24.8</v>
      </c>
      <c r="H79" s="101">
        <v>26.5</v>
      </c>
      <c r="I79" s="101">
        <v>149.6</v>
      </c>
    </row>
    <row r="80" spans="1:9" x14ac:dyDescent="0.25">
      <c r="A80" s="111" t="s">
        <v>628</v>
      </c>
      <c r="B80" s="20"/>
      <c r="C80" s="112" t="s">
        <v>34</v>
      </c>
      <c r="D80" s="112" t="s">
        <v>113</v>
      </c>
      <c r="E80" s="112"/>
      <c r="F80" s="112"/>
      <c r="G80" s="101">
        <f t="shared" ref="G80:I82" si="2">SUM(G81)</f>
        <v>5622.1</v>
      </c>
      <c r="H80" s="101">
        <f t="shared" si="2"/>
        <v>0</v>
      </c>
      <c r="I80" s="101">
        <f t="shared" si="2"/>
        <v>0</v>
      </c>
    </row>
    <row r="81" spans="1:9" x14ac:dyDescent="0.25">
      <c r="A81" s="111" t="s">
        <v>192</v>
      </c>
      <c r="B81" s="20"/>
      <c r="C81" s="112" t="s">
        <v>34</v>
      </c>
      <c r="D81" s="112" t="s">
        <v>113</v>
      </c>
      <c r="E81" s="112" t="s">
        <v>193</v>
      </c>
      <c r="F81" s="112"/>
      <c r="G81" s="101">
        <f t="shared" si="2"/>
        <v>5622.1</v>
      </c>
      <c r="H81" s="101">
        <f t="shared" si="2"/>
        <v>0</v>
      </c>
      <c r="I81" s="101">
        <f t="shared" si="2"/>
        <v>0</v>
      </c>
    </row>
    <row r="82" spans="1:9" ht="31.5" x14ac:dyDescent="0.25">
      <c r="A82" s="111" t="s">
        <v>98</v>
      </c>
      <c r="B82" s="20"/>
      <c r="C82" s="112" t="s">
        <v>34</v>
      </c>
      <c r="D82" s="112" t="s">
        <v>113</v>
      </c>
      <c r="E82" s="112" t="s">
        <v>108</v>
      </c>
      <c r="F82" s="112"/>
      <c r="G82" s="101">
        <f t="shared" si="2"/>
        <v>5622.1</v>
      </c>
      <c r="H82" s="101">
        <f t="shared" si="2"/>
        <v>0</v>
      </c>
      <c r="I82" s="101">
        <f t="shared" si="2"/>
        <v>0</v>
      </c>
    </row>
    <row r="83" spans="1:9" x14ac:dyDescent="0.25">
      <c r="A83" s="111" t="s">
        <v>22</v>
      </c>
      <c r="B83" s="20"/>
      <c r="C83" s="112" t="s">
        <v>34</v>
      </c>
      <c r="D83" s="112" t="s">
        <v>113</v>
      </c>
      <c r="E83" s="112" t="s">
        <v>108</v>
      </c>
      <c r="F83" s="112" t="s">
        <v>96</v>
      </c>
      <c r="G83" s="101">
        <v>5622.1</v>
      </c>
      <c r="H83" s="101">
        <v>0</v>
      </c>
      <c r="I83" s="101">
        <v>0</v>
      </c>
    </row>
    <row r="84" spans="1:9" x14ac:dyDescent="0.25">
      <c r="A84" s="111" t="s">
        <v>93</v>
      </c>
      <c r="B84" s="20"/>
      <c r="C84" s="112" t="s">
        <v>34</v>
      </c>
      <c r="D84" s="112" t="s">
        <v>94</v>
      </c>
      <c r="E84" s="112"/>
      <c r="F84" s="31"/>
      <c r="G84" s="101">
        <f>SUM(G85+G88+G98+G116+G120+G123+G134)+G131+G107</f>
        <v>116608.4</v>
      </c>
      <c r="H84" s="101">
        <f t="shared" ref="H84:I84" si="3">SUM(H85+H88+H98+H116+H120+H123+H134)+H131+H107</f>
        <v>53271.6</v>
      </c>
      <c r="I84" s="101">
        <f t="shared" si="3"/>
        <v>63965</v>
      </c>
    </row>
    <row r="85" spans="1:9" ht="31.5" x14ac:dyDescent="0.25">
      <c r="A85" s="111" t="s">
        <v>888</v>
      </c>
      <c r="B85" s="20"/>
      <c r="C85" s="112" t="s">
        <v>34</v>
      </c>
      <c r="D85" s="112" t="s">
        <v>94</v>
      </c>
      <c r="E85" s="112" t="s">
        <v>216</v>
      </c>
      <c r="F85" s="31"/>
      <c r="G85" s="101">
        <f t="shared" ref="G85:I86" si="4">SUM(G86)</f>
        <v>450</v>
      </c>
      <c r="H85" s="101">
        <f t="shared" si="4"/>
        <v>150</v>
      </c>
      <c r="I85" s="101">
        <f t="shared" si="4"/>
        <v>150</v>
      </c>
    </row>
    <row r="86" spans="1:9" ht="25.5" customHeight="1" x14ac:dyDescent="0.25">
      <c r="A86" s="111" t="s">
        <v>98</v>
      </c>
      <c r="B86" s="20"/>
      <c r="C86" s="112" t="s">
        <v>34</v>
      </c>
      <c r="D86" s="112" t="s">
        <v>94</v>
      </c>
      <c r="E86" s="31" t="s">
        <v>688</v>
      </c>
      <c r="F86" s="31"/>
      <c r="G86" s="101">
        <f t="shared" si="4"/>
        <v>450</v>
      </c>
      <c r="H86" s="101">
        <f t="shared" si="4"/>
        <v>150</v>
      </c>
      <c r="I86" s="101">
        <f t="shared" si="4"/>
        <v>150</v>
      </c>
    </row>
    <row r="87" spans="1:9" ht="30.75" customHeight="1" x14ac:dyDescent="0.25">
      <c r="A87" s="111" t="s">
        <v>52</v>
      </c>
      <c r="B87" s="20"/>
      <c r="C87" s="112" t="s">
        <v>34</v>
      </c>
      <c r="D87" s="112" t="s">
        <v>94</v>
      </c>
      <c r="E87" s="31" t="s">
        <v>688</v>
      </c>
      <c r="F87" s="31">
        <v>200</v>
      </c>
      <c r="G87" s="101">
        <v>450</v>
      </c>
      <c r="H87" s="101">
        <v>150</v>
      </c>
      <c r="I87" s="101">
        <v>150</v>
      </c>
    </row>
    <row r="88" spans="1:9" ht="31.5" x14ac:dyDescent="0.25">
      <c r="A88" s="32" t="s">
        <v>636</v>
      </c>
      <c r="B88" s="33"/>
      <c r="C88" s="112" t="s">
        <v>34</v>
      </c>
      <c r="D88" s="112" t="s">
        <v>94</v>
      </c>
      <c r="E88" s="31" t="s">
        <v>207</v>
      </c>
      <c r="F88" s="31"/>
      <c r="G88" s="101">
        <f>SUM(G89+G92+G94)</f>
        <v>37763.300000000003</v>
      </c>
      <c r="H88" s="101">
        <f>SUM(H89+H92+H94)</f>
        <v>6881.6</v>
      </c>
      <c r="I88" s="101">
        <f>SUM(I89+I92+I94)</f>
        <v>7914.6</v>
      </c>
    </row>
    <row r="89" spans="1:9" x14ac:dyDescent="0.25">
      <c r="A89" s="111" t="s">
        <v>95</v>
      </c>
      <c r="B89" s="20"/>
      <c r="C89" s="112" t="s">
        <v>34</v>
      </c>
      <c r="D89" s="112" t="s">
        <v>94</v>
      </c>
      <c r="E89" s="31" t="s">
        <v>217</v>
      </c>
      <c r="F89" s="31"/>
      <c r="G89" s="101">
        <f>SUM(G90:G91)</f>
        <v>5912.2000000000007</v>
      </c>
      <c r="H89" s="101">
        <f>SUM(H90:H91)</f>
        <v>581.6</v>
      </c>
      <c r="I89" s="101">
        <f>SUM(I90:I91)</f>
        <v>1614.6</v>
      </c>
    </row>
    <row r="90" spans="1:9" ht="31.5" x14ac:dyDescent="0.25">
      <c r="A90" s="111" t="s">
        <v>52</v>
      </c>
      <c r="B90" s="20"/>
      <c r="C90" s="112" t="s">
        <v>34</v>
      </c>
      <c r="D90" s="112" t="s">
        <v>94</v>
      </c>
      <c r="E90" s="31" t="s">
        <v>217</v>
      </c>
      <c r="F90" s="31">
        <v>200</v>
      </c>
      <c r="G90" s="101">
        <v>5830.6</v>
      </c>
      <c r="H90" s="101">
        <v>500</v>
      </c>
      <c r="I90" s="101">
        <v>1533</v>
      </c>
    </row>
    <row r="91" spans="1:9" x14ac:dyDescent="0.25">
      <c r="A91" s="111" t="s">
        <v>22</v>
      </c>
      <c r="B91" s="20"/>
      <c r="C91" s="112" t="s">
        <v>34</v>
      </c>
      <c r="D91" s="112" t="s">
        <v>94</v>
      </c>
      <c r="E91" s="31" t="s">
        <v>217</v>
      </c>
      <c r="F91" s="31">
        <v>800</v>
      </c>
      <c r="G91" s="101">
        <v>81.599999999999994</v>
      </c>
      <c r="H91" s="101">
        <v>81.599999999999994</v>
      </c>
      <c r="I91" s="101">
        <v>81.599999999999994</v>
      </c>
    </row>
    <row r="92" spans="1:9" ht="31.5" x14ac:dyDescent="0.25">
      <c r="A92" s="111" t="s">
        <v>97</v>
      </c>
      <c r="B92" s="20"/>
      <c r="C92" s="112" t="s">
        <v>34</v>
      </c>
      <c r="D92" s="112" t="s">
        <v>94</v>
      </c>
      <c r="E92" s="31" t="s">
        <v>218</v>
      </c>
      <c r="F92" s="31"/>
      <c r="G92" s="101">
        <f>SUM(G93)</f>
        <v>11918.7</v>
      </c>
      <c r="H92" s="101">
        <f>SUM(H93)</f>
        <v>1000</v>
      </c>
      <c r="I92" s="101">
        <f>SUM(I93)</f>
        <v>1000</v>
      </c>
    </row>
    <row r="93" spans="1:9" ht="31.5" x14ac:dyDescent="0.25">
      <c r="A93" s="111" t="s">
        <v>52</v>
      </c>
      <c r="B93" s="20"/>
      <c r="C93" s="112" t="s">
        <v>34</v>
      </c>
      <c r="D93" s="112" t="s">
        <v>94</v>
      </c>
      <c r="E93" s="31" t="s">
        <v>218</v>
      </c>
      <c r="F93" s="31">
        <v>200</v>
      </c>
      <c r="G93" s="101">
        <v>11918.7</v>
      </c>
      <c r="H93" s="101">
        <v>1000</v>
      </c>
      <c r="I93" s="101">
        <v>1000</v>
      </c>
    </row>
    <row r="94" spans="1:9" ht="31.5" x14ac:dyDescent="0.25">
      <c r="A94" s="111" t="s">
        <v>98</v>
      </c>
      <c r="B94" s="20"/>
      <c r="C94" s="112" t="s">
        <v>34</v>
      </c>
      <c r="D94" s="112" t="s">
        <v>94</v>
      </c>
      <c r="E94" s="31" t="s">
        <v>219</v>
      </c>
      <c r="F94" s="31"/>
      <c r="G94" s="101">
        <f>SUM(G95:G97)</f>
        <v>19932.400000000001</v>
      </c>
      <c r="H94" s="101">
        <f>SUM(H95:H97)</f>
        <v>5300</v>
      </c>
      <c r="I94" s="101">
        <f>SUM(I95:I97)</f>
        <v>5300</v>
      </c>
    </row>
    <row r="95" spans="1:9" ht="33" customHeight="1" x14ac:dyDescent="0.25">
      <c r="A95" s="111" t="s">
        <v>52</v>
      </c>
      <c r="B95" s="20"/>
      <c r="C95" s="112" t="s">
        <v>34</v>
      </c>
      <c r="D95" s="112" t="s">
        <v>94</v>
      </c>
      <c r="E95" s="31" t="s">
        <v>219</v>
      </c>
      <c r="F95" s="31">
        <v>200</v>
      </c>
      <c r="G95" s="101">
        <f>13558</f>
        <v>13558</v>
      </c>
      <c r="H95" s="101">
        <f>2000+700</f>
        <v>2700</v>
      </c>
      <c r="I95" s="101">
        <v>2700</v>
      </c>
    </row>
    <row r="96" spans="1:9" x14ac:dyDescent="0.25">
      <c r="A96" s="111" t="s">
        <v>42</v>
      </c>
      <c r="B96" s="20"/>
      <c r="C96" s="112" t="s">
        <v>34</v>
      </c>
      <c r="D96" s="112" t="s">
        <v>94</v>
      </c>
      <c r="E96" s="31" t="s">
        <v>219</v>
      </c>
      <c r="F96" s="31">
        <v>300</v>
      </c>
      <c r="G96" s="101">
        <v>600</v>
      </c>
      <c r="H96" s="101">
        <v>600</v>
      </c>
      <c r="I96" s="101">
        <v>600</v>
      </c>
    </row>
    <row r="97" spans="1:9" x14ac:dyDescent="0.25">
      <c r="A97" s="111" t="s">
        <v>22</v>
      </c>
      <c r="B97" s="20"/>
      <c r="C97" s="112" t="s">
        <v>34</v>
      </c>
      <c r="D97" s="112" t="s">
        <v>94</v>
      </c>
      <c r="E97" s="31" t="s">
        <v>219</v>
      </c>
      <c r="F97" s="31">
        <v>800</v>
      </c>
      <c r="G97" s="101">
        <v>5774.4</v>
      </c>
      <c r="H97" s="101">
        <v>2000</v>
      </c>
      <c r="I97" s="101">
        <v>2000</v>
      </c>
    </row>
    <row r="98" spans="1:9" ht="31.5" x14ac:dyDescent="0.25">
      <c r="A98" s="111" t="s">
        <v>640</v>
      </c>
      <c r="B98" s="20"/>
      <c r="C98" s="112" t="s">
        <v>34</v>
      </c>
      <c r="D98" s="112" t="s">
        <v>94</v>
      </c>
      <c r="E98" s="31" t="s">
        <v>220</v>
      </c>
      <c r="F98" s="31"/>
      <c r="G98" s="101">
        <f>SUM(G99)+G103</f>
        <v>25422.1</v>
      </c>
      <c r="H98" s="101">
        <f>SUM(H99)+H103</f>
        <v>6153.1</v>
      </c>
      <c r="I98" s="101">
        <f>SUM(I99)+I103</f>
        <v>14863.5</v>
      </c>
    </row>
    <row r="99" spans="1:9" ht="47.25" x14ac:dyDescent="0.25">
      <c r="A99" s="111" t="s">
        <v>641</v>
      </c>
      <c r="B99" s="20"/>
      <c r="C99" s="112" t="s">
        <v>34</v>
      </c>
      <c r="D99" s="112" t="s">
        <v>94</v>
      </c>
      <c r="E99" s="31" t="s">
        <v>221</v>
      </c>
      <c r="F99" s="31"/>
      <c r="G99" s="101">
        <f>SUM(G100)</f>
        <v>24322.1</v>
      </c>
      <c r="H99" s="101">
        <f>SUM(H100)</f>
        <v>5053.1000000000004</v>
      </c>
      <c r="I99" s="101">
        <f>SUM(I100)</f>
        <v>13763.5</v>
      </c>
    </row>
    <row r="100" spans="1:9" ht="31.5" x14ac:dyDescent="0.25">
      <c r="A100" s="111" t="s">
        <v>492</v>
      </c>
      <c r="B100" s="20"/>
      <c r="C100" s="112" t="s">
        <v>34</v>
      </c>
      <c r="D100" s="112" t="s">
        <v>94</v>
      </c>
      <c r="E100" s="31" t="s">
        <v>223</v>
      </c>
      <c r="F100" s="31"/>
      <c r="G100" s="101">
        <f>SUM(G101:G102)</f>
        <v>24322.1</v>
      </c>
      <c r="H100" s="101">
        <f>SUM(H101:H102)</f>
        <v>5053.1000000000004</v>
      </c>
      <c r="I100" s="101">
        <f>SUM(I101:I102)</f>
        <v>13763.5</v>
      </c>
    </row>
    <row r="101" spans="1:9" ht="31.5" x14ac:dyDescent="0.25">
      <c r="A101" s="111" t="s">
        <v>52</v>
      </c>
      <c r="B101" s="20"/>
      <c r="C101" s="112" t="s">
        <v>34</v>
      </c>
      <c r="D101" s="112" t="s">
        <v>94</v>
      </c>
      <c r="E101" s="31" t="s">
        <v>223</v>
      </c>
      <c r="F101" s="31">
        <v>200</v>
      </c>
      <c r="G101" s="101">
        <f>25432.3-1070-60.2</f>
        <v>24302.1</v>
      </c>
      <c r="H101" s="101">
        <f>13833.1-8800</f>
        <v>5033.1000000000004</v>
      </c>
      <c r="I101" s="101">
        <v>13743.5</v>
      </c>
    </row>
    <row r="102" spans="1:9" x14ac:dyDescent="0.25">
      <c r="A102" s="111" t="s">
        <v>22</v>
      </c>
      <c r="B102" s="20"/>
      <c r="C102" s="112" t="s">
        <v>34</v>
      </c>
      <c r="D102" s="112" t="s">
        <v>94</v>
      </c>
      <c r="E102" s="31" t="s">
        <v>223</v>
      </c>
      <c r="F102" s="31">
        <v>800</v>
      </c>
      <c r="G102" s="101">
        <v>20</v>
      </c>
      <c r="H102" s="101">
        <v>20</v>
      </c>
      <c r="I102" s="101">
        <v>20</v>
      </c>
    </row>
    <row r="103" spans="1:9" ht="31.5" x14ac:dyDescent="0.25">
      <c r="A103" s="111" t="s">
        <v>642</v>
      </c>
      <c r="B103" s="20"/>
      <c r="C103" s="112" t="s">
        <v>34</v>
      </c>
      <c r="D103" s="112" t="s">
        <v>94</v>
      </c>
      <c r="E103" s="31" t="s">
        <v>235</v>
      </c>
      <c r="F103" s="31"/>
      <c r="G103" s="101">
        <f>SUM(G104)</f>
        <v>1100</v>
      </c>
      <c r="H103" s="101">
        <f>SUM(H104)</f>
        <v>1100</v>
      </c>
      <c r="I103" s="101">
        <f>SUM(I104)</f>
        <v>1100</v>
      </c>
    </row>
    <row r="104" spans="1:9" ht="45" customHeight="1" x14ac:dyDescent="0.25">
      <c r="A104" s="111" t="s">
        <v>492</v>
      </c>
      <c r="B104" s="20"/>
      <c r="C104" s="112" t="s">
        <v>34</v>
      </c>
      <c r="D104" s="112" t="s">
        <v>94</v>
      </c>
      <c r="E104" s="31" t="s">
        <v>665</v>
      </c>
      <c r="F104" s="31"/>
      <c r="G104" s="101">
        <f>SUM(G105:G106)</f>
        <v>1100</v>
      </c>
      <c r="H104" s="101">
        <f>SUM(H105:H106)</f>
        <v>1100</v>
      </c>
      <c r="I104" s="101">
        <f>SUM(I105:I106)</f>
        <v>1100</v>
      </c>
    </row>
    <row r="105" spans="1:9" ht="28.5" customHeight="1" x14ac:dyDescent="0.25">
      <c r="A105" s="111" t="s">
        <v>52</v>
      </c>
      <c r="B105" s="20"/>
      <c r="C105" s="112" t="s">
        <v>34</v>
      </c>
      <c r="D105" s="112" t="s">
        <v>94</v>
      </c>
      <c r="E105" s="31" t="s">
        <v>665</v>
      </c>
      <c r="F105" s="31">
        <v>200</v>
      </c>
      <c r="G105" s="101">
        <v>640</v>
      </c>
      <c r="H105" s="101">
        <v>640</v>
      </c>
      <c r="I105" s="101">
        <v>640</v>
      </c>
    </row>
    <row r="106" spans="1:9" x14ac:dyDescent="0.25">
      <c r="A106" s="111" t="s">
        <v>22</v>
      </c>
      <c r="B106" s="20"/>
      <c r="C106" s="112" t="s">
        <v>34</v>
      </c>
      <c r="D106" s="112" t="s">
        <v>94</v>
      </c>
      <c r="E106" s="31" t="s">
        <v>665</v>
      </c>
      <c r="F106" s="31">
        <v>800</v>
      </c>
      <c r="G106" s="101">
        <v>460</v>
      </c>
      <c r="H106" s="101">
        <v>460</v>
      </c>
      <c r="I106" s="101">
        <v>460</v>
      </c>
    </row>
    <row r="107" spans="1:9" ht="63" x14ac:dyDescent="0.25">
      <c r="A107" s="111" t="s">
        <v>677</v>
      </c>
      <c r="B107" s="20"/>
      <c r="C107" s="112" t="s">
        <v>34</v>
      </c>
      <c r="D107" s="112" t="s">
        <v>94</v>
      </c>
      <c r="E107" s="31" t="s">
        <v>25</v>
      </c>
      <c r="F107" s="31"/>
      <c r="G107" s="101">
        <f>SUM(G108)+G111</f>
        <v>33290</v>
      </c>
      <c r="H107" s="101">
        <f t="shared" ref="H107:I107" si="5">SUM(H108)+H111</f>
        <v>31315</v>
      </c>
      <c r="I107" s="101">
        <f t="shared" si="5"/>
        <v>31315</v>
      </c>
    </row>
    <row r="108" spans="1:9" ht="14.25" customHeight="1" x14ac:dyDescent="0.25">
      <c r="A108" s="111" t="s">
        <v>26</v>
      </c>
      <c r="B108" s="20"/>
      <c r="C108" s="112" t="s">
        <v>34</v>
      </c>
      <c r="D108" s="112" t="s">
        <v>94</v>
      </c>
      <c r="E108" s="31" t="s">
        <v>27</v>
      </c>
      <c r="F108" s="31"/>
      <c r="G108" s="101">
        <f>G109</f>
        <v>30870</v>
      </c>
      <c r="H108" s="101">
        <f>H109</f>
        <v>31090</v>
      </c>
      <c r="I108" s="101">
        <f>I109</f>
        <v>31090</v>
      </c>
    </row>
    <row r="109" spans="1:9" ht="31.5" x14ac:dyDescent="0.25">
      <c r="A109" s="111" t="s">
        <v>28</v>
      </c>
      <c r="B109" s="20"/>
      <c r="C109" s="112" t="s">
        <v>34</v>
      </c>
      <c r="D109" s="112" t="s">
        <v>94</v>
      </c>
      <c r="E109" s="31" t="s">
        <v>29</v>
      </c>
      <c r="F109" s="31"/>
      <c r="G109" s="101">
        <f>SUM(G110)</f>
        <v>30870</v>
      </c>
      <c r="H109" s="101">
        <f>SUM(H110)</f>
        <v>31090</v>
      </c>
      <c r="I109" s="101">
        <f>SUM(I110)</f>
        <v>31090</v>
      </c>
    </row>
    <row r="110" spans="1:9" ht="35.25" customHeight="1" x14ac:dyDescent="0.25">
      <c r="A110" s="111" t="s">
        <v>229</v>
      </c>
      <c r="B110" s="20"/>
      <c r="C110" s="112" t="s">
        <v>34</v>
      </c>
      <c r="D110" s="112" t="s">
        <v>94</v>
      </c>
      <c r="E110" s="31" t="s">
        <v>29</v>
      </c>
      <c r="F110" s="31">
        <v>600</v>
      </c>
      <c r="G110" s="101">
        <f>31090-220</f>
        <v>30870</v>
      </c>
      <c r="H110" s="101">
        <f>31090</f>
        <v>31090</v>
      </c>
      <c r="I110" s="101">
        <f>31090</f>
        <v>31090</v>
      </c>
    </row>
    <row r="111" spans="1:9" ht="35.25" customHeight="1" x14ac:dyDescent="0.25">
      <c r="A111" s="111" t="s">
        <v>264</v>
      </c>
      <c r="B111" s="20"/>
      <c r="C111" s="112" t="s">
        <v>34</v>
      </c>
      <c r="D111" s="112" t="s">
        <v>94</v>
      </c>
      <c r="E111" s="31" t="s">
        <v>905</v>
      </c>
      <c r="F111" s="31"/>
      <c r="G111" s="101">
        <f>SUM(G112)+G114</f>
        <v>2420</v>
      </c>
      <c r="H111" s="101">
        <f t="shared" ref="H111:I111" si="6">SUM(H112)+H114</f>
        <v>225</v>
      </c>
      <c r="I111" s="101">
        <f t="shared" si="6"/>
        <v>225</v>
      </c>
    </row>
    <row r="112" spans="1:9" ht="35.25" customHeight="1" x14ac:dyDescent="0.25">
      <c r="A112" s="111" t="s">
        <v>906</v>
      </c>
      <c r="B112" s="20"/>
      <c r="C112" s="112" t="s">
        <v>34</v>
      </c>
      <c r="D112" s="112" t="s">
        <v>94</v>
      </c>
      <c r="E112" s="31" t="s">
        <v>926</v>
      </c>
      <c r="F112" s="31"/>
      <c r="G112" s="101">
        <f>SUM(G113)</f>
        <v>2200</v>
      </c>
      <c r="H112" s="101">
        <f t="shared" ref="H112:I112" si="7">SUM(H113)</f>
        <v>225</v>
      </c>
      <c r="I112" s="101">
        <f t="shared" si="7"/>
        <v>225</v>
      </c>
    </row>
    <row r="113" spans="1:9" ht="35.25" customHeight="1" x14ac:dyDescent="0.25">
      <c r="A113" s="111" t="s">
        <v>229</v>
      </c>
      <c r="B113" s="20"/>
      <c r="C113" s="112" t="s">
        <v>34</v>
      </c>
      <c r="D113" s="112" t="s">
        <v>94</v>
      </c>
      <c r="E113" s="31" t="s">
        <v>926</v>
      </c>
      <c r="F113" s="31">
        <v>600</v>
      </c>
      <c r="G113" s="101">
        <v>2200</v>
      </c>
      <c r="H113" s="101">
        <v>225</v>
      </c>
      <c r="I113" s="101">
        <v>225</v>
      </c>
    </row>
    <row r="114" spans="1:9" ht="35.25" customHeight="1" x14ac:dyDescent="0.25">
      <c r="A114" s="111" t="s">
        <v>913</v>
      </c>
      <c r="B114" s="20"/>
      <c r="C114" s="112" t="s">
        <v>34</v>
      </c>
      <c r="D114" s="112" t="s">
        <v>94</v>
      </c>
      <c r="E114" s="31" t="s">
        <v>912</v>
      </c>
      <c r="F114" s="31"/>
      <c r="G114" s="101">
        <f t="shared" ref="G114:H114" si="8">SUM(G115)</f>
        <v>220</v>
      </c>
      <c r="H114" s="101">
        <f t="shared" si="8"/>
        <v>0</v>
      </c>
      <c r="I114" s="101">
        <f>SUM(I115)</f>
        <v>0</v>
      </c>
    </row>
    <row r="115" spans="1:9" ht="35.25" customHeight="1" x14ac:dyDescent="0.25">
      <c r="A115" s="111" t="s">
        <v>229</v>
      </c>
      <c r="B115" s="20"/>
      <c r="C115" s="112" t="s">
        <v>34</v>
      </c>
      <c r="D115" s="112" t="s">
        <v>94</v>
      </c>
      <c r="E115" s="31" t="s">
        <v>912</v>
      </c>
      <c r="F115" s="31">
        <v>600</v>
      </c>
      <c r="G115" s="101">
        <v>220</v>
      </c>
      <c r="H115" s="101"/>
      <c r="I115" s="101"/>
    </row>
    <row r="116" spans="1:9" ht="39.75" customHeight="1" x14ac:dyDescent="0.25">
      <c r="A116" s="111" t="s">
        <v>889</v>
      </c>
      <c r="B116" s="20"/>
      <c r="C116" s="112" t="s">
        <v>34</v>
      </c>
      <c r="D116" s="112" t="s">
        <v>94</v>
      </c>
      <c r="E116" s="31" t="s">
        <v>225</v>
      </c>
      <c r="F116" s="31"/>
      <c r="G116" s="101">
        <f>SUM(G117)</f>
        <v>1014.4</v>
      </c>
      <c r="H116" s="101">
        <f>SUM(H117)</f>
        <v>514.4</v>
      </c>
      <c r="I116" s="101">
        <f>SUM(I117)</f>
        <v>1014.4</v>
      </c>
    </row>
    <row r="117" spans="1:9" ht="42.75" customHeight="1" x14ac:dyDescent="0.25">
      <c r="A117" s="111" t="s">
        <v>98</v>
      </c>
      <c r="B117" s="20"/>
      <c r="C117" s="112" t="s">
        <v>34</v>
      </c>
      <c r="D117" s="112" t="s">
        <v>94</v>
      </c>
      <c r="E117" s="31" t="s">
        <v>566</v>
      </c>
      <c r="F117" s="31"/>
      <c r="G117" s="101">
        <f>SUM(G118:G119)</f>
        <v>1014.4</v>
      </c>
      <c r="H117" s="101">
        <f>SUM(H118:H119)</f>
        <v>514.4</v>
      </c>
      <c r="I117" s="101">
        <f>SUM(I118:I119)</f>
        <v>1014.4</v>
      </c>
    </row>
    <row r="118" spans="1:9" ht="31.5" x14ac:dyDescent="0.25">
      <c r="A118" s="111" t="s">
        <v>52</v>
      </c>
      <c r="B118" s="20"/>
      <c r="C118" s="112" t="s">
        <v>34</v>
      </c>
      <c r="D118" s="112" t="s">
        <v>94</v>
      </c>
      <c r="E118" s="31" t="s">
        <v>566</v>
      </c>
      <c r="F118" s="31">
        <v>200</v>
      </c>
      <c r="G118" s="101">
        <v>864.4</v>
      </c>
      <c r="H118" s="101">
        <v>364.4</v>
      </c>
      <c r="I118" s="101">
        <v>864.4</v>
      </c>
    </row>
    <row r="119" spans="1:9" x14ac:dyDescent="0.25">
      <c r="A119" s="111" t="s">
        <v>42</v>
      </c>
      <c r="B119" s="20"/>
      <c r="C119" s="112" t="s">
        <v>34</v>
      </c>
      <c r="D119" s="112" t="s">
        <v>94</v>
      </c>
      <c r="E119" s="31" t="s">
        <v>566</v>
      </c>
      <c r="F119" s="31">
        <v>300</v>
      </c>
      <c r="G119" s="101">
        <v>150</v>
      </c>
      <c r="H119" s="101">
        <v>150</v>
      </c>
      <c r="I119" s="101">
        <v>150</v>
      </c>
    </row>
    <row r="120" spans="1:9" x14ac:dyDescent="0.25">
      <c r="A120" s="111" t="s">
        <v>643</v>
      </c>
      <c r="B120" s="20"/>
      <c r="C120" s="112" t="s">
        <v>34</v>
      </c>
      <c r="D120" s="112" t="s">
        <v>94</v>
      </c>
      <c r="E120" s="31" t="s">
        <v>226</v>
      </c>
      <c r="F120" s="31"/>
      <c r="G120" s="101">
        <f t="shared" ref="G120:I121" si="9">SUM(G121)</f>
        <v>737</v>
      </c>
      <c r="H120" s="101">
        <f t="shared" si="9"/>
        <v>287</v>
      </c>
      <c r="I120" s="101">
        <f t="shared" si="9"/>
        <v>737</v>
      </c>
    </row>
    <row r="121" spans="1:9" x14ac:dyDescent="0.25">
      <c r="A121" s="27" t="s">
        <v>35</v>
      </c>
      <c r="B121" s="20"/>
      <c r="C121" s="112" t="s">
        <v>34</v>
      </c>
      <c r="D121" s="112" t="s">
        <v>94</v>
      </c>
      <c r="E121" s="31" t="s">
        <v>689</v>
      </c>
      <c r="F121" s="31"/>
      <c r="G121" s="101">
        <f t="shared" si="9"/>
        <v>737</v>
      </c>
      <c r="H121" s="101">
        <f t="shared" si="9"/>
        <v>287</v>
      </c>
      <c r="I121" s="101">
        <f t="shared" si="9"/>
        <v>737</v>
      </c>
    </row>
    <row r="122" spans="1:9" ht="31.5" x14ac:dyDescent="0.25">
      <c r="A122" s="111" t="s">
        <v>52</v>
      </c>
      <c r="B122" s="20"/>
      <c r="C122" s="112" t="s">
        <v>34</v>
      </c>
      <c r="D122" s="112" t="s">
        <v>94</v>
      </c>
      <c r="E122" s="31" t="s">
        <v>226</v>
      </c>
      <c r="F122" s="31">
        <v>200</v>
      </c>
      <c r="G122" s="101">
        <v>737</v>
      </c>
      <c r="H122" s="101">
        <v>287</v>
      </c>
      <c r="I122" s="101">
        <v>737</v>
      </c>
    </row>
    <row r="123" spans="1:9" ht="31.5" x14ac:dyDescent="0.25">
      <c r="A123" s="111" t="s">
        <v>644</v>
      </c>
      <c r="B123" s="20"/>
      <c r="C123" s="112" t="s">
        <v>34</v>
      </c>
      <c r="D123" s="112" t="s">
        <v>94</v>
      </c>
      <c r="E123" s="31" t="s">
        <v>227</v>
      </c>
      <c r="F123" s="31"/>
      <c r="G123" s="101">
        <f>SUM(G124)+G126</f>
        <v>4940.7</v>
      </c>
      <c r="H123" s="101">
        <f>SUM(H124)+H126</f>
        <v>4970.5</v>
      </c>
      <c r="I123" s="101">
        <f>SUM(I124)+I126</f>
        <v>4970.5</v>
      </c>
    </row>
    <row r="124" spans="1:9" ht="31.5" x14ac:dyDescent="0.25">
      <c r="A124" s="111" t="s">
        <v>362</v>
      </c>
      <c r="B124" s="20"/>
      <c r="C124" s="112" t="s">
        <v>34</v>
      </c>
      <c r="D124" s="112" t="s">
        <v>94</v>
      </c>
      <c r="E124" s="31" t="s">
        <v>557</v>
      </c>
      <c r="F124" s="31"/>
      <c r="G124" s="101">
        <f>SUM(G125)</f>
        <v>234.7</v>
      </c>
      <c r="H124" s="101">
        <f>SUM(H125)</f>
        <v>234.7</v>
      </c>
      <c r="I124" s="101">
        <f>SUM(I125)</f>
        <v>234.7</v>
      </c>
    </row>
    <row r="125" spans="1:9" ht="31.5" x14ac:dyDescent="0.25">
      <c r="A125" s="111" t="s">
        <v>229</v>
      </c>
      <c r="B125" s="20"/>
      <c r="C125" s="112" t="s">
        <v>34</v>
      </c>
      <c r="D125" s="112" t="s">
        <v>94</v>
      </c>
      <c r="E125" s="31" t="s">
        <v>557</v>
      </c>
      <c r="F125" s="31">
        <v>600</v>
      </c>
      <c r="G125" s="101">
        <v>234.7</v>
      </c>
      <c r="H125" s="101">
        <v>234.7</v>
      </c>
      <c r="I125" s="101">
        <v>234.7</v>
      </c>
    </row>
    <row r="126" spans="1:9" ht="47.25" x14ac:dyDescent="0.25">
      <c r="A126" s="111" t="s">
        <v>26</v>
      </c>
      <c r="B126" s="20"/>
      <c r="C126" s="112" t="s">
        <v>34</v>
      </c>
      <c r="D126" s="112" t="s">
        <v>94</v>
      </c>
      <c r="E126" s="31" t="s">
        <v>228</v>
      </c>
      <c r="F126" s="31"/>
      <c r="G126" s="101">
        <f>SUM(G127)</f>
        <v>4706</v>
      </c>
      <c r="H126" s="101">
        <f>SUM(H127)</f>
        <v>4735.8</v>
      </c>
      <c r="I126" s="101">
        <f>SUM(I127)</f>
        <v>4735.8</v>
      </c>
    </row>
    <row r="127" spans="1:9" ht="31.5" x14ac:dyDescent="0.25">
      <c r="A127" s="111" t="s">
        <v>229</v>
      </c>
      <c r="B127" s="20"/>
      <c r="C127" s="112" t="s">
        <v>34</v>
      </c>
      <c r="D127" s="112" t="s">
        <v>94</v>
      </c>
      <c r="E127" s="31" t="s">
        <v>228</v>
      </c>
      <c r="F127" s="31">
        <v>600</v>
      </c>
      <c r="G127" s="101">
        <v>4706</v>
      </c>
      <c r="H127" s="101">
        <v>4735.8</v>
      </c>
      <c r="I127" s="101">
        <v>4735.8</v>
      </c>
    </row>
    <row r="128" spans="1:9" hidden="1" x14ac:dyDescent="0.25">
      <c r="A128" s="111" t="s">
        <v>151</v>
      </c>
      <c r="B128" s="20"/>
      <c r="C128" s="112" t="s">
        <v>34</v>
      </c>
      <c r="D128" s="112" t="s">
        <v>94</v>
      </c>
      <c r="E128" s="31" t="s">
        <v>452</v>
      </c>
      <c r="F128" s="31"/>
      <c r="G128" s="101">
        <f t="shared" ref="G128:I129" si="10">SUM(G129)</f>
        <v>0</v>
      </c>
      <c r="H128" s="101">
        <f t="shared" si="10"/>
        <v>0</v>
      </c>
      <c r="I128" s="101">
        <f t="shared" si="10"/>
        <v>0</v>
      </c>
    </row>
    <row r="129" spans="1:9" hidden="1" x14ac:dyDescent="0.25">
      <c r="A129" s="111" t="s">
        <v>422</v>
      </c>
      <c r="B129" s="20"/>
      <c r="C129" s="112" t="s">
        <v>34</v>
      </c>
      <c r="D129" s="112" t="s">
        <v>94</v>
      </c>
      <c r="E129" s="31" t="s">
        <v>453</v>
      </c>
      <c r="F129" s="31"/>
      <c r="G129" s="101">
        <f t="shared" si="10"/>
        <v>0</v>
      </c>
      <c r="H129" s="101">
        <f t="shared" si="10"/>
        <v>0</v>
      </c>
      <c r="I129" s="101">
        <f t="shared" si="10"/>
        <v>0</v>
      </c>
    </row>
    <row r="130" spans="1:9" ht="31.5" hidden="1" x14ac:dyDescent="0.25">
      <c r="A130" s="111" t="s">
        <v>229</v>
      </c>
      <c r="B130" s="20"/>
      <c r="C130" s="112" t="s">
        <v>34</v>
      </c>
      <c r="D130" s="112" t="s">
        <v>94</v>
      </c>
      <c r="E130" s="31" t="s">
        <v>453</v>
      </c>
      <c r="F130" s="31">
        <v>600</v>
      </c>
      <c r="G130" s="101"/>
      <c r="H130" s="101"/>
      <c r="I130" s="101"/>
    </row>
    <row r="131" spans="1:9" ht="31.5" x14ac:dyDescent="0.25">
      <c r="A131" s="27" t="s">
        <v>720</v>
      </c>
      <c r="B131" s="20"/>
      <c r="C131" s="112" t="s">
        <v>34</v>
      </c>
      <c r="D131" s="112" t="s">
        <v>94</v>
      </c>
      <c r="E131" s="31" t="s">
        <v>718</v>
      </c>
      <c r="F131" s="31"/>
      <c r="G131" s="101">
        <f t="shared" ref="G131:I132" si="11">SUM(G132)</f>
        <v>9111.7000000000007</v>
      </c>
      <c r="H131" s="101">
        <f t="shared" si="11"/>
        <v>3000</v>
      </c>
      <c r="I131" s="101">
        <f t="shared" si="11"/>
        <v>3000</v>
      </c>
    </row>
    <row r="132" spans="1:9" ht="31.5" x14ac:dyDescent="0.25">
      <c r="A132" s="26" t="s">
        <v>98</v>
      </c>
      <c r="B132" s="20"/>
      <c r="C132" s="112" t="s">
        <v>34</v>
      </c>
      <c r="D132" s="112" t="s">
        <v>94</v>
      </c>
      <c r="E132" s="31" t="s">
        <v>719</v>
      </c>
      <c r="F132" s="31"/>
      <c r="G132" s="101">
        <f t="shared" si="11"/>
        <v>9111.7000000000007</v>
      </c>
      <c r="H132" s="101">
        <f t="shared" si="11"/>
        <v>3000</v>
      </c>
      <c r="I132" s="101">
        <f t="shared" si="11"/>
        <v>3000</v>
      </c>
    </row>
    <row r="133" spans="1:9" ht="31.5" x14ac:dyDescent="0.25">
      <c r="A133" s="27" t="s">
        <v>52</v>
      </c>
      <c r="B133" s="20"/>
      <c r="C133" s="112" t="s">
        <v>34</v>
      </c>
      <c r="D133" s="112" t="s">
        <v>94</v>
      </c>
      <c r="E133" s="31" t="s">
        <v>719</v>
      </c>
      <c r="F133" s="31">
        <v>200</v>
      </c>
      <c r="G133" s="101">
        <v>9111.7000000000007</v>
      </c>
      <c r="H133" s="101">
        <v>3000</v>
      </c>
      <c r="I133" s="101">
        <v>3000</v>
      </c>
    </row>
    <row r="134" spans="1:9" x14ac:dyDescent="0.25">
      <c r="A134" s="26" t="s">
        <v>192</v>
      </c>
      <c r="B134" s="20"/>
      <c r="C134" s="112" t="s">
        <v>34</v>
      </c>
      <c r="D134" s="112" t="s">
        <v>94</v>
      </c>
      <c r="E134" s="31" t="s">
        <v>193</v>
      </c>
      <c r="F134" s="31"/>
      <c r="G134" s="101">
        <f t="shared" ref="G134:I135" si="12">G135</f>
        <v>3879.2</v>
      </c>
      <c r="H134" s="101">
        <f t="shared" si="12"/>
        <v>0</v>
      </c>
      <c r="I134" s="101">
        <f t="shared" si="12"/>
        <v>0</v>
      </c>
    </row>
    <row r="135" spans="1:9" ht="31.5" x14ac:dyDescent="0.25">
      <c r="A135" s="26" t="s">
        <v>98</v>
      </c>
      <c r="B135" s="20"/>
      <c r="C135" s="112" t="s">
        <v>34</v>
      </c>
      <c r="D135" s="112" t="s">
        <v>94</v>
      </c>
      <c r="E135" s="31" t="s">
        <v>108</v>
      </c>
      <c r="F135" s="31"/>
      <c r="G135" s="101">
        <f t="shared" si="12"/>
        <v>3879.2</v>
      </c>
      <c r="H135" s="101">
        <f t="shared" si="12"/>
        <v>0</v>
      </c>
      <c r="I135" s="101">
        <f t="shared" si="12"/>
        <v>0</v>
      </c>
    </row>
    <row r="136" spans="1:9" x14ac:dyDescent="0.25">
      <c r="A136" s="111" t="s">
        <v>22</v>
      </c>
      <c r="B136" s="20"/>
      <c r="C136" s="112" t="s">
        <v>34</v>
      </c>
      <c r="D136" s="112" t="s">
        <v>94</v>
      </c>
      <c r="E136" s="31" t="s">
        <v>108</v>
      </c>
      <c r="F136" s="31">
        <v>800</v>
      </c>
      <c r="G136" s="101">
        <f>4000-120.8</f>
        <v>3879.2</v>
      </c>
      <c r="H136" s="101"/>
      <c r="I136" s="101"/>
    </row>
    <row r="137" spans="1:9" x14ac:dyDescent="0.25">
      <c r="A137" s="111" t="s">
        <v>230</v>
      </c>
      <c r="B137" s="20"/>
      <c r="C137" s="112" t="s">
        <v>54</v>
      </c>
      <c r="D137" s="112"/>
      <c r="E137" s="112"/>
      <c r="F137" s="112"/>
      <c r="G137" s="101">
        <f>SUM(G138)+G144</f>
        <v>31260.9</v>
      </c>
      <c r="H137" s="101">
        <f>SUM(H138)+H144</f>
        <v>27282.9</v>
      </c>
      <c r="I137" s="101">
        <f>SUM(I138)+I144</f>
        <v>27484.100000000002</v>
      </c>
    </row>
    <row r="138" spans="1:9" x14ac:dyDescent="0.25">
      <c r="A138" s="36" t="s">
        <v>171</v>
      </c>
      <c r="B138" s="31"/>
      <c r="C138" s="112" t="s">
        <v>54</v>
      </c>
      <c r="D138" s="112" t="s">
        <v>13</v>
      </c>
      <c r="E138" s="112"/>
      <c r="F138" s="112"/>
      <c r="G138" s="101">
        <f t="shared" ref="G138:I139" si="13">SUM(G139)</f>
        <v>4781.5</v>
      </c>
      <c r="H138" s="101">
        <f t="shared" si="13"/>
        <v>5103.5</v>
      </c>
      <c r="I138" s="101">
        <f t="shared" si="13"/>
        <v>5304.7</v>
      </c>
    </row>
    <row r="139" spans="1:9" x14ac:dyDescent="0.25">
      <c r="A139" s="26" t="s">
        <v>192</v>
      </c>
      <c r="B139" s="20"/>
      <c r="C139" s="112" t="s">
        <v>54</v>
      </c>
      <c r="D139" s="112" t="s">
        <v>13</v>
      </c>
      <c r="E139" s="31" t="s">
        <v>193</v>
      </c>
      <c r="F139" s="112"/>
      <c r="G139" s="101">
        <f t="shared" si="13"/>
        <v>4781.5</v>
      </c>
      <c r="H139" s="101">
        <f t="shared" si="13"/>
        <v>5103.5</v>
      </c>
      <c r="I139" s="101">
        <f t="shared" si="13"/>
        <v>5304.7</v>
      </c>
    </row>
    <row r="140" spans="1:9" ht="31.5" x14ac:dyDescent="0.25">
      <c r="A140" s="111" t="s">
        <v>231</v>
      </c>
      <c r="B140" s="20"/>
      <c r="C140" s="112" t="s">
        <v>54</v>
      </c>
      <c r="D140" s="112" t="s">
        <v>13</v>
      </c>
      <c r="E140" s="112" t="s">
        <v>733</v>
      </c>
      <c r="F140" s="112"/>
      <c r="G140" s="101">
        <f>SUM(G141:G143)</f>
        <v>4781.5</v>
      </c>
      <c r="H140" s="101">
        <f>SUM(H141:H143)</f>
        <v>5103.5</v>
      </c>
      <c r="I140" s="101">
        <f>SUM(I141:I143)</f>
        <v>5304.7</v>
      </c>
    </row>
    <row r="141" spans="1:9" ht="47.25" x14ac:dyDescent="0.25">
      <c r="A141" s="27" t="s">
        <v>51</v>
      </c>
      <c r="B141" s="20"/>
      <c r="C141" s="112" t="s">
        <v>54</v>
      </c>
      <c r="D141" s="112" t="s">
        <v>13</v>
      </c>
      <c r="E141" s="112" t="s">
        <v>733</v>
      </c>
      <c r="F141" s="112" t="s">
        <v>89</v>
      </c>
      <c r="G141" s="101">
        <v>4211.3999999999996</v>
      </c>
      <c r="H141" s="101">
        <v>4611.3999999999996</v>
      </c>
      <c r="I141" s="101">
        <v>4611.3999999999996</v>
      </c>
    </row>
    <row r="142" spans="1:9" ht="31.5" x14ac:dyDescent="0.25">
      <c r="A142" s="111" t="s">
        <v>52</v>
      </c>
      <c r="B142" s="20"/>
      <c r="C142" s="112" t="s">
        <v>54</v>
      </c>
      <c r="D142" s="112" t="s">
        <v>13</v>
      </c>
      <c r="E142" s="112" t="s">
        <v>733</v>
      </c>
      <c r="F142" s="112" t="s">
        <v>91</v>
      </c>
      <c r="G142" s="101">
        <v>490.1</v>
      </c>
      <c r="H142" s="101">
        <v>412.1</v>
      </c>
      <c r="I142" s="101">
        <v>613.29999999999995</v>
      </c>
    </row>
    <row r="143" spans="1:9" x14ac:dyDescent="0.25">
      <c r="A143" s="111" t="s">
        <v>22</v>
      </c>
      <c r="B143" s="20"/>
      <c r="C143" s="112" t="s">
        <v>54</v>
      </c>
      <c r="D143" s="112" t="s">
        <v>13</v>
      </c>
      <c r="E143" s="112" t="s">
        <v>733</v>
      </c>
      <c r="F143" s="112" t="s">
        <v>96</v>
      </c>
      <c r="G143" s="101">
        <v>80</v>
      </c>
      <c r="H143" s="101">
        <v>80</v>
      </c>
      <c r="I143" s="101">
        <v>80</v>
      </c>
    </row>
    <row r="144" spans="1:9" ht="31.5" x14ac:dyDescent="0.25">
      <c r="A144" s="27" t="s">
        <v>277</v>
      </c>
      <c r="B144" s="2"/>
      <c r="C144" s="2" t="s">
        <v>54</v>
      </c>
      <c r="D144" s="2" t="s">
        <v>173</v>
      </c>
      <c r="E144" s="2"/>
      <c r="F144" s="2"/>
      <c r="G144" s="25">
        <f>SUM(G145+G164)</f>
        <v>26479.4</v>
      </c>
      <c r="H144" s="25">
        <f>SUM(H145+H164)</f>
        <v>22179.4</v>
      </c>
      <c r="I144" s="25">
        <f>SUM(I145+I164)</f>
        <v>22179.4</v>
      </c>
    </row>
    <row r="145" spans="1:9" ht="31.5" x14ac:dyDescent="0.25">
      <c r="A145" s="27" t="s">
        <v>645</v>
      </c>
      <c r="B145" s="2"/>
      <c r="C145" s="2" t="s">
        <v>54</v>
      </c>
      <c r="D145" s="2" t="s">
        <v>173</v>
      </c>
      <c r="E145" s="2" t="s">
        <v>281</v>
      </c>
      <c r="F145" s="2"/>
      <c r="G145" s="25">
        <f>SUM(G146,G156,G160)</f>
        <v>25979.4</v>
      </c>
      <c r="H145" s="25">
        <f>SUM(H146,H156,H160)</f>
        <v>21679.4</v>
      </c>
      <c r="I145" s="25">
        <f>SUM(I146,I156,I160)</f>
        <v>21679.4</v>
      </c>
    </row>
    <row r="146" spans="1:9" ht="31.5" x14ac:dyDescent="0.25">
      <c r="A146" s="27" t="s">
        <v>646</v>
      </c>
      <c r="B146" s="2"/>
      <c r="C146" s="2" t="s">
        <v>54</v>
      </c>
      <c r="D146" s="2" t="s">
        <v>173</v>
      </c>
      <c r="E146" s="2" t="s">
        <v>282</v>
      </c>
      <c r="F146" s="2"/>
      <c r="G146" s="25">
        <f>SUM(G147,G152)</f>
        <v>21875.300000000003</v>
      </c>
      <c r="H146" s="25">
        <f>SUM(H147,H152)</f>
        <v>20675.300000000003</v>
      </c>
      <c r="I146" s="25">
        <f>SUM(I147,I152)</f>
        <v>20675.300000000003</v>
      </c>
    </row>
    <row r="147" spans="1:9" x14ac:dyDescent="0.25">
      <c r="A147" s="27" t="s">
        <v>35</v>
      </c>
      <c r="B147" s="2"/>
      <c r="C147" s="2" t="s">
        <v>54</v>
      </c>
      <c r="D147" s="2" t="s">
        <v>173</v>
      </c>
      <c r="E147" s="2" t="s">
        <v>283</v>
      </c>
      <c r="F147" s="2"/>
      <c r="G147" s="25">
        <f>SUM(G148)+G150</f>
        <v>1308.4000000000001</v>
      </c>
      <c r="H147" s="25">
        <f>SUM(H148)+H150</f>
        <v>1308.4000000000001</v>
      </c>
      <c r="I147" s="25">
        <f>SUM(I148)+I150</f>
        <v>1308.4000000000001</v>
      </c>
    </row>
    <row r="148" spans="1:9" ht="31.5" x14ac:dyDescent="0.25">
      <c r="A148" s="27" t="s">
        <v>278</v>
      </c>
      <c r="B148" s="2"/>
      <c r="C148" s="2" t="s">
        <v>54</v>
      </c>
      <c r="D148" s="2" t="s">
        <v>173</v>
      </c>
      <c r="E148" s="2" t="s">
        <v>284</v>
      </c>
      <c r="F148" s="2"/>
      <c r="G148" s="25">
        <f>SUM(G149)</f>
        <v>1270</v>
      </c>
      <c r="H148" s="25">
        <f>SUM(H149)</f>
        <v>1270</v>
      </c>
      <c r="I148" s="25">
        <f>SUM(I149)</f>
        <v>1270</v>
      </c>
    </row>
    <row r="149" spans="1:9" ht="31.5" x14ac:dyDescent="0.25">
      <c r="A149" s="27" t="s">
        <v>52</v>
      </c>
      <c r="B149" s="2"/>
      <c r="C149" s="2" t="s">
        <v>54</v>
      </c>
      <c r="D149" s="2" t="s">
        <v>173</v>
      </c>
      <c r="E149" s="2" t="s">
        <v>284</v>
      </c>
      <c r="F149" s="2" t="s">
        <v>91</v>
      </c>
      <c r="G149" s="25">
        <v>1270</v>
      </c>
      <c r="H149" s="25">
        <v>1270</v>
      </c>
      <c r="I149" s="25">
        <v>1270</v>
      </c>
    </row>
    <row r="150" spans="1:9" ht="31.5" x14ac:dyDescent="0.25">
      <c r="A150" s="27" t="s">
        <v>279</v>
      </c>
      <c r="B150" s="2"/>
      <c r="C150" s="2" t="s">
        <v>54</v>
      </c>
      <c r="D150" s="2" t="s">
        <v>173</v>
      </c>
      <c r="E150" s="2" t="s">
        <v>285</v>
      </c>
      <c r="F150" s="2"/>
      <c r="G150" s="25">
        <f>SUM(G151)</f>
        <v>38.4</v>
      </c>
      <c r="H150" s="25">
        <f>SUM(H151)</f>
        <v>38.4</v>
      </c>
      <c r="I150" s="25">
        <f>SUM(I151)</f>
        <v>38.4</v>
      </c>
    </row>
    <row r="151" spans="1:9" ht="31.5" x14ac:dyDescent="0.25">
      <c r="A151" s="27" t="s">
        <v>52</v>
      </c>
      <c r="B151" s="2"/>
      <c r="C151" s="2" t="s">
        <v>54</v>
      </c>
      <c r="D151" s="2" t="s">
        <v>173</v>
      </c>
      <c r="E151" s="2" t="s">
        <v>285</v>
      </c>
      <c r="F151" s="2" t="s">
        <v>91</v>
      </c>
      <c r="G151" s="25">
        <v>38.4</v>
      </c>
      <c r="H151" s="25">
        <v>38.4</v>
      </c>
      <c r="I151" s="25">
        <v>38.4</v>
      </c>
    </row>
    <row r="152" spans="1:9" ht="31.5" x14ac:dyDescent="0.25">
      <c r="A152" s="27" t="s">
        <v>45</v>
      </c>
      <c r="B152" s="2"/>
      <c r="C152" s="2" t="s">
        <v>54</v>
      </c>
      <c r="D152" s="2" t="s">
        <v>173</v>
      </c>
      <c r="E152" s="2" t="s">
        <v>286</v>
      </c>
      <c r="F152" s="2"/>
      <c r="G152" s="25">
        <f>SUM(G153:G155)</f>
        <v>20566.900000000001</v>
      </c>
      <c r="H152" s="25">
        <f>SUM(H153:H155)</f>
        <v>19366.900000000001</v>
      </c>
      <c r="I152" s="25">
        <f>SUM(I153:I155)</f>
        <v>19366.900000000001</v>
      </c>
    </row>
    <row r="153" spans="1:9" ht="47.25" x14ac:dyDescent="0.25">
      <c r="A153" s="27" t="s">
        <v>51</v>
      </c>
      <c r="B153" s="2"/>
      <c r="C153" s="2" t="s">
        <v>54</v>
      </c>
      <c r="D153" s="2" t="s">
        <v>173</v>
      </c>
      <c r="E153" s="2" t="s">
        <v>286</v>
      </c>
      <c r="F153" s="2" t="s">
        <v>89</v>
      </c>
      <c r="G153" s="25">
        <v>16521.8</v>
      </c>
      <c r="H153" s="25">
        <v>16521.8</v>
      </c>
      <c r="I153" s="25">
        <v>16521.8</v>
      </c>
    </row>
    <row r="154" spans="1:9" ht="31.5" x14ac:dyDescent="0.25">
      <c r="A154" s="27" t="s">
        <v>52</v>
      </c>
      <c r="B154" s="2"/>
      <c r="C154" s="2" t="s">
        <v>54</v>
      </c>
      <c r="D154" s="2" t="s">
        <v>173</v>
      </c>
      <c r="E154" s="2" t="s">
        <v>286</v>
      </c>
      <c r="F154" s="2" t="s">
        <v>91</v>
      </c>
      <c r="G154" s="25">
        <v>3997.2</v>
      </c>
      <c r="H154" s="25">
        <v>2797.2</v>
      </c>
      <c r="I154" s="25">
        <v>2797.2</v>
      </c>
    </row>
    <row r="155" spans="1:9" x14ac:dyDescent="0.25">
      <c r="A155" s="27" t="s">
        <v>22</v>
      </c>
      <c r="B155" s="2"/>
      <c r="C155" s="2" t="s">
        <v>54</v>
      </c>
      <c r="D155" s="2" t="s">
        <v>173</v>
      </c>
      <c r="E155" s="2" t="s">
        <v>286</v>
      </c>
      <c r="F155" s="2" t="s">
        <v>96</v>
      </c>
      <c r="G155" s="25">
        <v>47.9</v>
      </c>
      <c r="H155" s="25">
        <v>47.9</v>
      </c>
      <c r="I155" s="25">
        <v>47.9</v>
      </c>
    </row>
    <row r="156" spans="1:9" ht="47.25" x14ac:dyDescent="0.25">
      <c r="A156" s="27" t="s">
        <v>280</v>
      </c>
      <c r="B156" s="2"/>
      <c r="C156" s="2" t="s">
        <v>54</v>
      </c>
      <c r="D156" s="2" t="s">
        <v>173</v>
      </c>
      <c r="E156" s="2" t="s">
        <v>287</v>
      </c>
      <c r="F156" s="2"/>
      <c r="G156" s="25">
        <f t="shared" ref="G156:I158" si="14">SUM(G157)</f>
        <v>3675</v>
      </c>
      <c r="H156" s="25">
        <f t="shared" si="14"/>
        <v>575</v>
      </c>
      <c r="I156" s="25">
        <f t="shared" si="14"/>
        <v>575</v>
      </c>
    </row>
    <row r="157" spans="1:9" x14ac:dyDescent="0.25">
      <c r="A157" s="27" t="s">
        <v>35</v>
      </c>
      <c r="B157" s="2"/>
      <c r="C157" s="2" t="s">
        <v>54</v>
      </c>
      <c r="D157" s="2" t="s">
        <v>173</v>
      </c>
      <c r="E157" s="2" t="s">
        <v>288</v>
      </c>
      <c r="F157" s="2"/>
      <c r="G157" s="25">
        <f t="shared" si="14"/>
        <v>3675</v>
      </c>
      <c r="H157" s="25">
        <f t="shared" si="14"/>
        <v>575</v>
      </c>
      <c r="I157" s="25">
        <f t="shared" si="14"/>
        <v>575</v>
      </c>
    </row>
    <row r="158" spans="1:9" ht="31.5" x14ac:dyDescent="0.25">
      <c r="A158" s="27" t="s">
        <v>279</v>
      </c>
      <c r="B158" s="2"/>
      <c r="C158" s="2" t="s">
        <v>54</v>
      </c>
      <c r="D158" s="2" t="s">
        <v>173</v>
      </c>
      <c r="E158" s="2" t="s">
        <v>289</v>
      </c>
      <c r="F158" s="2"/>
      <c r="G158" s="25">
        <f t="shared" si="14"/>
        <v>3675</v>
      </c>
      <c r="H158" s="25">
        <f t="shared" si="14"/>
        <v>575</v>
      </c>
      <c r="I158" s="25">
        <f t="shared" si="14"/>
        <v>575</v>
      </c>
    </row>
    <row r="159" spans="1:9" ht="31.5" x14ac:dyDescent="0.25">
      <c r="A159" s="27" t="s">
        <v>52</v>
      </c>
      <c r="B159" s="2"/>
      <c r="C159" s="2" t="s">
        <v>54</v>
      </c>
      <c r="D159" s="2" t="s">
        <v>173</v>
      </c>
      <c r="E159" s="2" t="s">
        <v>289</v>
      </c>
      <c r="F159" s="2" t="s">
        <v>91</v>
      </c>
      <c r="G159" s="25">
        <v>3675</v>
      </c>
      <c r="H159" s="25">
        <v>575</v>
      </c>
      <c r="I159" s="25">
        <v>575</v>
      </c>
    </row>
    <row r="160" spans="1:9" ht="31.5" x14ac:dyDescent="0.25">
      <c r="A160" s="27" t="s">
        <v>647</v>
      </c>
      <c r="B160" s="2"/>
      <c r="C160" s="2" t="s">
        <v>54</v>
      </c>
      <c r="D160" s="2" t="s">
        <v>173</v>
      </c>
      <c r="E160" s="2" t="s">
        <v>290</v>
      </c>
      <c r="F160" s="2"/>
      <c r="G160" s="25">
        <f t="shared" ref="G160:I162" si="15">SUM(G161)</f>
        <v>429.1</v>
      </c>
      <c r="H160" s="25">
        <f t="shared" si="15"/>
        <v>429.1</v>
      </c>
      <c r="I160" s="25">
        <f t="shared" si="15"/>
        <v>429.1</v>
      </c>
    </row>
    <row r="161" spans="1:9" x14ac:dyDescent="0.25">
      <c r="A161" s="27" t="s">
        <v>35</v>
      </c>
      <c r="B161" s="2"/>
      <c r="C161" s="2" t="s">
        <v>54</v>
      </c>
      <c r="D161" s="2" t="s">
        <v>173</v>
      </c>
      <c r="E161" s="2" t="s">
        <v>291</v>
      </c>
      <c r="F161" s="2"/>
      <c r="G161" s="25">
        <f t="shared" si="15"/>
        <v>429.1</v>
      </c>
      <c r="H161" s="25">
        <f t="shared" si="15"/>
        <v>429.1</v>
      </c>
      <c r="I161" s="25">
        <f t="shared" si="15"/>
        <v>429.1</v>
      </c>
    </row>
    <row r="162" spans="1:9" ht="47.25" x14ac:dyDescent="0.25">
      <c r="A162" s="27" t="s">
        <v>274</v>
      </c>
      <c r="B162" s="2"/>
      <c r="C162" s="2" t="s">
        <v>54</v>
      </c>
      <c r="D162" s="2" t="s">
        <v>173</v>
      </c>
      <c r="E162" s="2" t="s">
        <v>490</v>
      </c>
      <c r="F162" s="2"/>
      <c r="G162" s="25">
        <f t="shared" si="15"/>
        <v>429.1</v>
      </c>
      <c r="H162" s="25">
        <f t="shared" si="15"/>
        <v>429.1</v>
      </c>
      <c r="I162" s="25">
        <f t="shared" si="15"/>
        <v>429.1</v>
      </c>
    </row>
    <row r="163" spans="1:9" ht="31.5" x14ac:dyDescent="0.25">
      <c r="A163" s="27" t="s">
        <v>52</v>
      </c>
      <c r="B163" s="2"/>
      <c r="C163" s="2" t="s">
        <v>54</v>
      </c>
      <c r="D163" s="2" t="s">
        <v>173</v>
      </c>
      <c r="E163" s="2" t="s">
        <v>490</v>
      </c>
      <c r="F163" s="2" t="s">
        <v>91</v>
      </c>
      <c r="G163" s="25">
        <v>429.1</v>
      </c>
      <c r="H163" s="25">
        <v>429.1</v>
      </c>
      <c r="I163" s="25">
        <v>429.1</v>
      </c>
    </row>
    <row r="164" spans="1:9" x14ac:dyDescent="0.25">
      <c r="A164" s="27" t="s">
        <v>192</v>
      </c>
      <c r="B164" s="2"/>
      <c r="C164" s="2" t="s">
        <v>54</v>
      </c>
      <c r="D164" s="2" t="s">
        <v>173</v>
      </c>
      <c r="E164" s="2" t="s">
        <v>193</v>
      </c>
      <c r="F164" s="2"/>
      <c r="G164" s="25">
        <f>SUM(G165)</f>
        <v>500</v>
      </c>
      <c r="H164" s="25">
        <f>SUM(H165)</f>
        <v>500</v>
      </c>
      <c r="I164" s="25">
        <f>SUM(I165)</f>
        <v>500</v>
      </c>
    </row>
    <row r="165" spans="1:9" ht="47.25" x14ac:dyDescent="0.25">
      <c r="A165" s="27" t="s">
        <v>274</v>
      </c>
      <c r="B165" s="2"/>
      <c r="C165" s="2" t="s">
        <v>54</v>
      </c>
      <c r="D165" s="2" t="s">
        <v>173</v>
      </c>
      <c r="E165" s="2" t="s">
        <v>312</v>
      </c>
      <c r="F165" s="2"/>
      <c r="G165" s="25">
        <f>SUM(G167+G169)</f>
        <v>500</v>
      </c>
      <c r="H165" s="25">
        <f>SUM(H167+H169)</f>
        <v>500</v>
      </c>
      <c r="I165" s="25">
        <f>SUM(I167+I169)</f>
        <v>500</v>
      </c>
    </row>
    <row r="166" spans="1:9" ht="31.5" x14ac:dyDescent="0.25">
      <c r="A166" s="27" t="s">
        <v>311</v>
      </c>
      <c r="B166" s="2"/>
      <c r="C166" s="2" t="s">
        <v>54</v>
      </c>
      <c r="D166" s="2" t="s">
        <v>173</v>
      </c>
      <c r="E166" s="2" t="s">
        <v>313</v>
      </c>
      <c r="F166" s="2"/>
      <c r="G166" s="25">
        <f>SUM(G167)</f>
        <v>500</v>
      </c>
      <c r="H166" s="25">
        <f>SUM(H167)</f>
        <v>500</v>
      </c>
      <c r="I166" s="25">
        <f>SUM(I167)</f>
        <v>500</v>
      </c>
    </row>
    <row r="167" spans="1:9" ht="29.25" customHeight="1" x14ac:dyDescent="0.25">
      <c r="A167" s="27" t="s">
        <v>52</v>
      </c>
      <c r="B167" s="2"/>
      <c r="C167" s="2" t="s">
        <v>54</v>
      </c>
      <c r="D167" s="2" t="s">
        <v>173</v>
      </c>
      <c r="E167" s="2" t="s">
        <v>313</v>
      </c>
      <c r="F167" s="2" t="s">
        <v>91</v>
      </c>
      <c r="G167" s="25">
        <v>500</v>
      </c>
      <c r="H167" s="25">
        <v>500</v>
      </c>
      <c r="I167" s="25">
        <v>500</v>
      </c>
    </row>
    <row r="168" spans="1:9" ht="31.5" hidden="1" x14ac:dyDescent="0.25">
      <c r="A168" s="26" t="s">
        <v>98</v>
      </c>
      <c r="B168" s="20"/>
      <c r="C168" s="2" t="s">
        <v>54</v>
      </c>
      <c r="D168" s="2" t="s">
        <v>173</v>
      </c>
      <c r="E168" s="31" t="s">
        <v>465</v>
      </c>
      <c r="F168" s="31"/>
      <c r="G168" s="101">
        <f>G169</f>
        <v>0</v>
      </c>
      <c r="H168" s="101">
        <f>H169</f>
        <v>0</v>
      </c>
      <c r="I168" s="101">
        <f>I169</f>
        <v>0</v>
      </c>
    </row>
    <row r="169" spans="1:9" hidden="1" x14ac:dyDescent="0.25">
      <c r="A169" s="111" t="s">
        <v>22</v>
      </c>
      <c r="B169" s="20"/>
      <c r="C169" s="2" t="s">
        <v>54</v>
      </c>
      <c r="D169" s="2" t="s">
        <v>173</v>
      </c>
      <c r="E169" s="31" t="s">
        <v>465</v>
      </c>
      <c r="F169" s="31">
        <v>800</v>
      </c>
      <c r="G169" s="101"/>
      <c r="H169" s="101"/>
      <c r="I169" s="101"/>
    </row>
    <row r="170" spans="1:9" x14ac:dyDescent="0.25">
      <c r="A170" s="111" t="s">
        <v>12</v>
      </c>
      <c r="B170" s="20"/>
      <c r="C170" s="112" t="s">
        <v>13</v>
      </c>
      <c r="D170" s="31"/>
      <c r="E170" s="31"/>
      <c r="F170" s="31"/>
      <c r="G170" s="101">
        <f>SUM(G202)+G171+G180</f>
        <v>327460.8</v>
      </c>
      <c r="H170" s="101">
        <f>SUM(H202)+H171+H180</f>
        <v>363845.19999999995</v>
      </c>
      <c r="I170" s="101">
        <f>SUM(I202)+I171+I180</f>
        <v>334051.40000000002</v>
      </c>
    </row>
    <row r="171" spans="1:9" x14ac:dyDescent="0.25">
      <c r="A171" s="27" t="s">
        <v>14</v>
      </c>
      <c r="B171" s="2"/>
      <c r="C171" s="2" t="s">
        <v>13</v>
      </c>
      <c r="D171" s="2" t="s">
        <v>15</v>
      </c>
      <c r="E171" s="2"/>
      <c r="F171" s="2"/>
      <c r="G171" s="25">
        <f>SUM(G172)</f>
        <v>109702</v>
      </c>
      <c r="H171" s="25">
        <f>SUM(H172)</f>
        <v>130192</v>
      </c>
      <c r="I171" s="25">
        <f>SUM(I172)</f>
        <v>130192</v>
      </c>
    </row>
    <row r="172" spans="1:9" ht="31.5" x14ac:dyDescent="0.25">
      <c r="A172" s="1" t="s">
        <v>690</v>
      </c>
      <c r="B172" s="2"/>
      <c r="C172" s="2" t="s">
        <v>13</v>
      </c>
      <c r="D172" s="2" t="s">
        <v>15</v>
      </c>
      <c r="E172" s="2" t="s">
        <v>292</v>
      </c>
      <c r="F172" s="2"/>
      <c r="G172" s="25">
        <f>SUM(G175)+G173</f>
        <v>109702</v>
      </c>
      <c r="H172" s="25">
        <f>SUM(H175)+H173</f>
        <v>130192</v>
      </c>
      <c r="I172" s="25">
        <f>SUM(I175)+I173</f>
        <v>130192</v>
      </c>
    </row>
    <row r="173" spans="1:9" x14ac:dyDescent="0.25">
      <c r="A173" s="1" t="s">
        <v>35</v>
      </c>
      <c r="B173" s="2"/>
      <c r="C173" s="2" t="s">
        <v>13</v>
      </c>
      <c r="D173" s="2" t="s">
        <v>15</v>
      </c>
      <c r="E173" s="37" t="s">
        <v>713</v>
      </c>
      <c r="F173" s="2"/>
      <c r="G173" s="25">
        <f>SUM(G174)</f>
        <v>1510</v>
      </c>
      <c r="H173" s="25">
        <f>SUM(H174)</f>
        <v>3600</v>
      </c>
      <c r="I173" s="25">
        <f>SUM(I174)</f>
        <v>3600</v>
      </c>
    </row>
    <row r="174" spans="1:9" ht="31.5" x14ac:dyDescent="0.25">
      <c r="A174" s="1" t="s">
        <v>52</v>
      </c>
      <c r="B174" s="2"/>
      <c r="C174" s="2" t="s">
        <v>13</v>
      </c>
      <c r="D174" s="2" t="s">
        <v>15</v>
      </c>
      <c r="E174" s="37" t="s">
        <v>713</v>
      </c>
      <c r="F174" s="2" t="s">
        <v>91</v>
      </c>
      <c r="G174" s="25">
        <v>1510</v>
      </c>
      <c r="H174" s="25">
        <v>3600</v>
      </c>
      <c r="I174" s="25">
        <v>3600</v>
      </c>
    </row>
    <row r="175" spans="1:9" ht="47.25" x14ac:dyDescent="0.25">
      <c r="A175" s="27" t="s">
        <v>18</v>
      </c>
      <c r="B175" s="2"/>
      <c r="C175" s="2" t="s">
        <v>13</v>
      </c>
      <c r="D175" s="2" t="s">
        <v>15</v>
      </c>
      <c r="E175" s="2" t="s">
        <v>691</v>
      </c>
      <c r="F175" s="2"/>
      <c r="G175" s="25">
        <f>SUM(G176+G178)</f>
        <v>108192</v>
      </c>
      <c r="H175" s="25">
        <f>SUM(H176+H178)</f>
        <v>126592</v>
      </c>
      <c r="I175" s="25">
        <f>SUM(I176+I178)</f>
        <v>126592</v>
      </c>
    </row>
    <row r="176" spans="1:9" x14ac:dyDescent="0.25">
      <c r="A176" s="27" t="s">
        <v>20</v>
      </c>
      <c r="B176" s="2"/>
      <c r="C176" s="2" t="s">
        <v>13</v>
      </c>
      <c r="D176" s="2" t="s">
        <v>15</v>
      </c>
      <c r="E176" s="2" t="s">
        <v>692</v>
      </c>
      <c r="F176" s="2"/>
      <c r="G176" s="25">
        <f>SUM(G177)</f>
        <v>49192</v>
      </c>
      <c r="H176" s="25">
        <f>SUM(H177)</f>
        <v>55792</v>
      </c>
      <c r="I176" s="25">
        <f>SUM(I177)</f>
        <v>55792</v>
      </c>
    </row>
    <row r="177" spans="1:9" x14ac:dyDescent="0.25">
      <c r="A177" s="27" t="s">
        <v>22</v>
      </c>
      <c r="B177" s="2"/>
      <c r="C177" s="2" t="s">
        <v>13</v>
      </c>
      <c r="D177" s="2" t="s">
        <v>15</v>
      </c>
      <c r="E177" s="2" t="s">
        <v>692</v>
      </c>
      <c r="F177" s="2" t="s">
        <v>96</v>
      </c>
      <c r="G177" s="25">
        <v>49192</v>
      </c>
      <c r="H177" s="25">
        <v>55792</v>
      </c>
      <c r="I177" s="25">
        <v>55792</v>
      </c>
    </row>
    <row r="178" spans="1:9" ht="18.75" customHeight="1" x14ac:dyDescent="0.25">
      <c r="A178" s="27" t="s">
        <v>268</v>
      </c>
      <c r="B178" s="2"/>
      <c r="C178" s="2" t="s">
        <v>13</v>
      </c>
      <c r="D178" s="2" t="s">
        <v>15</v>
      </c>
      <c r="E178" s="2" t="s">
        <v>693</v>
      </c>
      <c r="F178" s="2"/>
      <c r="G178" s="25">
        <f>SUM(G179)</f>
        <v>59000</v>
      </c>
      <c r="H178" s="25">
        <f>SUM(H179)</f>
        <v>70800</v>
      </c>
      <c r="I178" s="25">
        <f>SUM(I179)</f>
        <v>70800</v>
      </c>
    </row>
    <row r="179" spans="1:9" ht="21" customHeight="1" x14ac:dyDescent="0.25">
      <c r="A179" s="27" t="s">
        <v>22</v>
      </c>
      <c r="B179" s="2"/>
      <c r="C179" s="2" t="s">
        <v>13</v>
      </c>
      <c r="D179" s="2" t="s">
        <v>15</v>
      </c>
      <c r="E179" s="2" t="s">
        <v>693</v>
      </c>
      <c r="F179" s="2" t="s">
        <v>96</v>
      </c>
      <c r="G179" s="25">
        <v>59000</v>
      </c>
      <c r="H179" s="25">
        <v>70800</v>
      </c>
      <c r="I179" s="25">
        <v>70800</v>
      </c>
    </row>
    <row r="180" spans="1:9" ht="17.25" customHeight="1" x14ac:dyDescent="0.25">
      <c r="A180" s="27" t="s">
        <v>269</v>
      </c>
      <c r="B180" s="2"/>
      <c r="C180" s="2" t="s">
        <v>13</v>
      </c>
      <c r="D180" s="2" t="s">
        <v>173</v>
      </c>
      <c r="E180" s="2"/>
      <c r="F180" s="2"/>
      <c r="G180" s="25">
        <f>SUM(G184+G191)+G181</f>
        <v>188057.69999999998</v>
      </c>
      <c r="H180" s="25">
        <f>SUM(H184+H191)</f>
        <v>211725.4</v>
      </c>
      <c r="I180" s="25">
        <f>SUM(I184+I191)</f>
        <v>190731.6</v>
      </c>
    </row>
    <row r="181" spans="1:9" ht="30.75" customHeight="1" x14ac:dyDescent="0.25">
      <c r="A181" s="40" t="s">
        <v>669</v>
      </c>
      <c r="B181" s="2"/>
      <c r="C181" s="2" t="s">
        <v>13</v>
      </c>
      <c r="D181" s="2" t="s">
        <v>173</v>
      </c>
      <c r="E181" s="2" t="s">
        <v>307</v>
      </c>
      <c r="F181" s="2"/>
      <c r="G181" s="25">
        <f>SUM(G182)</f>
        <v>250</v>
      </c>
      <c r="H181" s="25"/>
      <c r="I181" s="25"/>
    </row>
    <row r="182" spans="1:9" ht="17.25" customHeight="1" x14ac:dyDescent="0.25">
      <c r="A182" s="27" t="s">
        <v>35</v>
      </c>
      <c r="B182" s="2"/>
      <c r="C182" s="2" t="s">
        <v>13</v>
      </c>
      <c r="D182" s="2" t="s">
        <v>173</v>
      </c>
      <c r="E182" s="2" t="s">
        <v>308</v>
      </c>
      <c r="F182" s="2"/>
      <c r="G182" s="25">
        <f>SUM(G183)</f>
        <v>250</v>
      </c>
      <c r="H182" s="25"/>
      <c r="I182" s="25"/>
    </row>
    <row r="183" spans="1:9" ht="30" customHeight="1" x14ac:dyDescent="0.25">
      <c r="A183" s="27" t="s">
        <v>52</v>
      </c>
      <c r="B183" s="2"/>
      <c r="C183" s="2" t="s">
        <v>13</v>
      </c>
      <c r="D183" s="2" t="s">
        <v>173</v>
      </c>
      <c r="E183" s="2" t="s">
        <v>308</v>
      </c>
      <c r="F183" s="2" t="s">
        <v>91</v>
      </c>
      <c r="G183" s="25">
        <v>250</v>
      </c>
      <c r="H183" s="25"/>
      <c r="I183" s="25"/>
    </row>
    <row r="184" spans="1:9" ht="31.5" x14ac:dyDescent="0.25">
      <c r="A184" s="1" t="s">
        <v>648</v>
      </c>
      <c r="B184" s="2"/>
      <c r="C184" s="2" t="s">
        <v>13</v>
      </c>
      <c r="D184" s="2" t="s">
        <v>173</v>
      </c>
      <c r="E184" s="2" t="s">
        <v>293</v>
      </c>
      <c r="F184" s="2"/>
      <c r="G184" s="25">
        <f>SUM(G185)+G187+G189</f>
        <v>30460.9</v>
      </c>
      <c r="H184" s="25">
        <f>SUM(H185)+H187+H189</f>
        <v>10460.9</v>
      </c>
      <c r="I184" s="25">
        <f>SUM(I185)+I187+I189</f>
        <v>10460.9</v>
      </c>
    </row>
    <row r="185" spans="1:9" ht="20.25" customHeight="1" x14ac:dyDescent="0.25">
      <c r="A185" s="1" t="s">
        <v>35</v>
      </c>
      <c r="B185" s="2"/>
      <c r="C185" s="2" t="s">
        <v>13</v>
      </c>
      <c r="D185" s="2" t="s">
        <v>173</v>
      </c>
      <c r="E185" s="2" t="s">
        <v>294</v>
      </c>
      <c r="F185" s="2"/>
      <c r="G185" s="25">
        <f>SUM(G186)</f>
        <v>7505.9</v>
      </c>
      <c r="H185" s="25">
        <f>SUM(H186)</f>
        <v>10460.9</v>
      </c>
      <c r="I185" s="25">
        <f>SUM(I186)</f>
        <v>10460.9</v>
      </c>
    </row>
    <row r="186" spans="1:9" ht="30" customHeight="1" x14ac:dyDescent="0.25">
      <c r="A186" s="1" t="s">
        <v>52</v>
      </c>
      <c r="B186" s="2"/>
      <c r="C186" s="2" t="s">
        <v>13</v>
      </c>
      <c r="D186" s="2" t="s">
        <v>173</v>
      </c>
      <c r="E186" s="2" t="s">
        <v>294</v>
      </c>
      <c r="F186" s="2" t="s">
        <v>91</v>
      </c>
      <c r="G186" s="25">
        <v>7505.9</v>
      </c>
      <c r="H186" s="25">
        <v>10460.9</v>
      </c>
      <c r="I186" s="25">
        <v>10460.9</v>
      </c>
    </row>
    <row r="187" spans="1:9" ht="30" customHeight="1" x14ac:dyDescent="0.25">
      <c r="A187" s="1" t="s">
        <v>734</v>
      </c>
      <c r="B187" s="2"/>
      <c r="C187" s="2" t="s">
        <v>13</v>
      </c>
      <c r="D187" s="2" t="s">
        <v>173</v>
      </c>
      <c r="E187" s="37" t="s">
        <v>735</v>
      </c>
      <c r="F187" s="2"/>
      <c r="G187" s="25">
        <f>SUM(G188)</f>
        <v>20000</v>
      </c>
      <c r="H187" s="25">
        <f>SUM(H188)</f>
        <v>0</v>
      </c>
      <c r="I187" s="25">
        <f>SUM(I188)</f>
        <v>0</v>
      </c>
    </row>
    <row r="188" spans="1:9" ht="30" customHeight="1" x14ac:dyDescent="0.25">
      <c r="A188" s="1" t="s">
        <v>52</v>
      </c>
      <c r="B188" s="2"/>
      <c r="C188" s="2" t="s">
        <v>13</v>
      </c>
      <c r="D188" s="2" t="s">
        <v>173</v>
      </c>
      <c r="E188" s="37" t="s">
        <v>735</v>
      </c>
      <c r="F188" s="2" t="s">
        <v>91</v>
      </c>
      <c r="G188" s="25">
        <v>20000</v>
      </c>
      <c r="H188" s="25"/>
      <c r="I188" s="25"/>
    </row>
    <row r="189" spans="1:9" ht="30" customHeight="1" x14ac:dyDescent="0.25">
      <c r="A189" s="1" t="s">
        <v>736</v>
      </c>
      <c r="B189" s="2"/>
      <c r="C189" s="2" t="s">
        <v>13</v>
      </c>
      <c r="D189" s="2" t="s">
        <v>173</v>
      </c>
      <c r="E189" s="37" t="s">
        <v>737</v>
      </c>
      <c r="F189" s="2"/>
      <c r="G189" s="25">
        <f>SUM(G190)</f>
        <v>2955</v>
      </c>
      <c r="H189" s="25">
        <f>SUM(H190)</f>
        <v>0</v>
      </c>
      <c r="I189" s="25">
        <f>SUM(I190)</f>
        <v>0</v>
      </c>
    </row>
    <row r="190" spans="1:9" ht="30" customHeight="1" x14ac:dyDescent="0.25">
      <c r="A190" s="1" t="s">
        <v>52</v>
      </c>
      <c r="B190" s="2"/>
      <c r="C190" s="2" t="s">
        <v>13</v>
      </c>
      <c r="D190" s="2" t="s">
        <v>173</v>
      </c>
      <c r="E190" s="37" t="s">
        <v>737</v>
      </c>
      <c r="F190" s="2" t="s">
        <v>91</v>
      </c>
      <c r="G190" s="25">
        <v>2955</v>
      </c>
      <c r="H190" s="25"/>
      <c r="I190" s="25"/>
    </row>
    <row r="191" spans="1:9" ht="31.5" x14ac:dyDescent="0.25">
      <c r="A191" s="1" t="s">
        <v>931</v>
      </c>
      <c r="B191" s="2"/>
      <c r="C191" s="2" t="s">
        <v>13</v>
      </c>
      <c r="D191" s="2" t="s">
        <v>173</v>
      </c>
      <c r="E191" s="2" t="s">
        <v>694</v>
      </c>
      <c r="F191" s="2"/>
      <c r="G191" s="25">
        <f>SUM(G192)+G198</f>
        <v>157346.79999999999</v>
      </c>
      <c r="H191" s="25">
        <f>SUM(H192)+H198</f>
        <v>201264.5</v>
      </c>
      <c r="I191" s="25">
        <f>SUM(I192)+I198</f>
        <v>180270.7</v>
      </c>
    </row>
    <row r="192" spans="1:9" x14ac:dyDescent="0.25">
      <c r="A192" s="1" t="s">
        <v>35</v>
      </c>
      <c r="B192" s="2"/>
      <c r="C192" s="2" t="s">
        <v>13</v>
      </c>
      <c r="D192" s="2" t="s">
        <v>173</v>
      </c>
      <c r="E192" s="2" t="s">
        <v>695</v>
      </c>
      <c r="F192" s="2"/>
      <c r="G192" s="25">
        <f>SUM(G193)+G194+G196</f>
        <v>127817.8</v>
      </c>
      <c r="H192" s="25">
        <f>SUM(H193)+H194+H196</f>
        <v>197864.5</v>
      </c>
      <c r="I192" s="25">
        <f>SUM(I193)+I194+I196</f>
        <v>180270.7</v>
      </c>
    </row>
    <row r="193" spans="1:9" ht="31.5" x14ac:dyDescent="0.25">
      <c r="A193" s="1" t="s">
        <v>52</v>
      </c>
      <c r="B193" s="2"/>
      <c r="C193" s="2" t="s">
        <v>13</v>
      </c>
      <c r="D193" s="2" t="s">
        <v>173</v>
      </c>
      <c r="E193" s="2" t="s">
        <v>695</v>
      </c>
      <c r="F193" s="2" t="s">
        <v>91</v>
      </c>
      <c r="G193" s="25">
        <v>81150</v>
      </c>
      <c r="H193" s="25">
        <v>89600</v>
      </c>
      <c r="I193" s="25">
        <v>89600</v>
      </c>
    </row>
    <row r="194" spans="1:9" ht="31.5" x14ac:dyDescent="0.25">
      <c r="A194" s="1" t="s">
        <v>734</v>
      </c>
      <c r="B194" s="2"/>
      <c r="C194" s="2" t="s">
        <v>13</v>
      </c>
      <c r="D194" s="2" t="s">
        <v>173</v>
      </c>
      <c r="E194" s="2" t="s">
        <v>738</v>
      </c>
      <c r="F194" s="2"/>
      <c r="G194" s="25">
        <f>SUM(G195)</f>
        <v>44167.8</v>
      </c>
      <c r="H194" s="25">
        <f>SUM(H195)</f>
        <v>105764.5</v>
      </c>
      <c r="I194" s="25">
        <f>SUM(I195)</f>
        <v>88170.7</v>
      </c>
    </row>
    <row r="195" spans="1:9" ht="31.5" x14ac:dyDescent="0.25">
      <c r="A195" s="1" t="s">
        <v>52</v>
      </c>
      <c r="B195" s="2"/>
      <c r="C195" s="2" t="s">
        <v>13</v>
      </c>
      <c r="D195" s="2" t="s">
        <v>173</v>
      </c>
      <c r="E195" s="2" t="s">
        <v>738</v>
      </c>
      <c r="F195" s="2" t="s">
        <v>91</v>
      </c>
      <c r="G195" s="25">
        <v>44167.8</v>
      </c>
      <c r="H195" s="25">
        <v>105764.5</v>
      </c>
      <c r="I195" s="25">
        <v>88170.7</v>
      </c>
    </row>
    <row r="196" spans="1:9" ht="31.5" x14ac:dyDescent="0.25">
      <c r="A196" s="1" t="s">
        <v>736</v>
      </c>
      <c r="B196" s="2"/>
      <c r="C196" s="2" t="s">
        <v>13</v>
      </c>
      <c r="D196" s="2" t="s">
        <v>173</v>
      </c>
      <c r="E196" s="2" t="s">
        <v>739</v>
      </c>
      <c r="F196" s="2"/>
      <c r="G196" s="25">
        <f>SUM(G197)</f>
        <v>2500</v>
      </c>
      <c r="H196" s="25">
        <f>SUM(H197)</f>
        <v>2500</v>
      </c>
      <c r="I196" s="25">
        <f>SUM(I197)</f>
        <v>2500</v>
      </c>
    </row>
    <row r="197" spans="1:9" ht="31.5" x14ac:dyDescent="0.25">
      <c r="A197" s="1" t="s">
        <v>52</v>
      </c>
      <c r="B197" s="2"/>
      <c r="C197" s="2" t="s">
        <v>13</v>
      </c>
      <c r="D197" s="2" t="s">
        <v>173</v>
      </c>
      <c r="E197" s="2" t="s">
        <v>739</v>
      </c>
      <c r="F197" s="2" t="s">
        <v>91</v>
      </c>
      <c r="G197" s="25">
        <v>2500</v>
      </c>
      <c r="H197" s="25">
        <v>2500</v>
      </c>
      <c r="I197" s="25">
        <v>2500</v>
      </c>
    </row>
    <row r="198" spans="1:9" ht="31.5" x14ac:dyDescent="0.25">
      <c r="A198" s="27" t="s">
        <v>271</v>
      </c>
      <c r="B198" s="2"/>
      <c r="C198" s="2" t="s">
        <v>13</v>
      </c>
      <c r="D198" s="2" t="s">
        <v>173</v>
      </c>
      <c r="E198" s="2" t="s">
        <v>715</v>
      </c>
      <c r="F198" s="2"/>
      <c r="G198" s="25">
        <f>SUM(G199)+G200</f>
        <v>29529</v>
      </c>
      <c r="H198" s="25">
        <f>SUM(H199)+H200</f>
        <v>3400</v>
      </c>
      <c r="I198" s="25">
        <f>SUM(I199)+I200</f>
        <v>0</v>
      </c>
    </row>
    <row r="199" spans="1:9" ht="31.5" x14ac:dyDescent="0.25">
      <c r="A199" s="27" t="s">
        <v>272</v>
      </c>
      <c r="B199" s="2"/>
      <c r="C199" s="2" t="s">
        <v>13</v>
      </c>
      <c r="D199" s="2" t="s">
        <v>173</v>
      </c>
      <c r="E199" s="2" t="s">
        <v>715</v>
      </c>
      <c r="F199" s="2" t="s">
        <v>249</v>
      </c>
      <c r="G199" s="25">
        <v>19440</v>
      </c>
      <c r="H199" s="25">
        <v>3400</v>
      </c>
      <c r="I199" s="25"/>
    </row>
    <row r="200" spans="1:9" ht="31.5" x14ac:dyDescent="0.25">
      <c r="A200" s="1" t="s">
        <v>714</v>
      </c>
      <c r="B200" s="2"/>
      <c r="C200" s="2" t="s">
        <v>13</v>
      </c>
      <c r="D200" s="2" t="s">
        <v>173</v>
      </c>
      <c r="E200" s="37" t="s">
        <v>756</v>
      </c>
      <c r="F200" s="2"/>
      <c r="G200" s="25">
        <f>SUM(G201)</f>
        <v>10089</v>
      </c>
      <c r="H200" s="25">
        <f>SUM(H201)</f>
        <v>0</v>
      </c>
      <c r="I200" s="25">
        <f>SUM(I201)</f>
        <v>0</v>
      </c>
    </row>
    <row r="201" spans="1:9" ht="31.5" x14ac:dyDescent="0.25">
      <c r="A201" s="1" t="s">
        <v>272</v>
      </c>
      <c r="B201" s="2"/>
      <c r="C201" s="2" t="s">
        <v>13</v>
      </c>
      <c r="D201" s="2" t="s">
        <v>173</v>
      </c>
      <c r="E201" s="37" t="s">
        <v>756</v>
      </c>
      <c r="F201" s="2" t="s">
        <v>249</v>
      </c>
      <c r="G201" s="25">
        <v>10089</v>
      </c>
      <c r="H201" s="25"/>
      <c r="I201" s="25"/>
    </row>
    <row r="202" spans="1:9" ht="22.5" customHeight="1" x14ac:dyDescent="0.25">
      <c r="A202" s="111" t="s">
        <v>23</v>
      </c>
      <c r="B202" s="20"/>
      <c r="C202" s="112" t="s">
        <v>13</v>
      </c>
      <c r="D202" s="112" t="s">
        <v>24</v>
      </c>
      <c r="E202" s="31"/>
      <c r="F202" s="31"/>
      <c r="G202" s="101">
        <f>SUM(G203+G210+G219+G225+G232+G242)+G239</f>
        <v>29701.100000000002</v>
      </c>
      <c r="H202" s="101">
        <f>SUM(H203+H210+H219+H225+H232+H242)+H239</f>
        <v>21927.800000000003</v>
      </c>
      <c r="I202" s="101">
        <f>SUM(I203+I210+I219+I225+I232+I242)+I239</f>
        <v>13127.800000000001</v>
      </c>
    </row>
    <row r="203" spans="1:9" ht="47.25" x14ac:dyDescent="0.25">
      <c r="A203" s="111" t="s">
        <v>649</v>
      </c>
      <c r="B203" s="20"/>
      <c r="C203" s="112" t="s">
        <v>13</v>
      </c>
      <c r="D203" s="112" t="s">
        <v>24</v>
      </c>
      <c r="E203" s="31" t="s">
        <v>650</v>
      </c>
      <c r="F203" s="31"/>
      <c r="G203" s="101">
        <f>SUM(G207)+G204</f>
        <v>1500</v>
      </c>
      <c r="H203" s="101">
        <f t="shared" ref="H203:I203" si="16">SUM(H207)+H204</f>
        <v>1500</v>
      </c>
      <c r="I203" s="101">
        <f t="shared" si="16"/>
        <v>1500</v>
      </c>
    </row>
    <row r="204" spans="1:9" x14ac:dyDescent="0.25">
      <c r="A204" s="27" t="s">
        <v>35</v>
      </c>
      <c r="B204" s="20"/>
      <c r="C204" s="112" t="s">
        <v>13</v>
      </c>
      <c r="D204" s="112" t="s">
        <v>24</v>
      </c>
      <c r="E204" s="31" t="s">
        <v>999</v>
      </c>
      <c r="F204" s="31"/>
      <c r="G204" s="101">
        <f t="shared" ref="G204:I205" si="17">SUM(G205)</f>
        <v>1500</v>
      </c>
      <c r="H204" s="101">
        <f t="shared" si="17"/>
        <v>0</v>
      </c>
      <c r="I204" s="101">
        <f t="shared" si="17"/>
        <v>0</v>
      </c>
    </row>
    <row r="205" spans="1:9" ht="31.5" x14ac:dyDescent="0.25">
      <c r="A205" s="159" t="s">
        <v>234</v>
      </c>
      <c r="B205" s="20"/>
      <c r="C205" s="112" t="s">
        <v>13</v>
      </c>
      <c r="D205" s="112" t="s">
        <v>24</v>
      </c>
      <c r="E205" s="31" t="s">
        <v>1000</v>
      </c>
      <c r="F205" s="31"/>
      <c r="G205" s="101">
        <f t="shared" si="17"/>
        <v>1500</v>
      </c>
      <c r="H205" s="101">
        <f t="shared" si="17"/>
        <v>0</v>
      </c>
      <c r="I205" s="101">
        <f t="shared" si="17"/>
        <v>0</v>
      </c>
    </row>
    <row r="206" spans="1:9" ht="31.5" x14ac:dyDescent="0.25">
      <c r="A206" s="1" t="s">
        <v>52</v>
      </c>
      <c r="B206" s="20"/>
      <c r="C206" s="112" t="s">
        <v>13</v>
      </c>
      <c r="D206" s="112" t="s">
        <v>24</v>
      </c>
      <c r="E206" s="31" t="s">
        <v>650</v>
      </c>
      <c r="F206" s="31">
        <v>200</v>
      </c>
      <c r="G206" s="101">
        <v>1500</v>
      </c>
      <c r="H206" s="101"/>
      <c r="I206" s="101"/>
    </row>
    <row r="207" spans="1:9" ht="47.25" x14ac:dyDescent="0.25">
      <c r="A207" s="38" t="s">
        <v>18</v>
      </c>
      <c r="B207" s="39"/>
      <c r="C207" s="112" t="s">
        <v>13</v>
      </c>
      <c r="D207" s="112" t="s">
        <v>24</v>
      </c>
      <c r="E207" s="112" t="s">
        <v>899</v>
      </c>
      <c r="F207" s="31"/>
      <c r="G207" s="101">
        <f t="shared" ref="G207:I208" si="18">SUM(G208)</f>
        <v>0</v>
      </c>
      <c r="H207" s="101">
        <f t="shared" si="18"/>
        <v>1500</v>
      </c>
      <c r="I207" s="101">
        <f t="shared" si="18"/>
        <v>1500</v>
      </c>
    </row>
    <row r="208" spans="1:9" ht="31.5" x14ac:dyDescent="0.25">
      <c r="A208" s="111" t="s">
        <v>234</v>
      </c>
      <c r="B208" s="20"/>
      <c r="C208" s="112" t="s">
        <v>13</v>
      </c>
      <c r="D208" s="112" t="s">
        <v>24</v>
      </c>
      <c r="E208" s="112" t="s">
        <v>900</v>
      </c>
      <c r="F208" s="112"/>
      <c r="G208" s="101">
        <f t="shared" si="18"/>
        <v>0</v>
      </c>
      <c r="H208" s="101">
        <f t="shared" si="18"/>
        <v>1500</v>
      </c>
      <c r="I208" s="101">
        <f t="shared" si="18"/>
        <v>1500</v>
      </c>
    </row>
    <row r="209" spans="1:9" x14ac:dyDescent="0.25">
      <c r="A209" s="111" t="s">
        <v>22</v>
      </c>
      <c r="B209" s="20"/>
      <c r="C209" s="112" t="s">
        <v>13</v>
      </c>
      <c r="D209" s="112" t="s">
        <v>24</v>
      </c>
      <c r="E209" s="112" t="s">
        <v>900</v>
      </c>
      <c r="F209" s="112" t="s">
        <v>96</v>
      </c>
      <c r="G209" s="101">
        <v>0</v>
      </c>
      <c r="H209" s="101">
        <v>1500</v>
      </c>
      <c r="I209" s="101">
        <v>1500</v>
      </c>
    </row>
    <row r="210" spans="1:9" ht="31.5" x14ac:dyDescent="0.25">
      <c r="A210" s="111" t="s">
        <v>654</v>
      </c>
      <c r="B210" s="20"/>
      <c r="C210" s="112" t="s">
        <v>13</v>
      </c>
      <c r="D210" s="112" t="s">
        <v>24</v>
      </c>
      <c r="E210" s="112" t="s">
        <v>232</v>
      </c>
      <c r="F210" s="31"/>
      <c r="G210" s="101">
        <f>SUM(G211)+G213</f>
        <v>4800</v>
      </c>
      <c r="H210" s="101">
        <f>SUM(H211)+H213</f>
        <v>4100</v>
      </c>
      <c r="I210" s="101">
        <f>SUM(I211)+I213</f>
        <v>4100</v>
      </c>
    </row>
    <row r="211" spans="1:9" ht="31.5" x14ac:dyDescent="0.25">
      <c r="A211" s="26" t="s">
        <v>98</v>
      </c>
      <c r="B211" s="20"/>
      <c r="C211" s="112" t="s">
        <v>13</v>
      </c>
      <c r="D211" s="112" t="s">
        <v>24</v>
      </c>
      <c r="E211" s="112" t="s">
        <v>721</v>
      </c>
      <c r="F211" s="31"/>
      <c r="G211" s="101">
        <f>SUM(G212)</f>
        <v>700</v>
      </c>
      <c r="H211" s="101">
        <f>SUM(H212)</f>
        <v>0</v>
      </c>
      <c r="I211" s="101">
        <f>SUM(I212)</f>
        <v>0</v>
      </c>
    </row>
    <row r="212" spans="1:9" ht="31.5" x14ac:dyDescent="0.25">
      <c r="A212" s="1" t="s">
        <v>52</v>
      </c>
      <c r="B212" s="20"/>
      <c r="C212" s="112" t="s">
        <v>13</v>
      </c>
      <c r="D212" s="112" t="s">
        <v>24</v>
      </c>
      <c r="E212" s="112" t="s">
        <v>721</v>
      </c>
      <c r="F212" s="31">
        <v>200</v>
      </c>
      <c r="G212" s="101">
        <v>700</v>
      </c>
      <c r="H212" s="101"/>
      <c r="I212" s="101"/>
    </row>
    <row r="213" spans="1:9" ht="31.5" x14ac:dyDescent="0.25">
      <c r="A213" s="38" t="s">
        <v>69</v>
      </c>
      <c r="B213" s="39"/>
      <c r="C213" s="112" t="s">
        <v>13</v>
      </c>
      <c r="D213" s="112" t="s">
        <v>24</v>
      </c>
      <c r="E213" s="112" t="s">
        <v>652</v>
      </c>
      <c r="F213" s="31"/>
      <c r="G213" s="101">
        <f>SUM(G214)+G216</f>
        <v>4100</v>
      </c>
      <c r="H213" s="101">
        <f>SUM(H214)+H216</f>
        <v>4100</v>
      </c>
      <c r="I213" s="101">
        <f>SUM(I214)+I216</f>
        <v>4100</v>
      </c>
    </row>
    <row r="214" spans="1:9" ht="31.5" x14ac:dyDescent="0.25">
      <c r="A214" s="111" t="s">
        <v>410</v>
      </c>
      <c r="B214" s="20"/>
      <c r="C214" s="112" t="s">
        <v>13</v>
      </c>
      <c r="D214" s="112" t="s">
        <v>24</v>
      </c>
      <c r="E214" s="112" t="s">
        <v>653</v>
      </c>
      <c r="F214" s="112"/>
      <c r="G214" s="101">
        <f>SUM(G215)</f>
        <v>3800</v>
      </c>
      <c r="H214" s="101">
        <f>SUM(H215)</f>
        <v>3800</v>
      </c>
      <c r="I214" s="101">
        <f>SUM(I215)</f>
        <v>3800</v>
      </c>
    </row>
    <row r="215" spans="1:9" ht="31.5" x14ac:dyDescent="0.25">
      <c r="A215" s="111" t="s">
        <v>229</v>
      </c>
      <c r="B215" s="20"/>
      <c r="C215" s="112" t="s">
        <v>13</v>
      </c>
      <c r="D215" s="112" t="s">
        <v>24</v>
      </c>
      <c r="E215" s="112" t="s">
        <v>653</v>
      </c>
      <c r="F215" s="112" t="s">
        <v>122</v>
      </c>
      <c r="G215" s="101">
        <v>3800</v>
      </c>
      <c r="H215" s="101">
        <v>3800</v>
      </c>
      <c r="I215" s="101">
        <v>3800</v>
      </c>
    </row>
    <row r="216" spans="1:9" x14ac:dyDescent="0.25">
      <c r="A216" s="111" t="s">
        <v>655</v>
      </c>
      <c r="B216" s="20"/>
      <c r="C216" s="112" t="s">
        <v>13</v>
      </c>
      <c r="D216" s="112" t="s">
        <v>24</v>
      </c>
      <c r="E216" s="112" t="s">
        <v>233</v>
      </c>
      <c r="F216" s="112"/>
      <c r="G216" s="101">
        <f>G218</f>
        <v>300</v>
      </c>
      <c r="H216" s="101">
        <f>H218</f>
        <v>300</v>
      </c>
      <c r="I216" s="101">
        <f>I218</f>
        <v>300</v>
      </c>
    </row>
    <row r="217" spans="1:9" x14ac:dyDescent="0.25">
      <c r="A217" s="27" t="s">
        <v>35</v>
      </c>
      <c r="B217" s="20"/>
      <c r="C217" s="112" t="s">
        <v>13</v>
      </c>
      <c r="D217" s="112" t="s">
        <v>24</v>
      </c>
      <c r="E217" s="112" t="s">
        <v>656</v>
      </c>
      <c r="F217" s="112"/>
      <c r="G217" s="101">
        <f>SUM(G218)</f>
        <v>300</v>
      </c>
      <c r="H217" s="101">
        <f>SUM(H218)</f>
        <v>300</v>
      </c>
      <c r="I217" s="101">
        <f>SUM(I218)</f>
        <v>300</v>
      </c>
    </row>
    <row r="218" spans="1:9" ht="31.5" x14ac:dyDescent="0.25">
      <c r="A218" s="27" t="s">
        <v>52</v>
      </c>
      <c r="B218" s="20"/>
      <c r="C218" s="112" t="s">
        <v>13</v>
      </c>
      <c r="D218" s="112" t="s">
        <v>24</v>
      </c>
      <c r="E218" s="112" t="s">
        <v>656</v>
      </c>
      <c r="F218" s="112" t="s">
        <v>91</v>
      </c>
      <c r="G218" s="101">
        <v>300</v>
      </c>
      <c r="H218" s="101">
        <v>300</v>
      </c>
      <c r="I218" s="101">
        <v>300</v>
      </c>
    </row>
    <row r="219" spans="1:9" ht="31.5" x14ac:dyDescent="0.25">
      <c r="A219" s="27" t="s">
        <v>657</v>
      </c>
      <c r="B219" s="2"/>
      <c r="C219" s="2" t="s">
        <v>13</v>
      </c>
      <c r="D219" s="2" t="s">
        <v>24</v>
      </c>
      <c r="E219" s="2" t="s">
        <v>295</v>
      </c>
      <c r="F219" s="2"/>
      <c r="G219" s="25">
        <f t="shared" ref="G219:I220" si="19">SUM(G220)</f>
        <v>6068.9000000000005</v>
      </c>
      <c r="H219" s="25">
        <f t="shared" si="19"/>
        <v>6049.1</v>
      </c>
      <c r="I219" s="25">
        <f t="shared" si="19"/>
        <v>6049.1</v>
      </c>
    </row>
    <row r="220" spans="1:9" ht="31.5" x14ac:dyDescent="0.25">
      <c r="A220" s="27" t="s">
        <v>658</v>
      </c>
      <c r="B220" s="2"/>
      <c r="C220" s="2" t="s">
        <v>13</v>
      </c>
      <c r="D220" s="2" t="s">
        <v>24</v>
      </c>
      <c r="E220" s="2" t="s">
        <v>296</v>
      </c>
      <c r="F220" s="2"/>
      <c r="G220" s="25">
        <f t="shared" si="19"/>
        <v>6068.9000000000005</v>
      </c>
      <c r="H220" s="25">
        <f t="shared" si="19"/>
        <v>6049.1</v>
      </c>
      <c r="I220" s="25">
        <f t="shared" si="19"/>
        <v>6049.1</v>
      </c>
    </row>
    <row r="221" spans="1:9" ht="31.5" x14ac:dyDescent="0.25">
      <c r="A221" s="27" t="s">
        <v>45</v>
      </c>
      <c r="B221" s="2"/>
      <c r="C221" s="2" t="s">
        <v>13</v>
      </c>
      <c r="D221" s="2" t="s">
        <v>24</v>
      </c>
      <c r="E221" s="2" t="s">
        <v>297</v>
      </c>
      <c r="F221" s="2"/>
      <c r="G221" s="25">
        <f>SUM(G222:G224)</f>
        <v>6068.9000000000005</v>
      </c>
      <c r="H221" s="25">
        <f>SUM(H222:H224)</f>
        <v>6049.1</v>
      </c>
      <c r="I221" s="25">
        <f>SUM(I222:I224)</f>
        <v>6049.1</v>
      </c>
    </row>
    <row r="222" spans="1:9" ht="47.25" x14ac:dyDescent="0.25">
      <c r="A222" s="27" t="s">
        <v>51</v>
      </c>
      <c r="B222" s="2"/>
      <c r="C222" s="2" t="s">
        <v>13</v>
      </c>
      <c r="D222" s="2" t="s">
        <v>24</v>
      </c>
      <c r="E222" s="2" t="s">
        <v>297</v>
      </c>
      <c r="F222" s="2" t="s">
        <v>89</v>
      </c>
      <c r="G222" s="25">
        <v>4993.8</v>
      </c>
      <c r="H222" s="25">
        <v>4993.8</v>
      </c>
      <c r="I222" s="25">
        <v>4993.8</v>
      </c>
    </row>
    <row r="223" spans="1:9" ht="31.5" x14ac:dyDescent="0.25">
      <c r="A223" s="27" t="s">
        <v>52</v>
      </c>
      <c r="B223" s="2"/>
      <c r="C223" s="2" t="s">
        <v>13</v>
      </c>
      <c r="D223" s="2" t="s">
        <v>24</v>
      </c>
      <c r="E223" s="2" t="s">
        <v>297</v>
      </c>
      <c r="F223" s="2" t="s">
        <v>91</v>
      </c>
      <c r="G223" s="25">
        <v>1054</v>
      </c>
      <c r="H223" s="25">
        <v>1034.2</v>
      </c>
      <c r="I223" s="25">
        <v>1034.2</v>
      </c>
    </row>
    <row r="224" spans="1:9" x14ac:dyDescent="0.25">
      <c r="A224" s="27" t="s">
        <v>22</v>
      </c>
      <c r="B224" s="2"/>
      <c r="C224" s="2" t="s">
        <v>13</v>
      </c>
      <c r="D224" s="2" t="s">
        <v>24</v>
      </c>
      <c r="E224" s="2" t="s">
        <v>297</v>
      </c>
      <c r="F224" s="2" t="s">
        <v>96</v>
      </c>
      <c r="G224" s="25">
        <v>21.1</v>
      </c>
      <c r="H224" s="25">
        <v>21.1</v>
      </c>
      <c r="I224" s="25">
        <v>21.1</v>
      </c>
    </row>
    <row r="225" spans="1:9" ht="47.25" x14ac:dyDescent="0.25">
      <c r="A225" s="114" t="s">
        <v>662</v>
      </c>
      <c r="B225" s="20"/>
      <c r="C225" s="112" t="s">
        <v>13</v>
      </c>
      <c r="D225" s="112" t="s">
        <v>24</v>
      </c>
      <c r="E225" s="31" t="s">
        <v>663</v>
      </c>
      <c r="F225" s="112"/>
      <c r="G225" s="101">
        <f>SUM(G226)</f>
        <v>16576.2</v>
      </c>
      <c r="H225" s="101">
        <f>SUM(H226)</f>
        <v>10078.700000000001</v>
      </c>
      <c r="I225" s="101">
        <f>SUM(I226)</f>
        <v>1278.7</v>
      </c>
    </row>
    <row r="226" spans="1:9" x14ac:dyDescent="0.25">
      <c r="A226" s="27" t="s">
        <v>35</v>
      </c>
      <c r="B226" s="20"/>
      <c r="C226" s="112" t="s">
        <v>13</v>
      </c>
      <c r="D226" s="112" t="s">
        <v>24</v>
      </c>
      <c r="E226" s="31" t="s">
        <v>664</v>
      </c>
      <c r="F226" s="112"/>
      <c r="G226" s="101">
        <f>SUM(G227+G228+G230)</f>
        <v>16576.2</v>
      </c>
      <c r="H226" s="101">
        <f>SUM(H227+H228+H230)</f>
        <v>10078.700000000001</v>
      </c>
      <c r="I226" s="101">
        <f>SUM(I227+I228+I230)</f>
        <v>1278.7</v>
      </c>
    </row>
    <row r="227" spans="1:9" ht="31.5" x14ac:dyDescent="0.25">
      <c r="A227" s="27" t="s">
        <v>52</v>
      </c>
      <c r="B227" s="20"/>
      <c r="C227" s="112" t="s">
        <v>13</v>
      </c>
      <c r="D227" s="112" t="s">
        <v>24</v>
      </c>
      <c r="E227" s="31" t="s">
        <v>664</v>
      </c>
      <c r="F227" s="112" t="s">
        <v>91</v>
      </c>
      <c r="G227" s="101">
        <f>3338.7+11000+1000</f>
        <v>15338.7</v>
      </c>
      <c r="H227" s="101">
        <f>1278.7+8800</f>
        <v>10078.700000000001</v>
      </c>
      <c r="I227" s="101">
        <v>1278.7</v>
      </c>
    </row>
    <row r="228" spans="1:9" ht="31.5" x14ac:dyDescent="0.25">
      <c r="A228" s="111" t="s">
        <v>506</v>
      </c>
      <c r="B228" s="20"/>
      <c r="C228" s="112" t="s">
        <v>13</v>
      </c>
      <c r="D228" s="112" t="s">
        <v>24</v>
      </c>
      <c r="E228" s="31" t="s">
        <v>716</v>
      </c>
      <c r="F228" s="31"/>
      <c r="G228" s="101">
        <f>SUM(G229)</f>
        <v>1186.5</v>
      </c>
      <c r="H228" s="101">
        <f>SUM(H229)</f>
        <v>0</v>
      </c>
      <c r="I228" s="101">
        <f>SUM(I229)</f>
        <v>0</v>
      </c>
    </row>
    <row r="229" spans="1:9" ht="31.5" x14ac:dyDescent="0.25">
      <c r="A229" s="111" t="s">
        <v>52</v>
      </c>
      <c r="B229" s="20"/>
      <c r="C229" s="112" t="s">
        <v>13</v>
      </c>
      <c r="D229" s="112" t="s">
        <v>24</v>
      </c>
      <c r="E229" s="31" t="s">
        <v>716</v>
      </c>
      <c r="F229" s="31">
        <v>200</v>
      </c>
      <c r="G229" s="101">
        <v>1186.5</v>
      </c>
      <c r="H229" s="101"/>
      <c r="I229" s="101"/>
    </row>
    <row r="230" spans="1:9" ht="31.5" x14ac:dyDescent="0.25">
      <c r="A230" s="111" t="s">
        <v>562</v>
      </c>
      <c r="B230" s="20"/>
      <c r="C230" s="112" t="s">
        <v>13</v>
      </c>
      <c r="D230" s="112" t="s">
        <v>24</v>
      </c>
      <c r="E230" s="31" t="s">
        <v>717</v>
      </c>
      <c r="F230" s="31"/>
      <c r="G230" s="101">
        <f>SUM(G231)</f>
        <v>51</v>
      </c>
      <c r="H230" s="101">
        <f>SUM(H231)</f>
        <v>0</v>
      </c>
      <c r="I230" s="101">
        <f>SUM(I231)</f>
        <v>0</v>
      </c>
    </row>
    <row r="231" spans="1:9" ht="31.5" x14ac:dyDescent="0.25">
      <c r="A231" s="111" t="s">
        <v>52</v>
      </c>
      <c r="B231" s="20"/>
      <c r="C231" s="112" t="s">
        <v>13</v>
      </c>
      <c r="D231" s="112" t="s">
        <v>24</v>
      </c>
      <c r="E231" s="31" t="s">
        <v>717</v>
      </c>
      <c r="F231" s="31">
        <v>200</v>
      </c>
      <c r="G231" s="101">
        <v>51</v>
      </c>
      <c r="H231" s="101"/>
      <c r="I231" s="101"/>
    </row>
    <row r="232" spans="1:9" ht="31.5" x14ac:dyDescent="0.25">
      <c r="A232" s="111" t="s">
        <v>640</v>
      </c>
      <c r="B232" s="20"/>
      <c r="C232" s="112" t="s">
        <v>13</v>
      </c>
      <c r="D232" s="112" t="s">
        <v>24</v>
      </c>
      <c r="E232" s="31" t="s">
        <v>220</v>
      </c>
      <c r="F232" s="31"/>
      <c r="G232" s="101">
        <f t="shared" ref="G232:I234" si="20">SUM(G233)</f>
        <v>550</v>
      </c>
      <c r="H232" s="101">
        <f t="shared" si="20"/>
        <v>0</v>
      </c>
      <c r="I232" s="101">
        <f t="shared" si="20"/>
        <v>0</v>
      </c>
    </row>
    <row r="233" spans="1:9" ht="47.25" x14ac:dyDescent="0.25">
      <c r="A233" s="123" t="s">
        <v>641</v>
      </c>
      <c r="B233" s="20"/>
      <c r="C233" s="124" t="s">
        <v>13</v>
      </c>
      <c r="D233" s="124" t="s">
        <v>24</v>
      </c>
      <c r="E233" s="31" t="s">
        <v>221</v>
      </c>
      <c r="F233" s="31"/>
      <c r="G233" s="101">
        <f t="shared" si="20"/>
        <v>550</v>
      </c>
      <c r="H233" s="101">
        <f t="shared" si="20"/>
        <v>0</v>
      </c>
      <c r="I233" s="101">
        <f t="shared" si="20"/>
        <v>0</v>
      </c>
    </row>
    <row r="234" spans="1:9" ht="31.5" x14ac:dyDescent="0.25">
      <c r="A234" s="123" t="s">
        <v>492</v>
      </c>
      <c r="B234" s="20"/>
      <c r="C234" s="124" t="s">
        <v>13</v>
      </c>
      <c r="D234" s="124" t="s">
        <v>24</v>
      </c>
      <c r="E234" s="31" t="s">
        <v>223</v>
      </c>
      <c r="F234" s="31"/>
      <c r="G234" s="101">
        <f t="shared" si="20"/>
        <v>550</v>
      </c>
      <c r="H234" s="101">
        <f t="shared" si="20"/>
        <v>0</v>
      </c>
      <c r="I234" s="101">
        <f t="shared" si="20"/>
        <v>0</v>
      </c>
    </row>
    <row r="235" spans="1:9" ht="31.5" x14ac:dyDescent="0.25">
      <c r="A235" s="123" t="s">
        <v>52</v>
      </c>
      <c r="B235" s="20"/>
      <c r="C235" s="124" t="s">
        <v>13</v>
      </c>
      <c r="D235" s="124" t="s">
        <v>24</v>
      </c>
      <c r="E235" s="31" t="s">
        <v>223</v>
      </c>
      <c r="F235" s="31">
        <v>200</v>
      </c>
      <c r="G235" s="101">
        <v>550</v>
      </c>
      <c r="H235" s="101"/>
      <c r="I235" s="101"/>
    </row>
    <row r="236" spans="1:9" ht="31.5" hidden="1" x14ac:dyDescent="0.25">
      <c r="A236" s="111" t="s">
        <v>69</v>
      </c>
      <c r="B236" s="20"/>
      <c r="C236" s="112" t="s">
        <v>13</v>
      </c>
      <c r="D236" s="112" t="s">
        <v>24</v>
      </c>
      <c r="E236" s="31" t="s">
        <v>507</v>
      </c>
      <c r="F236" s="112"/>
      <c r="G236" s="101">
        <f t="shared" ref="G236:I237" si="21">SUM(G237)</f>
        <v>0</v>
      </c>
      <c r="H236" s="101">
        <f t="shared" si="21"/>
        <v>0</v>
      </c>
      <c r="I236" s="101">
        <f t="shared" si="21"/>
        <v>0</v>
      </c>
    </row>
    <row r="237" spans="1:9" ht="31.5" hidden="1" x14ac:dyDescent="0.25">
      <c r="A237" s="111" t="s">
        <v>532</v>
      </c>
      <c r="B237" s="20"/>
      <c r="C237" s="112" t="s">
        <v>13</v>
      </c>
      <c r="D237" s="112" t="s">
        <v>24</v>
      </c>
      <c r="E237" s="31" t="s">
        <v>508</v>
      </c>
      <c r="F237" s="112"/>
      <c r="G237" s="101">
        <f t="shared" si="21"/>
        <v>0</v>
      </c>
      <c r="H237" s="101">
        <f t="shared" si="21"/>
        <v>0</v>
      </c>
      <c r="I237" s="101">
        <f t="shared" si="21"/>
        <v>0</v>
      </c>
    </row>
    <row r="238" spans="1:9" ht="31.5" hidden="1" x14ac:dyDescent="0.25">
      <c r="A238" s="111" t="s">
        <v>229</v>
      </c>
      <c r="B238" s="20"/>
      <c r="C238" s="112" t="s">
        <v>13</v>
      </c>
      <c r="D238" s="112" t="s">
        <v>24</v>
      </c>
      <c r="E238" s="31" t="s">
        <v>508</v>
      </c>
      <c r="F238" s="112" t="s">
        <v>122</v>
      </c>
      <c r="G238" s="101">
        <v>0</v>
      </c>
      <c r="H238" s="101">
        <v>0</v>
      </c>
      <c r="I238" s="101">
        <v>0</v>
      </c>
    </row>
    <row r="239" spans="1:9" ht="47.25" x14ac:dyDescent="0.25">
      <c r="A239" s="111" t="s">
        <v>732</v>
      </c>
      <c r="B239" s="20"/>
      <c r="C239" s="112" t="s">
        <v>13</v>
      </c>
      <c r="D239" s="112" t="s">
        <v>24</v>
      </c>
      <c r="E239" s="31" t="s">
        <v>730</v>
      </c>
      <c r="F239" s="112"/>
      <c r="G239" s="101">
        <f t="shared" ref="G239:I240" si="22">SUM(G240)</f>
        <v>200</v>
      </c>
      <c r="H239" s="101">
        <f t="shared" si="22"/>
        <v>200</v>
      </c>
      <c r="I239" s="101">
        <f t="shared" si="22"/>
        <v>200</v>
      </c>
    </row>
    <row r="240" spans="1:9" ht="36.75" customHeight="1" x14ac:dyDescent="0.25">
      <c r="A240" s="111" t="s">
        <v>924</v>
      </c>
      <c r="B240" s="20"/>
      <c r="C240" s="112" t="s">
        <v>13</v>
      </c>
      <c r="D240" s="112" t="s">
        <v>24</v>
      </c>
      <c r="E240" s="31" t="s">
        <v>731</v>
      </c>
      <c r="F240" s="112"/>
      <c r="G240" s="101">
        <f t="shared" si="22"/>
        <v>200</v>
      </c>
      <c r="H240" s="101">
        <f t="shared" si="22"/>
        <v>200</v>
      </c>
      <c r="I240" s="101">
        <f t="shared" si="22"/>
        <v>200</v>
      </c>
    </row>
    <row r="241" spans="1:9" ht="31.5" x14ac:dyDescent="0.25">
      <c r="A241" s="1" t="s">
        <v>229</v>
      </c>
      <c r="B241" s="20"/>
      <c r="C241" s="112" t="s">
        <v>13</v>
      </c>
      <c r="D241" s="112" t="s">
        <v>24</v>
      </c>
      <c r="E241" s="31" t="s">
        <v>731</v>
      </c>
      <c r="F241" s="112" t="s">
        <v>122</v>
      </c>
      <c r="G241" s="101">
        <v>200</v>
      </c>
      <c r="H241" s="101">
        <v>200</v>
      </c>
      <c r="I241" s="101">
        <v>200</v>
      </c>
    </row>
    <row r="242" spans="1:9" x14ac:dyDescent="0.25">
      <c r="A242" s="27" t="s">
        <v>192</v>
      </c>
      <c r="B242" s="20"/>
      <c r="C242" s="112" t="s">
        <v>13</v>
      </c>
      <c r="D242" s="112" t="s">
        <v>24</v>
      </c>
      <c r="E242" s="31" t="s">
        <v>193</v>
      </c>
      <c r="F242" s="112"/>
      <c r="G242" s="101">
        <f t="shared" ref="G242:I243" si="23">SUM(G243)</f>
        <v>6</v>
      </c>
      <c r="H242" s="101">
        <f t="shared" si="23"/>
        <v>0</v>
      </c>
      <c r="I242" s="101">
        <f t="shared" si="23"/>
        <v>0</v>
      </c>
    </row>
    <row r="243" spans="1:9" ht="31.5" x14ac:dyDescent="0.25">
      <c r="A243" s="27" t="s">
        <v>45</v>
      </c>
      <c r="B243" s="20"/>
      <c r="C243" s="112" t="s">
        <v>13</v>
      </c>
      <c r="D243" s="112" t="s">
        <v>24</v>
      </c>
      <c r="E243" s="31" t="s">
        <v>465</v>
      </c>
      <c r="F243" s="112"/>
      <c r="G243" s="101">
        <f t="shared" si="23"/>
        <v>6</v>
      </c>
      <c r="H243" s="101">
        <f t="shared" si="23"/>
        <v>0</v>
      </c>
      <c r="I243" s="101">
        <f t="shared" si="23"/>
        <v>0</v>
      </c>
    </row>
    <row r="244" spans="1:9" x14ac:dyDescent="0.25">
      <c r="A244" s="111" t="s">
        <v>22</v>
      </c>
      <c r="B244" s="20"/>
      <c r="C244" s="112" t="s">
        <v>13</v>
      </c>
      <c r="D244" s="112" t="s">
        <v>24</v>
      </c>
      <c r="E244" s="31" t="s">
        <v>465</v>
      </c>
      <c r="F244" s="112" t="s">
        <v>96</v>
      </c>
      <c r="G244" s="101">
        <v>6</v>
      </c>
      <c r="H244" s="101"/>
      <c r="I244" s="101"/>
    </row>
    <row r="245" spans="1:9" x14ac:dyDescent="0.25">
      <c r="A245" s="111" t="s">
        <v>236</v>
      </c>
      <c r="B245" s="20"/>
      <c r="C245" s="112" t="s">
        <v>169</v>
      </c>
      <c r="D245" s="112"/>
      <c r="E245" s="31"/>
      <c r="F245" s="112"/>
      <c r="G245" s="101">
        <f>SUM(G246+G256+G284+G332)</f>
        <v>357564.5</v>
      </c>
      <c r="H245" s="101">
        <f>SUM(H246+H256+H284+H332)</f>
        <v>257657.5</v>
      </c>
      <c r="I245" s="101">
        <f>SUM(I246+I256+I284+I332)</f>
        <v>266961.2</v>
      </c>
    </row>
    <row r="246" spans="1:9" x14ac:dyDescent="0.25">
      <c r="A246" s="111" t="s">
        <v>175</v>
      </c>
      <c r="B246" s="20"/>
      <c r="C246" s="112" t="s">
        <v>169</v>
      </c>
      <c r="D246" s="112" t="s">
        <v>34</v>
      </c>
      <c r="E246" s="31"/>
      <c r="F246" s="112"/>
      <c r="G246" s="101">
        <f>SUM(G247)</f>
        <v>82676.600000000006</v>
      </c>
      <c r="H246" s="101">
        <f>SUM(H247)</f>
        <v>0</v>
      </c>
      <c r="I246" s="101">
        <f>SUM(I247)</f>
        <v>8742.1</v>
      </c>
    </row>
    <row r="247" spans="1:9" ht="31.5" x14ac:dyDescent="0.25">
      <c r="A247" s="111" t="s">
        <v>671</v>
      </c>
      <c r="B247" s="20"/>
      <c r="C247" s="112" t="s">
        <v>169</v>
      </c>
      <c r="D247" s="112" t="s">
        <v>34</v>
      </c>
      <c r="E247" s="31" t="s">
        <v>237</v>
      </c>
      <c r="F247" s="112"/>
      <c r="G247" s="101">
        <f>SUM(G248)</f>
        <v>82676.600000000006</v>
      </c>
      <c r="H247" s="101">
        <f t="shared" ref="H247:I247" si="24">SUM(H248)</f>
        <v>0</v>
      </c>
      <c r="I247" s="101">
        <f t="shared" si="24"/>
        <v>8742.1</v>
      </c>
    </row>
    <row r="248" spans="1:9" ht="31.5" x14ac:dyDescent="0.25">
      <c r="A248" s="111" t="s">
        <v>238</v>
      </c>
      <c r="B248" s="20"/>
      <c r="C248" s="112" t="s">
        <v>239</v>
      </c>
      <c r="D248" s="112" t="s">
        <v>34</v>
      </c>
      <c r="E248" s="31" t="s">
        <v>240</v>
      </c>
      <c r="F248" s="112"/>
      <c r="G248" s="101">
        <f>SUM(G249)</f>
        <v>82676.600000000006</v>
      </c>
      <c r="H248" s="101">
        <f t="shared" ref="H248:I248" si="25">SUM(H249)</f>
        <v>0</v>
      </c>
      <c r="I248" s="101">
        <f t="shared" si="25"/>
        <v>8742.1</v>
      </c>
    </row>
    <row r="249" spans="1:9" ht="31.5" x14ac:dyDescent="0.25">
      <c r="A249" s="111" t="s">
        <v>908</v>
      </c>
      <c r="B249" s="20"/>
      <c r="C249" s="112" t="s">
        <v>239</v>
      </c>
      <c r="D249" s="112" t="s">
        <v>34</v>
      </c>
      <c r="E249" s="31" t="s">
        <v>909</v>
      </c>
      <c r="F249" s="112"/>
      <c r="G249" s="101">
        <f>SUM(G252)+G254+G250</f>
        <v>82676.600000000006</v>
      </c>
      <c r="H249" s="101">
        <f t="shared" ref="H249:I249" si="26">SUM(H252)+H254+H250</f>
        <v>0</v>
      </c>
      <c r="I249" s="101">
        <f t="shared" si="26"/>
        <v>8742.1</v>
      </c>
    </row>
    <row r="250" spans="1:9" ht="47.25" x14ac:dyDescent="0.25">
      <c r="A250" s="119" t="s">
        <v>928</v>
      </c>
      <c r="B250" s="20"/>
      <c r="C250" s="120" t="s">
        <v>239</v>
      </c>
      <c r="D250" s="120" t="s">
        <v>34</v>
      </c>
      <c r="E250" s="31" t="s">
        <v>927</v>
      </c>
      <c r="F250" s="120"/>
      <c r="G250" s="101">
        <f>SUM(G251)</f>
        <v>65486.5</v>
      </c>
      <c r="H250" s="101">
        <f t="shared" ref="H250:I250" si="27">SUM(H251)</f>
        <v>0</v>
      </c>
      <c r="I250" s="101">
        <f t="shared" si="27"/>
        <v>0</v>
      </c>
    </row>
    <row r="251" spans="1:9" ht="31.5" x14ac:dyDescent="0.25">
      <c r="A251" s="27" t="s">
        <v>272</v>
      </c>
      <c r="B251" s="20"/>
      <c r="C251" s="120" t="s">
        <v>239</v>
      </c>
      <c r="D251" s="120" t="s">
        <v>34</v>
      </c>
      <c r="E251" s="31" t="s">
        <v>927</v>
      </c>
      <c r="F251" s="120" t="s">
        <v>249</v>
      </c>
      <c r="G251" s="101">
        <v>65486.5</v>
      </c>
      <c r="H251" s="101"/>
      <c r="I251" s="101"/>
    </row>
    <row r="252" spans="1:9" ht="37.5" customHeight="1" x14ac:dyDescent="0.25">
      <c r="A252" s="111" t="s">
        <v>902</v>
      </c>
      <c r="B252" s="20"/>
      <c r="C252" s="112" t="s">
        <v>239</v>
      </c>
      <c r="D252" s="112" t="s">
        <v>34</v>
      </c>
      <c r="E252" s="31" t="s">
        <v>907</v>
      </c>
      <c r="F252" s="112"/>
      <c r="G252" s="101">
        <f t="shared" ref="G252:I252" si="28">SUM(G253)</f>
        <v>16371.600000000006</v>
      </c>
      <c r="H252" s="101">
        <f t="shared" si="28"/>
        <v>0</v>
      </c>
      <c r="I252" s="101">
        <f t="shared" si="28"/>
        <v>8652.5</v>
      </c>
    </row>
    <row r="253" spans="1:9" ht="31.5" x14ac:dyDescent="0.25">
      <c r="A253" s="27" t="s">
        <v>272</v>
      </c>
      <c r="B253" s="20"/>
      <c r="C253" s="112" t="s">
        <v>239</v>
      </c>
      <c r="D253" s="112" t="s">
        <v>34</v>
      </c>
      <c r="E253" s="31" t="s">
        <v>907</v>
      </c>
      <c r="F253" s="112" t="s">
        <v>249</v>
      </c>
      <c r="G253" s="101">
        <f>81858.1-65486.5</f>
        <v>16371.600000000006</v>
      </c>
      <c r="H253" s="101"/>
      <c r="I253" s="101">
        <f>8962.4-309.9</f>
        <v>8652.5</v>
      </c>
    </row>
    <row r="254" spans="1:9" ht="31.5" x14ac:dyDescent="0.25">
      <c r="A254" s="111" t="s">
        <v>903</v>
      </c>
      <c r="B254" s="20"/>
      <c r="C254" s="112" t="s">
        <v>239</v>
      </c>
      <c r="D254" s="112" t="s">
        <v>34</v>
      </c>
      <c r="E254" s="31" t="s">
        <v>910</v>
      </c>
      <c r="F254" s="112"/>
      <c r="G254" s="101">
        <f>SUM(G255)</f>
        <v>818.5</v>
      </c>
      <c r="H254" s="101">
        <f>SUM(H255)</f>
        <v>0</v>
      </c>
      <c r="I254" s="101">
        <f>SUM(I255)</f>
        <v>89.6</v>
      </c>
    </row>
    <row r="255" spans="1:9" ht="31.5" x14ac:dyDescent="0.25">
      <c r="A255" s="27" t="s">
        <v>272</v>
      </c>
      <c r="B255" s="20"/>
      <c r="C255" s="112" t="s">
        <v>239</v>
      </c>
      <c r="D255" s="112" t="s">
        <v>34</v>
      </c>
      <c r="E255" s="31" t="s">
        <v>910</v>
      </c>
      <c r="F255" s="112" t="s">
        <v>249</v>
      </c>
      <c r="G255" s="101">
        <v>818.5</v>
      </c>
      <c r="H255" s="101"/>
      <c r="I255" s="101">
        <v>89.6</v>
      </c>
    </row>
    <row r="256" spans="1:9" x14ac:dyDescent="0.25">
      <c r="A256" s="27" t="s">
        <v>176</v>
      </c>
      <c r="B256" s="2"/>
      <c r="C256" s="2" t="s">
        <v>169</v>
      </c>
      <c r="D256" s="2" t="s">
        <v>44</v>
      </c>
      <c r="E256" s="2"/>
      <c r="F256" s="2"/>
      <c r="G256" s="25">
        <f>SUM(G257+G261+G264+G273+G278+G281)</f>
        <v>34928.400000000001</v>
      </c>
      <c r="H256" s="25">
        <f>SUM(H257+H261+H264+H273+H278+H281)</f>
        <v>30232.6</v>
      </c>
      <c r="I256" s="25">
        <f>SUM(I257+I261+I264+I273+I278+I281)</f>
        <v>30232.6</v>
      </c>
    </row>
    <row r="257" spans="1:9" ht="31.5" x14ac:dyDescent="0.25">
      <c r="A257" s="27" t="s">
        <v>666</v>
      </c>
      <c r="B257" s="2"/>
      <c r="C257" s="2" t="s">
        <v>169</v>
      </c>
      <c r="D257" s="2" t="s">
        <v>44</v>
      </c>
      <c r="E257" s="2" t="s">
        <v>298</v>
      </c>
      <c r="F257" s="2"/>
      <c r="G257" s="25">
        <f t="shared" ref="G257:I258" si="29">SUM(G258)</f>
        <v>2775.2</v>
      </c>
      <c r="H257" s="25">
        <f t="shared" si="29"/>
        <v>0</v>
      </c>
      <c r="I257" s="25">
        <f t="shared" si="29"/>
        <v>0</v>
      </c>
    </row>
    <row r="258" spans="1:9" x14ac:dyDescent="0.25">
      <c r="A258" s="27" t="s">
        <v>35</v>
      </c>
      <c r="B258" s="2"/>
      <c r="C258" s="2" t="s">
        <v>169</v>
      </c>
      <c r="D258" s="2" t="s">
        <v>44</v>
      </c>
      <c r="E258" s="2" t="s">
        <v>299</v>
      </c>
      <c r="F258" s="2"/>
      <c r="G258" s="25">
        <f t="shared" si="29"/>
        <v>2775.2</v>
      </c>
      <c r="H258" s="25">
        <f t="shared" si="29"/>
        <v>0</v>
      </c>
      <c r="I258" s="25">
        <f t="shared" si="29"/>
        <v>0</v>
      </c>
    </row>
    <row r="259" spans="1:9" ht="27.75" customHeight="1" x14ac:dyDescent="0.25">
      <c r="A259" s="27" t="s">
        <v>52</v>
      </c>
      <c r="B259" s="2"/>
      <c r="C259" s="2" t="s">
        <v>169</v>
      </c>
      <c r="D259" s="2" t="s">
        <v>44</v>
      </c>
      <c r="E259" s="2" t="s">
        <v>299</v>
      </c>
      <c r="F259" s="2" t="s">
        <v>91</v>
      </c>
      <c r="G259" s="25">
        <v>2775.2</v>
      </c>
      <c r="H259" s="25"/>
      <c r="I259" s="25"/>
    </row>
    <row r="260" spans="1:9" hidden="1" x14ac:dyDescent="0.25">
      <c r="A260" s="27" t="s">
        <v>22</v>
      </c>
      <c r="B260" s="2"/>
      <c r="C260" s="2" t="s">
        <v>169</v>
      </c>
      <c r="D260" s="2" t="s">
        <v>44</v>
      </c>
      <c r="E260" s="2" t="s">
        <v>300</v>
      </c>
      <c r="F260" s="2" t="s">
        <v>96</v>
      </c>
      <c r="G260" s="25"/>
      <c r="H260" s="25"/>
      <c r="I260" s="25"/>
    </row>
    <row r="261" spans="1:9" ht="31.5" x14ac:dyDescent="0.25">
      <c r="A261" s="27" t="s">
        <v>668</v>
      </c>
      <c r="B261" s="2"/>
      <c r="C261" s="2" t="s">
        <v>169</v>
      </c>
      <c r="D261" s="2" t="s">
        <v>44</v>
      </c>
      <c r="E261" s="2" t="s">
        <v>301</v>
      </c>
      <c r="F261" s="2"/>
      <c r="G261" s="25">
        <f t="shared" ref="G261:I262" si="30">SUM(G262)</f>
        <v>1200</v>
      </c>
      <c r="H261" s="25">
        <f t="shared" si="30"/>
        <v>1200</v>
      </c>
      <c r="I261" s="25">
        <f t="shared" si="30"/>
        <v>1200</v>
      </c>
    </row>
    <row r="262" spans="1:9" x14ac:dyDescent="0.25">
      <c r="A262" s="27" t="s">
        <v>35</v>
      </c>
      <c r="B262" s="2"/>
      <c r="C262" s="2" t="s">
        <v>169</v>
      </c>
      <c r="D262" s="2" t="s">
        <v>44</v>
      </c>
      <c r="E262" s="2" t="s">
        <v>302</v>
      </c>
      <c r="F262" s="2"/>
      <c r="G262" s="25">
        <f t="shared" si="30"/>
        <v>1200</v>
      </c>
      <c r="H262" s="25">
        <f t="shared" si="30"/>
        <v>1200</v>
      </c>
      <c r="I262" s="25">
        <f t="shared" si="30"/>
        <v>1200</v>
      </c>
    </row>
    <row r="263" spans="1:9" ht="31.5" x14ac:dyDescent="0.25">
      <c r="A263" s="27" t="s">
        <v>52</v>
      </c>
      <c r="B263" s="2"/>
      <c r="C263" s="2" t="s">
        <v>169</v>
      </c>
      <c r="D263" s="2" t="s">
        <v>44</v>
      </c>
      <c r="E263" s="2" t="s">
        <v>302</v>
      </c>
      <c r="F263" s="2" t="s">
        <v>91</v>
      </c>
      <c r="G263" s="25">
        <v>1200</v>
      </c>
      <c r="H263" s="25">
        <v>1200</v>
      </c>
      <c r="I263" s="25">
        <v>1200</v>
      </c>
    </row>
    <row r="264" spans="1:9" ht="31.5" x14ac:dyDescent="0.25">
      <c r="A264" s="27" t="s">
        <v>886</v>
      </c>
      <c r="B264" s="2"/>
      <c r="C264" s="2" t="s">
        <v>169</v>
      </c>
      <c r="D264" s="2" t="s">
        <v>44</v>
      </c>
      <c r="E264" s="2" t="s">
        <v>245</v>
      </c>
      <c r="F264" s="2"/>
      <c r="G264" s="25">
        <f>SUM(G265)</f>
        <v>15716.2</v>
      </c>
      <c r="H264" s="25">
        <f>SUM(H265)</f>
        <v>23255.8</v>
      </c>
      <c r="I264" s="25">
        <f>SUM(I265)</f>
        <v>23255.8</v>
      </c>
    </row>
    <row r="265" spans="1:9" x14ac:dyDescent="0.25">
      <c r="A265" s="27" t="s">
        <v>273</v>
      </c>
      <c r="B265" s="2"/>
      <c r="C265" s="2" t="s">
        <v>169</v>
      </c>
      <c r="D265" s="2" t="s">
        <v>44</v>
      </c>
      <c r="E265" s="2" t="s">
        <v>305</v>
      </c>
      <c r="F265" s="2"/>
      <c r="G265" s="25">
        <f>SUM(G271)+G266</f>
        <v>15716.2</v>
      </c>
      <c r="H265" s="25">
        <f>SUM(H271)+H266</f>
        <v>23255.8</v>
      </c>
      <c r="I265" s="25">
        <f>SUM(I271)+I266</f>
        <v>23255.8</v>
      </c>
    </row>
    <row r="266" spans="1:9" x14ac:dyDescent="0.25">
      <c r="A266" s="27" t="s">
        <v>35</v>
      </c>
      <c r="B266" s="2"/>
      <c r="C266" s="2" t="s">
        <v>169</v>
      </c>
      <c r="D266" s="2" t="s">
        <v>44</v>
      </c>
      <c r="E266" s="2" t="s">
        <v>483</v>
      </c>
      <c r="F266" s="2"/>
      <c r="G266" s="25">
        <f>SUM(G267)+G269</f>
        <v>15216.2</v>
      </c>
      <c r="H266" s="25">
        <f>SUM(H267)+H269</f>
        <v>23255.8</v>
      </c>
      <c r="I266" s="25">
        <f>SUM(I267)+I269</f>
        <v>23255.8</v>
      </c>
    </row>
    <row r="267" spans="1:9" ht="63" x14ac:dyDescent="0.25">
      <c r="A267" s="27" t="s">
        <v>740</v>
      </c>
      <c r="B267" s="2"/>
      <c r="C267" s="2" t="s">
        <v>169</v>
      </c>
      <c r="D267" s="2" t="s">
        <v>44</v>
      </c>
      <c r="E267" s="2" t="s">
        <v>741</v>
      </c>
      <c r="F267" s="2"/>
      <c r="G267" s="25">
        <f>SUM(G268)</f>
        <v>15116.2</v>
      </c>
      <c r="H267" s="25">
        <f>SUM(H268)</f>
        <v>23255.8</v>
      </c>
      <c r="I267" s="25">
        <f>SUM(I268)</f>
        <v>23255.8</v>
      </c>
    </row>
    <row r="268" spans="1:9" ht="31.5" x14ac:dyDescent="0.25">
      <c r="A268" s="27" t="s">
        <v>52</v>
      </c>
      <c r="B268" s="2"/>
      <c r="C268" s="2" t="s">
        <v>169</v>
      </c>
      <c r="D268" s="2" t="s">
        <v>44</v>
      </c>
      <c r="E268" s="2" t="s">
        <v>741</v>
      </c>
      <c r="F268" s="2" t="s">
        <v>91</v>
      </c>
      <c r="G268" s="25">
        <v>15116.2</v>
      </c>
      <c r="H268" s="25">
        <v>23255.8</v>
      </c>
      <c r="I268" s="25">
        <v>23255.8</v>
      </c>
    </row>
    <row r="269" spans="1:9" ht="63" x14ac:dyDescent="0.25">
      <c r="A269" s="27" t="s">
        <v>742</v>
      </c>
      <c r="B269" s="2"/>
      <c r="C269" s="2" t="s">
        <v>169</v>
      </c>
      <c r="D269" s="2" t="s">
        <v>44</v>
      </c>
      <c r="E269" s="2" t="s">
        <v>743</v>
      </c>
      <c r="F269" s="2"/>
      <c r="G269" s="25">
        <f>SUM(G270)</f>
        <v>100</v>
      </c>
      <c r="H269" s="25">
        <f>SUM(H270)</f>
        <v>0</v>
      </c>
      <c r="I269" s="25">
        <f>SUM(I270)</f>
        <v>0</v>
      </c>
    </row>
    <row r="270" spans="1:9" ht="31.5" x14ac:dyDescent="0.25">
      <c r="A270" s="27" t="s">
        <v>52</v>
      </c>
      <c r="B270" s="2"/>
      <c r="C270" s="2" t="s">
        <v>169</v>
      </c>
      <c r="D270" s="2" t="s">
        <v>44</v>
      </c>
      <c r="E270" s="2" t="s">
        <v>743</v>
      </c>
      <c r="F270" s="2" t="s">
        <v>91</v>
      </c>
      <c r="G270" s="25">
        <v>100</v>
      </c>
      <c r="H270" s="25"/>
      <c r="I270" s="25"/>
    </row>
    <row r="271" spans="1:9" ht="31.5" x14ac:dyDescent="0.25">
      <c r="A271" s="27" t="s">
        <v>271</v>
      </c>
      <c r="B271" s="2"/>
      <c r="C271" s="2" t="s">
        <v>169</v>
      </c>
      <c r="D271" s="2" t="s">
        <v>44</v>
      </c>
      <c r="E271" s="2" t="s">
        <v>306</v>
      </c>
      <c r="F271" s="2"/>
      <c r="G271" s="25">
        <f>SUM(G272)</f>
        <v>500</v>
      </c>
      <c r="H271" s="25">
        <f>SUM(H272)</f>
        <v>0</v>
      </c>
      <c r="I271" s="25">
        <f>SUM(I272)</f>
        <v>0</v>
      </c>
    </row>
    <row r="272" spans="1:9" ht="31.5" x14ac:dyDescent="0.25">
      <c r="A272" s="27" t="s">
        <v>272</v>
      </c>
      <c r="B272" s="2"/>
      <c r="C272" s="2" t="s">
        <v>169</v>
      </c>
      <c r="D272" s="2" t="s">
        <v>44</v>
      </c>
      <c r="E272" s="2" t="s">
        <v>306</v>
      </c>
      <c r="F272" s="2" t="s">
        <v>249</v>
      </c>
      <c r="G272" s="25">
        <v>500</v>
      </c>
      <c r="H272" s="25"/>
      <c r="I272" s="25"/>
    </row>
    <row r="273" spans="1:9" ht="31.5" customHeight="1" x14ac:dyDescent="0.25">
      <c r="A273" s="111" t="s">
        <v>640</v>
      </c>
      <c r="B273" s="2"/>
      <c r="C273" s="2" t="s">
        <v>169</v>
      </c>
      <c r="D273" s="2" t="s">
        <v>44</v>
      </c>
      <c r="E273" s="2" t="s">
        <v>220</v>
      </c>
      <c r="F273" s="2"/>
      <c r="G273" s="25">
        <f t="shared" ref="G273:I274" si="31">SUM(G274)</f>
        <v>8760.2000000000007</v>
      </c>
      <c r="H273" s="25">
        <f t="shared" si="31"/>
        <v>0</v>
      </c>
      <c r="I273" s="25">
        <f t="shared" si="31"/>
        <v>0</v>
      </c>
    </row>
    <row r="274" spans="1:9" ht="47.25" x14ac:dyDescent="0.25">
      <c r="A274" s="111" t="s">
        <v>641</v>
      </c>
      <c r="B274" s="2"/>
      <c r="C274" s="2" t="s">
        <v>169</v>
      </c>
      <c r="D274" s="2" t="s">
        <v>44</v>
      </c>
      <c r="E274" s="2" t="s">
        <v>221</v>
      </c>
      <c r="F274" s="2"/>
      <c r="G274" s="25">
        <f t="shared" si="31"/>
        <v>8760.2000000000007</v>
      </c>
      <c r="H274" s="25">
        <f t="shared" si="31"/>
        <v>0</v>
      </c>
      <c r="I274" s="25">
        <f t="shared" si="31"/>
        <v>0</v>
      </c>
    </row>
    <row r="275" spans="1:9" ht="31.5" x14ac:dyDescent="0.25">
      <c r="A275" s="111" t="s">
        <v>492</v>
      </c>
      <c r="B275" s="2"/>
      <c r="C275" s="2" t="s">
        <v>169</v>
      </c>
      <c r="D275" s="2" t="s">
        <v>44</v>
      </c>
      <c r="E275" s="2" t="s">
        <v>223</v>
      </c>
      <c r="F275" s="2"/>
      <c r="G275" s="25">
        <f>SUM(G276:G277)</f>
        <v>8760.2000000000007</v>
      </c>
      <c r="H275" s="25">
        <f>SUM(H276:H277)</f>
        <v>0</v>
      </c>
      <c r="I275" s="25">
        <f>SUM(I276:I277)</f>
        <v>0</v>
      </c>
    </row>
    <row r="276" spans="1:9" ht="31.5" hidden="1" x14ac:dyDescent="0.25">
      <c r="A276" s="27" t="s">
        <v>52</v>
      </c>
      <c r="B276" s="2"/>
      <c r="C276" s="2" t="s">
        <v>169</v>
      </c>
      <c r="D276" s="2" t="s">
        <v>44</v>
      </c>
      <c r="E276" s="2" t="s">
        <v>223</v>
      </c>
      <c r="F276" s="2" t="s">
        <v>91</v>
      </c>
      <c r="G276" s="25"/>
      <c r="H276" s="25"/>
      <c r="I276" s="25"/>
    </row>
    <row r="277" spans="1:9" ht="31.5" x14ac:dyDescent="0.25">
      <c r="A277" s="27" t="s">
        <v>52</v>
      </c>
      <c r="B277" s="2"/>
      <c r="C277" s="2" t="s">
        <v>169</v>
      </c>
      <c r="D277" s="2" t="s">
        <v>44</v>
      </c>
      <c r="E277" s="2" t="s">
        <v>223</v>
      </c>
      <c r="F277" s="2" t="s">
        <v>91</v>
      </c>
      <c r="G277" s="25">
        <f>500+1200+7000+60.2</f>
        <v>8760.2000000000007</v>
      </c>
      <c r="H277" s="25"/>
      <c r="I277" s="25"/>
    </row>
    <row r="278" spans="1:9" ht="31.5" x14ac:dyDescent="0.25">
      <c r="A278" s="1" t="s">
        <v>700</v>
      </c>
      <c r="B278" s="2"/>
      <c r="C278" s="2" t="s">
        <v>169</v>
      </c>
      <c r="D278" s="2" t="s">
        <v>44</v>
      </c>
      <c r="E278" s="37" t="s">
        <v>696</v>
      </c>
      <c r="F278" s="37"/>
      <c r="G278" s="25">
        <f t="shared" ref="G278:I279" si="32">SUM(G279)</f>
        <v>3200</v>
      </c>
      <c r="H278" s="25">
        <f t="shared" si="32"/>
        <v>2500</v>
      </c>
      <c r="I278" s="25">
        <f t="shared" si="32"/>
        <v>2500</v>
      </c>
    </row>
    <row r="279" spans="1:9" x14ac:dyDescent="0.25">
      <c r="A279" s="1" t="s">
        <v>35</v>
      </c>
      <c r="B279" s="2"/>
      <c r="C279" s="2" t="s">
        <v>169</v>
      </c>
      <c r="D279" s="2" t="s">
        <v>44</v>
      </c>
      <c r="E279" s="37" t="s">
        <v>697</v>
      </c>
      <c r="F279" s="37"/>
      <c r="G279" s="25">
        <f t="shared" si="32"/>
        <v>3200</v>
      </c>
      <c r="H279" s="25">
        <f t="shared" si="32"/>
        <v>2500</v>
      </c>
      <c r="I279" s="25">
        <f t="shared" si="32"/>
        <v>2500</v>
      </c>
    </row>
    <row r="280" spans="1:9" ht="31.5" x14ac:dyDescent="0.25">
      <c r="A280" s="1" t="s">
        <v>52</v>
      </c>
      <c r="B280" s="2"/>
      <c r="C280" s="2" t="s">
        <v>169</v>
      </c>
      <c r="D280" s="2" t="s">
        <v>44</v>
      </c>
      <c r="E280" s="37" t="s">
        <v>697</v>
      </c>
      <c r="F280" s="37" t="s">
        <v>91</v>
      </c>
      <c r="G280" s="25">
        <v>3200</v>
      </c>
      <c r="H280" s="25">
        <v>2500</v>
      </c>
      <c r="I280" s="25">
        <v>2500</v>
      </c>
    </row>
    <row r="281" spans="1:9" ht="31.5" x14ac:dyDescent="0.25">
      <c r="A281" s="1" t="s">
        <v>701</v>
      </c>
      <c r="B281" s="2"/>
      <c r="C281" s="2" t="s">
        <v>169</v>
      </c>
      <c r="D281" s="2" t="s">
        <v>44</v>
      </c>
      <c r="E281" s="37" t="s">
        <v>698</v>
      </c>
      <c r="F281" s="37"/>
      <c r="G281" s="25">
        <f t="shared" ref="G281:I282" si="33">SUM(G282)</f>
        <v>3276.8</v>
      </c>
      <c r="H281" s="25">
        <f t="shared" si="33"/>
        <v>3276.8</v>
      </c>
      <c r="I281" s="25">
        <f t="shared" si="33"/>
        <v>3276.8</v>
      </c>
    </row>
    <row r="282" spans="1:9" x14ac:dyDescent="0.25">
      <c r="A282" s="1" t="s">
        <v>35</v>
      </c>
      <c r="B282" s="2"/>
      <c r="C282" s="2" t="s">
        <v>169</v>
      </c>
      <c r="D282" s="2" t="s">
        <v>44</v>
      </c>
      <c r="E282" s="37" t="s">
        <v>699</v>
      </c>
      <c r="F282" s="37"/>
      <c r="G282" s="25">
        <f t="shared" si="33"/>
        <v>3276.8</v>
      </c>
      <c r="H282" s="25">
        <f t="shared" si="33"/>
        <v>3276.8</v>
      </c>
      <c r="I282" s="25">
        <f t="shared" si="33"/>
        <v>3276.8</v>
      </c>
    </row>
    <row r="283" spans="1:9" ht="31.5" x14ac:dyDescent="0.25">
      <c r="A283" s="1" t="s">
        <v>52</v>
      </c>
      <c r="B283" s="2"/>
      <c r="C283" s="2" t="s">
        <v>169</v>
      </c>
      <c r="D283" s="2" t="s">
        <v>44</v>
      </c>
      <c r="E283" s="37" t="s">
        <v>699</v>
      </c>
      <c r="F283" s="37" t="s">
        <v>91</v>
      </c>
      <c r="G283" s="25">
        <v>3276.8</v>
      </c>
      <c r="H283" s="25">
        <v>3276.8</v>
      </c>
      <c r="I283" s="25">
        <v>3276.8</v>
      </c>
    </row>
    <row r="284" spans="1:9" x14ac:dyDescent="0.25">
      <c r="A284" s="27" t="s">
        <v>177</v>
      </c>
      <c r="B284" s="2"/>
      <c r="C284" s="2" t="s">
        <v>169</v>
      </c>
      <c r="D284" s="2" t="s">
        <v>54</v>
      </c>
      <c r="E284" s="2"/>
      <c r="F284" s="2"/>
      <c r="G284" s="25">
        <f>SUM(G290+G298+G300+G310+G315+G322+G329)</f>
        <v>193220.3</v>
      </c>
      <c r="H284" s="25">
        <f>SUM(H290+H298+H300+H310+H315+H322+H329)</f>
        <v>179775.5</v>
      </c>
      <c r="I284" s="25">
        <f>SUM(I290+I298+I300+I310+I315+I322+I329)</f>
        <v>184836.8</v>
      </c>
    </row>
    <row r="285" spans="1:9" ht="47.25" hidden="1" x14ac:dyDescent="0.25">
      <c r="A285" s="1" t="s">
        <v>451</v>
      </c>
      <c r="B285" s="2"/>
      <c r="C285" s="2" t="s">
        <v>169</v>
      </c>
      <c r="D285" s="2" t="s">
        <v>54</v>
      </c>
      <c r="E285" s="2" t="s">
        <v>454</v>
      </c>
      <c r="F285" s="2"/>
      <c r="G285" s="25">
        <f t="shared" ref="G285:I288" si="34">SUM(G286)</f>
        <v>0</v>
      </c>
      <c r="H285" s="25">
        <f t="shared" si="34"/>
        <v>0</v>
      </c>
      <c r="I285" s="25">
        <f t="shared" si="34"/>
        <v>0</v>
      </c>
    </row>
    <row r="286" spans="1:9" hidden="1" x14ac:dyDescent="0.25">
      <c r="A286" s="27" t="s">
        <v>457</v>
      </c>
      <c r="B286" s="2"/>
      <c r="C286" s="2" t="s">
        <v>169</v>
      </c>
      <c r="D286" s="2" t="s">
        <v>54</v>
      </c>
      <c r="E286" s="2" t="s">
        <v>456</v>
      </c>
      <c r="F286" s="2"/>
      <c r="G286" s="25">
        <f t="shared" si="34"/>
        <v>0</v>
      </c>
      <c r="H286" s="25">
        <f t="shared" si="34"/>
        <v>0</v>
      </c>
      <c r="I286" s="25">
        <f t="shared" si="34"/>
        <v>0</v>
      </c>
    </row>
    <row r="287" spans="1:9" ht="47.25" hidden="1" x14ac:dyDescent="0.25">
      <c r="A287" s="111" t="s">
        <v>397</v>
      </c>
      <c r="B287" s="2"/>
      <c r="C287" s="2" t="s">
        <v>169</v>
      </c>
      <c r="D287" s="2" t="s">
        <v>54</v>
      </c>
      <c r="E287" s="2" t="s">
        <v>458</v>
      </c>
      <c r="F287" s="2"/>
      <c r="G287" s="25">
        <f t="shared" si="34"/>
        <v>0</v>
      </c>
      <c r="H287" s="25">
        <f t="shared" si="34"/>
        <v>0</v>
      </c>
      <c r="I287" s="25">
        <f t="shared" si="34"/>
        <v>0</v>
      </c>
    </row>
    <row r="288" spans="1:9" ht="31.5" hidden="1" x14ac:dyDescent="0.25">
      <c r="A288" s="27" t="s">
        <v>464</v>
      </c>
      <c r="B288" s="2"/>
      <c r="C288" s="2" t="s">
        <v>169</v>
      </c>
      <c r="D288" s="2" t="s">
        <v>54</v>
      </c>
      <c r="E288" s="2" t="s">
        <v>459</v>
      </c>
      <c r="F288" s="2"/>
      <c r="G288" s="25">
        <f t="shared" si="34"/>
        <v>0</v>
      </c>
      <c r="H288" s="25">
        <f t="shared" si="34"/>
        <v>0</v>
      </c>
      <c r="I288" s="25">
        <f t="shared" si="34"/>
        <v>0</v>
      </c>
    </row>
    <row r="289" spans="1:9" ht="31.5" hidden="1" x14ac:dyDescent="0.25">
      <c r="A289" s="27" t="s">
        <v>52</v>
      </c>
      <c r="B289" s="2"/>
      <c r="C289" s="2" t="s">
        <v>169</v>
      </c>
      <c r="D289" s="2" t="s">
        <v>54</v>
      </c>
      <c r="E289" s="2" t="s">
        <v>459</v>
      </c>
      <c r="F289" s="2" t="s">
        <v>91</v>
      </c>
      <c r="G289" s="25"/>
      <c r="H289" s="25"/>
      <c r="I289" s="25"/>
    </row>
    <row r="290" spans="1:9" ht="31.5" x14ac:dyDescent="0.25">
      <c r="A290" s="40" t="s">
        <v>669</v>
      </c>
      <c r="B290" s="41"/>
      <c r="C290" s="2" t="s">
        <v>169</v>
      </c>
      <c r="D290" s="2" t="s">
        <v>54</v>
      </c>
      <c r="E290" s="2" t="s">
        <v>307</v>
      </c>
      <c r="F290" s="2"/>
      <c r="G290" s="25">
        <f>SUM(G291)</f>
        <v>35625.299999999996</v>
      </c>
      <c r="H290" s="25">
        <f>SUM(H291)</f>
        <v>20995.100000000002</v>
      </c>
      <c r="I290" s="25">
        <f>SUM(I291)</f>
        <v>24265.8</v>
      </c>
    </row>
    <row r="291" spans="1:9" x14ac:dyDescent="0.25">
      <c r="A291" s="27" t="s">
        <v>35</v>
      </c>
      <c r="B291" s="2"/>
      <c r="C291" s="2" t="s">
        <v>169</v>
      </c>
      <c r="D291" s="2" t="s">
        <v>54</v>
      </c>
      <c r="E291" s="2" t="s">
        <v>308</v>
      </c>
      <c r="F291" s="2"/>
      <c r="G291" s="25">
        <f>SUM(G292)+G293+G295</f>
        <v>35625.299999999996</v>
      </c>
      <c r="H291" s="25">
        <f>SUM(H292)+H293+H295</f>
        <v>20995.100000000002</v>
      </c>
      <c r="I291" s="25">
        <f>SUM(I292)+I293+I295</f>
        <v>24265.8</v>
      </c>
    </row>
    <row r="292" spans="1:9" ht="31.5" x14ac:dyDescent="0.25">
      <c r="A292" s="27" t="s">
        <v>52</v>
      </c>
      <c r="B292" s="2"/>
      <c r="C292" s="2" t="s">
        <v>169</v>
      </c>
      <c r="D292" s="2" t="s">
        <v>54</v>
      </c>
      <c r="E292" s="2" t="s">
        <v>308</v>
      </c>
      <c r="F292" s="2" t="s">
        <v>91</v>
      </c>
      <c r="G292" s="25">
        <v>34821.599999999999</v>
      </c>
      <c r="H292" s="25">
        <v>20191.400000000001</v>
      </c>
      <c r="I292" s="25">
        <v>23462.1</v>
      </c>
    </row>
    <row r="293" spans="1:9" ht="35.25" customHeight="1" x14ac:dyDescent="0.25">
      <c r="A293" s="1" t="s">
        <v>984</v>
      </c>
      <c r="B293" s="2"/>
      <c r="C293" s="2" t="s">
        <v>169</v>
      </c>
      <c r="D293" s="2" t="s">
        <v>54</v>
      </c>
      <c r="E293" s="37" t="s">
        <v>983</v>
      </c>
      <c r="F293" s="2"/>
      <c r="G293" s="25">
        <f>SUM(G294)</f>
        <v>401.2</v>
      </c>
      <c r="H293" s="25">
        <f>SUM(H294)</f>
        <v>401.2</v>
      </c>
      <c r="I293" s="25">
        <f>SUM(I294)</f>
        <v>401.2</v>
      </c>
    </row>
    <row r="294" spans="1:9" ht="31.5" x14ac:dyDescent="0.25">
      <c r="A294" s="27" t="s">
        <v>52</v>
      </c>
      <c r="B294" s="2"/>
      <c r="C294" s="2" t="s">
        <v>169</v>
      </c>
      <c r="D294" s="2" t="s">
        <v>54</v>
      </c>
      <c r="E294" s="37" t="s">
        <v>983</v>
      </c>
      <c r="F294" s="2" t="s">
        <v>91</v>
      </c>
      <c r="G294" s="25">
        <v>401.2</v>
      </c>
      <c r="H294" s="25">
        <v>401.2</v>
      </c>
      <c r="I294" s="25">
        <v>401.2</v>
      </c>
    </row>
    <row r="295" spans="1:9" x14ac:dyDescent="0.25">
      <c r="A295" s="1" t="s">
        <v>986</v>
      </c>
      <c r="B295" s="2"/>
      <c r="C295" s="2" t="s">
        <v>169</v>
      </c>
      <c r="D295" s="2" t="s">
        <v>54</v>
      </c>
      <c r="E295" s="37" t="s">
        <v>985</v>
      </c>
      <c r="F295" s="2"/>
      <c r="G295" s="25">
        <f>SUM(G296)</f>
        <v>402.5</v>
      </c>
      <c r="H295" s="25">
        <f>SUM(H296)</f>
        <v>402.5</v>
      </c>
      <c r="I295" s="25">
        <f>SUM(I296)</f>
        <v>402.5</v>
      </c>
    </row>
    <row r="296" spans="1:9" ht="31.5" x14ac:dyDescent="0.25">
      <c r="A296" s="27" t="s">
        <v>52</v>
      </c>
      <c r="B296" s="2"/>
      <c r="C296" s="2" t="s">
        <v>169</v>
      </c>
      <c r="D296" s="2" t="s">
        <v>54</v>
      </c>
      <c r="E296" s="37" t="s">
        <v>985</v>
      </c>
      <c r="F296" s="2" t="s">
        <v>91</v>
      </c>
      <c r="G296" s="25">
        <v>402.5</v>
      </c>
      <c r="H296" s="25">
        <v>402.5</v>
      </c>
      <c r="I296" s="25">
        <v>402.5</v>
      </c>
    </row>
    <row r="297" spans="1:9" ht="31.5" x14ac:dyDescent="0.25">
      <c r="A297" s="27" t="s">
        <v>668</v>
      </c>
      <c r="B297" s="2"/>
      <c r="C297" s="2" t="s">
        <v>169</v>
      </c>
      <c r="D297" s="2" t="s">
        <v>54</v>
      </c>
      <c r="E297" s="2" t="s">
        <v>301</v>
      </c>
      <c r="F297" s="2"/>
      <c r="G297" s="25">
        <f t="shared" ref="G297:I298" si="35">SUM(G298)</f>
        <v>1450</v>
      </c>
      <c r="H297" s="25">
        <f t="shared" si="35"/>
        <v>500</v>
      </c>
      <c r="I297" s="25">
        <f t="shared" si="35"/>
        <v>500</v>
      </c>
    </row>
    <row r="298" spans="1:9" x14ac:dyDescent="0.25">
      <c r="A298" s="27" t="s">
        <v>35</v>
      </c>
      <c r="B298" s="2"/>
      <c r="C298" s="2" t="s">
        <v>169</v>
      </c>
      <c r="D298" s="2" t="s">
        <v>54</v>
      </c>
      <c r="E298" s="2" t="s">
        <v>302</v>
      </c>
      <c r="F298" s="2"/>
      <c r="G298" s="25">
        <f t="shared" si="35"/>
        <v>1450</v>
      </c>
      <c r="H298" s="25">
        <f t="shared" si="35"/>
        <v>500</v>
      </c>
      <c r="I298" s="25">
        <f t="shared" si="35"/>
        <v>500</v>
      </c>
    </row>
    <row r="299" spans="1:9" ht="27" customHeight="1" x14ac:dyDescent="0.25">
      <c r="A299" s="27" t="s">
        <v>52</v>
      </c>
      <c r="B299" s="2"/>
      <c r="C299" s="2" t="s">
        <v>169</v>
      </c>
      <c r="D299" s="2" t="s">
        <v>54</v>
      </c>
      <c r="E299" s="2" t="s">
        <v>302</v>
      </c>
      <c r="F299" s="2" t="s">
        <v>91</v>
      </c>
      <c r="G299" s="25">
        <v>1450</v>
      </c>
      <c r="H299" s="25">
        <v>500</v>
      </c>
      <c r="I299" s="25">
        <v>500</v>
      </c>
    </row>
    <row r="300" spans="1:9" ht="31.5" x14ac:dyDescent="0.25">
      <c r="A300" s="27" t="s">
        <v>627</v>
      </c>
      <c r="B300" s="2"/>
      <c r="C300" s="2" t="s">
        <v>169</v>
      </c>
      <c r="D300" s="2" t="s">
        <v>54</v>
      </c>
      <c r="E300" s="2" t="s">
        <v>484</v>
      </c>
      <c r="F300" s="2"/>
      <c r="G300" s="25">
        <f>SUM(G305)+G301</f>
        <v>58336.799999999996</v>
      </c>
      <c r="H300" s="25">
        <f t="shared" ref="H300:I300" si="36">SUM(H305)+H301</f>
        <v>68215.100000000006</v>
      </c>
      <c r="I300" s="25">
        <f t="shared" si="36"/>
        <v>66706</v>
      </c>
    </row>
    <row r="301" spans="1:9" x14ac:dyDescent="0.25">
      <c r="A301" s="27" t="s">
        <v>35</v>
      </c>
      <c r="B301" s="2"/>
      <c r="C301" s="2" t="s">
        <v>169</v>
      </c>
      <c r="D301" s="2" t="s">
        <v>54</v>
      </c>
      <c r="E301" s="2" t="s">
        <v>772</v>
      </c>
      <c r="F301" s="2"/>
      <c r="G301" s="25">
        <f>SUM(G302+G303)</f>
        <v>1220</v>
      </c>
      <c r="H301" s="25">
        <f t="shared" ref="H301:I301" si="37">SUM(H302+H303)</f>
        <v>4468.3</v>
      </c>
      <c r="I301" s="25">
        <f t="shared" si="37"/>
        <v>0</v>
      </c>
    </row>
    <row r="302" spans="1:9" ht="31.5" x14ac:dyDescent="0.25">
      <c r="A302" s="27" t="s">
        <v>52</v>
      </c>
      <c r="B302" s="2"/>
      <c r="C302" s="2" t="s">
        <v>169</v>
      </c>
      <c r="D302" s="2" t="s">
        <v>54</v>
      </c>
      <c r="E302" s="2" t="s">
        <v>772</v>
      </c>
      <c r="F302" s="2" t="s">
        <v>91</v>
      </c>
      <c r="G302" s="25">
        <v>1220</v>
      </c>
      <c r="H302" s="25"/>
      <c r="I302" s="25"/>
    </row>
    <row r="303" spans="1:9" x14ac:dyDescent="0.25">
      <c r="A303" s="27" t="s">
        <v>774</v>
      </c>
      <c r="B303" s="2"/>
      <c r="C303" s="2" t="s">
        <v>169</v>
      </c>
      <c r="D303" s="2" t="s">
        <v>54</v>
      </c>
      <c r="E303" s="2" t="s">
        <v>773</v>
      </c>
      <c r="F303" s="2"/>
      <c r="G303" s="25"/>
      <c r="H303" s="25">
        <f>SUM(H304)</f>
        <v>4468.3</v>
      </c>
      <c r="I303" s="25"/>
    </row>
    <row r="304" spans="1:9" ht="31.5" x14ac:dyDescent="0.25">
      <c r="A304" s="27" t="s">
        <v>52</v>
      </c>
      <c r="B304" s="2"/>
      <c r="C304" s="2" t="s">
        <v>169</v>
      </c>
      <c r="D304" s="2" t="s">
        <v>54</v>
      </c>
      <c r="E304" s="2" t="s">
        <v>773</v>
      </c>
      <c r="F304" s="2" t="s">
        <v>91</v>
      </c>
      <c r="G304" s="25"/>
      <c r="H304" s="25">
        <v>4468.3</v>
      </c>
      <c r="I304" s="25"/>
    </row>
    <row r="305" spans="1:9" x14ac:dyDescent="0.25">
      <c r="A305" s="1" t="s">
        <v>564</v>
      </c>
      <c r="B305" s="2"/>
      <c r="C305" s="2" t="s">
        <v>169</v>
      </c>
      <c r="D305" s="2" t="s">
        <v>54</v>
      </c>
      <c r="E305" s="2" t="s">
        <v>744</v>
      </c>
      <c r="F305" s="2"/>
      <c r="G305" s="25">
        <f>SUM(G307)+G308</f>
        <v>57116.799999999996</v>
      </c>
      <c r="H305" s="25">
        <f>SUM(H307)+H308</f>
        <v>63746.8</v>
      </c>
      <c r="I305" s="25">
        <f>SUM(I307)+I308</f>
        <v>66706</v>
      </c>
    </row>
    <row r="306" spans="1:9" x14ac:dyDescent="0.25">
      <c r="A306" s="27" t="s">
        <v>565</v>
      </c>
      <c r="B306" s="2"/>
      <c r="C306" s="2" t="s">
        <v>169</v>
      </c>
      <c r="D306" s="2" t="s">
        <v>54</v>
      </c>
      <c r="E306" s="2" t="s">
        <v>745</v>
      </c>
      <c r="F306" s="2"/>
      <c r="G306" s="25">
        <f>SUM(G307)</f>
        <v>56545.599999999999</v>
      </c>
      <c r="H306" s="25">
        <f>SUM(H307)</f>
        <v>63109.3</v>
      </c>
      <c r="I306" s="25">
        <f>SUM(I307)</f>
        <v>66038.899999999994</v>
      </c>
    </row>
    <row r="307" spans="1:9" ht="31.5" x14ac:dyDescent="0.25">
      <c r="A307" s="27" t="s">
        <v>52</v>
      </c>
      <c r="B307" s="2"/>
      <c r="C307" s="2" t="s">
        <v>169</v>
      </c>
      <c r="D307" s="2" t="s">
        <v>54</v>
      </c>
      <c r="E307" s="2" t="s">
        <v>745</v>
      </c>
      <c r="F307" s="2" t="s">
        <v>91</v>
      </c>
      <c r="G307" s="25">
        <v>56545.599999999999</v>
      </c>
      <c r="H307" s="25">
        <v>63109.3</v>
      </c>
      <c r="I307" s="25">
        <v>66038.899999999994</v>
      </c>
    </row>
    <row r="308" spans="1:9" ht="31.5" x14ac:dyDescent="0.25">
      <c r="A308" s="27" t="s">
        <v>747</v>
      </c>
      <c r="B308" s="2"/>
      <c r="C308" s="2" t="s">
        <v>169</v>
      </c>
      <c r="D308" s="2" t="s">
        <v>54</v>
      </c>
      <c r="E308" s="2" t="s">
        <v>746</v>
      </c>
      <c r="F308" s="2"/>
      <c r="G308" s="25">
        <f>SUM(G309)</f>
        <v>571.20000000000005</v>
      </c>
      <c r="H308" s="25">
        <f>SUM(H309)</f>
        <v>637.5</v>
      </c>
      <c r="I308" s="25">
        <f>SUM(I309)</f>
        <v>667.1</v>
      </c>
    </row>
    <row r="309" spans="1:9" ht="31.5" x14ac:dyDescent="0.25">
      <c r="A309" s="27" t="s">
        <v>52</v>
      </c>
      <c r="B309" s="2"/>
      <c r="C309" s="2" t="s">
        <v>169</v>
      </c>
      <c r="D309" s="2" t="s">
        <v>54</v>
      </c>
      <c r="E309" s="2" t="s">
        <v>746</v>
      </c>
      <c r="F309" s="2" t="s">
        <v>91</v>
      </c>
      <c r="G309" s="25">
        <v>571.20000000000005</v>
      </c>
      <c r="H309" s="25">
        <v>637.5</v>
      </c>
      <c r="I309" s="25">
        <v>667.1</v>
      </c>
    </row>
    <row r="310" spans="1:9" ht="31.5" x14ac:dyDescent="0.25">
      <c r="A310" s="111" t="s">
        <v>640</v>
      </c>
      <c r="B310" s="2"/>
      <c r="C310" s="2" t="s">
        <v>169</v>
      </c>
      <c r="D310" s="2" t="s">
        <v>54</v>
      </c>
      <c r="E310" s="31" t="s">
        <v>220</v>
      </c>
      <c r="F310" s="2"/>
      <c r="G310" s="25">
        <f t="shared" ref="G310:I311" si="38">SUM(G311)</f>
        <v>6394.2</v>
      </c>
      <c r="H310" s="25">
        <f t="shared" si="38"/>
        <v>394.2</v>
      </c>
      <c r="I310" s="25">
        <f t="shared" si="38"/>
        <v>394.2</v>
      </c>
    </row>
    <row r="311" spans="1:9" ht="47.25" x14ac:dyDescent="0.25">
      <c r="A311" s="111" t="s">
        <v>641</v>
      </c>
      <c r="B311" s="2"/>
      <c r="C311" s="2" t="s">
        <v>169</v>
      </c>
      <c r="D311" s="2" t="s">
        <v>54</v>
      </c>
      <c r="E311" s="31" t="s">
        <v>221</v>
      </c>
      <c r="F311" s="2"/>
      <c r="G311" s="25">
        <f t="shared" si="38"/>
        <v>6394.2</v>
      </c>
      <c r="H311" s="25">
        <f t="shared" si="38"/>
        <v>394.2</v>
      </c>
      <c r="I311" s="25">
        <f t="shared" si="38"/>
        <v>394.2</v>
      </c>
    </row>
    <row r="312" spans="1:9" ht="31.5" x14ac:dyDescent="0.25">
      <c r="A312" s="111" t="s">
        <v>492</v>
      </c>
      <c r="B312" s="2"/>
      <c r="C312" s="2" t="s">
        <v>169</v>
      </c>
      <c r="D312" s="2" t="s">
        <v>54</v>
      </c>
      <c r="E312" s="31" t="s">
        <v>223</v>
      </c>
      <c r="F312" s="2"/>
      <c r="G312" s="25">
        <f>SUM(G313:G314)</f>
        <v>6394.2</v>
      </c>
      <c r="H312" s="25">
        <f>SUM(H313:H314)</f>
        <v>394.2</v>
      </c>
      <c r="I312" s="25">
        <f>SUM(I313:I314)</f>
        <v>394.2</v>
      </c>
    </row>
    <row r="313" spans="1:9" ht="31.5" x14ac:dyDescent="0.25">
      <c r="A313" s="111" t="s">
        <v>52</v>
      </c>
      <c r="B313" s="2"/>
      <c r="C313" s="2" t="s">
        <v>169</v>
      </c>
      <c r="D313" s="2" t="s">
        <v>54</v>
      </c>
      <c r="E313" s="31" t="s">
        <v>223</v>
      </c>
      <c r="F313" s="2" t="s">
        <v>91</v>
      </c>
      <c r="G313" s="25">
        <v>394.2</v>
      </c>
      <c r="H313" s="25">
        <v>394.2</v>
      </c>
      <c r="I313" s="25">
        <v>394.2</v>
      </c>
    </row>
    <row r="314" spans="1:9" ht="31.5" x14ac:dyDescent="0.25">
      <c r="A314" s="27" t="s">
        <v>272</v>
      </c>
      <c r="B314" s="2"/>
      <c r="C314" s="2" t="s">
        <v>169</v>
      </c>
      <c r="D314" s="2" t="s">
        <v>54</v>
      </c>
      <c r="E314" s="31" t="s">
        <v>223</v>
      </c>
      <c r="F314" s="2" t="s">
        <v>249</v>
      </c>
      <c r="G314" s="25">
        <v>6000</v>
      </c>
      <c r="H314" s="25"/>
      <c r="I314" s="25"/>
    </row>
    <row r="315" spans="1:9" x14ac:dyDescent="0.25">
      <c r="A315" s="1" t="s">
        <v>704</v>
      </c>
      <c r="B315" s="2"/>
      <c r="C315" s="2" t="s">
        <v>169</v>
      </c>
      <c r="D315" s="2" t="s">
        <v>54</v>
      </c>
      <c r="E315" s="37" t="s">
        <v>702</v>
      </c>
      <c r="F315" s="37"/>
      <c r="G315" s="25">
        <f>SUM(G316)+G318+G320</f>
        <v>5258.9000000000005</v>
      </c>
      <c r="H315" s="25">
        <f>SUM(H316)+H318+H320</f>
        <v>6340.4</v>
      </c>
      <c r="I315" s="25">
        <f>SUM(I316)+I318+I320</f>
        <v>6340.1</v>
      </c>
    </row>
    <row r="316" spans="1:9" x14ac:dyDescent="0.25">
      <c r="A316" s="1" t="s">
        <v>35</v>
      </c>
      <c r="B316" s="2"/>
      <c r="C316" s="2" t="s">
        <v>169</v>
      </c>
      <c r="D316" s="2" t="s">
        <v>54</v>
      </c>
      <c r="E316" s="37" t="s">
        <v>703</v>
      </c>
      <c r="F316" s="37"/>
      <c r="G316" s="25">
        <f>SUM(G317)</f>
        <v>1000</v>
      </c>
      <c r="H316" s="25">
        <f>SUM(H317)</f>
        <v>1000</v>
      </c>
      <c r="I316" s="25">
        <f>SUM(I317)</f>
        <v>1000</v>
      </c>
    </row>
    <row r="317" spans="1:9" ht="31.5" x14ac:dyDescent="0.25">
      <c r="A317" s="1" t="s">
        <v>52</v>
      </c>
      <c r="B317" s="2"/>
      <c r="C317" s="2" t="s">
        <v>169</v>
      </c>
      <c r="D317" s="2" t="s">
        <v>54</v>
      </c>
      <c r="E317" s="37" t="s">
        <v>703</v>
      </c>
      <c r="F317" s="37" t="s">
        <v>91</v>
      </c>
      <c r="G317" s="25">
        <v>1000</v>
      </c>
      <c r="H317" s="25">
        <v>1000</v>
      </c>
      <c r="I317" s="25">
        <v>1000</v>
      </c>
    </row>
    <row r="318" spans="1:9" ht="47.25" x14ac:dyDescent="0.25">
      <c r="A318" s="1" t="s">
        <v>26</v>
      </c>
      <c r="B318" s="2"/>
      <c r="C318" s="2" t="s">
        <v>169</v>
      </c>
      <c r="D318" s="2" t="s">
        <v>54</v>
      </c>
      <c r="E318" s="37" t="s">
        <v>711</v>
      </c>
      <c r="F318" s="37"/>
      <c r="G318" s="25">
        <f>SUM(G319)</f>
        <v>4141.1000000000004</v>
      </c>
      <c r="H318" s="25">
        <f>SUM(H319)</f>
        <v>5340.4</v>
      </c>
      <c r="I318" s="25">
        <f>SUM(I319)</f>
        <v>5340.1</v>
      </c>
    </row>
    <row r="319" spans="1:9" ht="31.5" x14ac:dyDescent="0.25">
      <c r="A319" s="1" t="s">
        <v>229</v>
      </c>
      <c r="B319" s="2"/>
      <c r="C319" s="2" t="s">
        <v>169</v>
      </c>
      <c r="D319" s="2" t="s">
        <v>54</v>
      </c>
      <c r="E319" s="37" t="s">
        <v>711</v>
      </c>
      <c r="F319" s="37" t="s">
        <v>122</v>
      </c>
      <c r="G319" s="25">
        <v>4141.1000000000004</v>
      </c>
      <c r="H319" s="25">
        <v>5340.4</v>
      </c>
      <c r="I319" s="25">
        <v>5340.1</v>
      </c>
    </row>
    <row r="320" spans="1:9" ht="31.5" x14ac:dyDescent="0.25">
      <c r="A320" s="1" t="s">
        <v>264</v>
      </c>
      <c r="B320" s="2"/>
      <c r="C320" s="2" t="s">
        <v>169</v>
      </c>
      <c r="D320" s="2" t="s">
        <v>54</v>
      </c>
      <c r="E320" s="37" t="s">
        <v>723</v>
      </c>
      <c r="F320" s="37"/>
      <c r="G320" s="25">
        <f>SUM(G321)</f>
        <v>117.8</v>
      </c>
      <c r="H320" s="25">
        <f>SUM(H321)</f>
        <v>0</v>
      </c>
      <c r="I320" s="25">
        <f>SUM(I321)</f>
        <v>0</v>
      </c>
    </row>
    <row r="321" spans="1:9" ht="31.5" x14ac:dyDescent="0.25">
      <c r="A321" s="1" t="s">
        <v>229</v>
      </c>
      <c r="B321" s="2"/>
      <c r="C321" s="2" t="s">
        <v>169</v>
      </c>
      <c r="D321" s="2" t="s">
        <v>54</v>
      </c>
      <c r="E321" s="37" t="s">
        <v>723</v>
      </c>
      <c r="F321" s="37" t="s">
        <v>122</v>
      </c>
      <c r="G321" s="25">
        <v>117.8</v>
      </c>
      <c r="H321" s="25"/>
      <c r="I321" s="25"/>
    </row>
    <row r="322" spans="1:9" x14ac:dyDescent="0.25">
      <c r="A322" s="1" t="s">
        <v>705</v>
      </c>
      <c r="B322" s="2"/>
      <c r="C322" s="2" t="s">
        <v>169</v>
      </c>
      <c r="D322" s="2" t="s">
        <v>54</v>
      </c>
      <c r="E322" s="37" t="s">
        <v>709</v>
      </c>
      <c r="F322" s="37"/>
      <c r="G322" s="25">
        <f>SUM(G323)+G325+G327</f>
        <v>25764.9</v>
      </c>
      <c r="H322" s="25">
        <f t="shared" ref="H322:I322" si="39">SUM(H323)+H325+H327</f>
        <v>22940.5</v>
      </c>
      <c r="I322" s="25">
        <f t="shared" si="39"/>
        <v>26240.5</v>
      </c>
    </row>
    <row r="323" spans="1:9" x14ac:dyDescent="0.25">
      <c r="A323" s="1" t="s">
        <v>35</v>
      </c>
      <c r="B323" s="2"/>
      <c r="C323" s="2" t="s">
        <v>169</v>
      </c>
      <c r="D323" s="2" t="s">
        <v>54</v>
      </c>
      <c r="E323" s="37" t="s">
        <v>710</v>
      </c>
      <c r="F323" s="37"/>
      <c r="G323" s="25">
        <f>SUM(G324)</f>
        <v>6700</v>
      </c>
      <c r="H323" s="25">
        <f>SUM(H324)</f>
        <v>6700</v>
      </c>
      <c r="I323" s="25">
        <f>SUM(I324)</f>
        <v>6700</v>
      </c>
    </row>
    <row r="324" spans="1:9" ht="31.5" x14ac:dyDescent="0.25">
      <c r="A324" s="1" t="s">
        <v>52</v>
      </c>
      <c r="B324" s="2"/>
      <c r="C324" s="2" t="s">
        <v>169</v>
      </c>
      <c r="D324" s="2" t="s">
        <v>54</v>
      </c>
      <c r="E324" s="37" t="s">
        <v>710</v>
      </c>
      <c r="F324" s="37" t="s">
        <v>91</v>
      </c>
      <c r="G324" s="25">
        <v>6700</v>
      </c>
      <c r="H324" s="25">
        <v>6700</v>
      </c>
      <c r="I324" s="25">
        <v>6700</v>
      </c>
    </row>
    <row r="325" spans="1:9" ht="47.25" x14ac:dyDescent="0.25">
      <c r="A325" s="1" t="s">
        <v>26</v>
      </c>
      <c r="B325" s="2"/>
      <c r="C325" s="2" t="s">
        <v>169</v>
      </c>
      <c r="D325" s="2" t="s">
        <v>54</v>
      </c>
      <c r="E325" s="37" t="s">
        <v>722</v>
      </c>
      <c r="F325" s="37"/>
      <c r="G325" s="25">
        <f>SUM(G326)</f>
        <v>18976.900000000001</v>
      </c>
      <c r="H325" s="25">
        <f>SUM(H326)</f>
        <v>16240.5</v>
      </c>
      <c r="I325" s="25">
        <f>SUM(I326)</f>
        <v>19540.5</v>
      </c>
    </row>
    <row r="326" spans="1:9" ht="31.5" x14ac:dyDescent="0.25">
      <c r="A326" s="1" t="s">
        <v>229</v>
      </c>
      <c r="B326" s="2"/>
      <c r="C326" s="2" t="s">
        <v>169</v>
      </c>
      <c r="D326" s="2" t="s">
        <v>54</v>
      </c>
      <c r="E326" s="37" t="s">
        <v>722</v>
      </c>
      <c r="F326" s="37" t="s">
        <v>122</v>
      </c>
      <c r="G326" s="25">
        <f>23186.8-4209.9</f>
        <v>18976.900000000001</v>
      </c>
      <c r="H326" s="25">
        <v>16240.5</v>
      </c>
      <c r="I326" s="25">
        <v>19540.5</v>
      </c>
    </row>
    <row r="327" spans="1:9" ht="31.5" x14ac:dyDescent="0.25">
      <c r="A327" s="1" t="s">
        <v>264</v>
      </c>
      <c r="B327" s="2"/>
      <c r="C327" s="2" t="s">
        <v>169</v>
      </c>
      <c r="D327" s="2" t="s">
        <v>54</v>
      </c>
      <c r="E327" s="37" t="s">
        <v>987</v>
      </c>
      <c r="F327" s="37"/>
      <c r="G327" s="25">
        <f>SUM(G328)</f>
        <v>88</v>
      </c>
      <c r="H327" s="25">
        <f t="shared" ref="H327:I327" si="40">SUM(H328)</f>
        <v>0</v>
      </c>
      <c r="I327" s="25">
        <f t="shared" si="40"/>
        <v>0</v>
      </c>
    </row>
    <row r="328" spans="1:9" ht="31.5" x14ac:dyDescent="0.25">
      <c r="A328" s="1" t="s">
        <v>229</v>
      </c>
      <c r="B328" s="2"/>
      <c r="C328" s="2" t="s">
        <v>169</v>
      </c>
      <c r="D328" s="2" t="s">
        <v>54</v>
      </c>
      <c r="E328" s="37" t="s">
        <v>987</v>
      </c>
      <c r="F328" s="37" t="s">
        <v>122</v>
      </c>
      <c r="G328" s="25">
        <v>88</v>
      </c>
      <c r="H328" s="25"/>
      <c r="I328" s="25"/>
    </row>
    <row r="329" spans="1:9" x14ac:dyDescent="0.25">
      <c r="A329" s="1" t="s">
        <v>706</v>
      </c>
      <c r="B329" s="2"/>
      <c r="C329" s="2" t="s">
        <v>169</v>
      </c>
      <c r="D329" s="2" t="s">
        <v>54</v>
      </c>
      <c r="E329" s="37" t="s">
        <v>707</v>
      </c>
      <c r="F329" s="37"/>
      <c r="G329" s="25">
        <f t="shared" ref="G329:I330" si="41">SUM(G330)</f>
        <v>60390.2</v>
      </c>
      <c r="H329" s="25">
        <f t="shared" si="41"/>
        <v>60390.2</v>
      </c>
      <c r="I329" s="25">
        <f t="shared" si="41"/>
        <v>60390.2</v>
      </c>
    </row>
    <row r="330" spans="1:9" x14ac:dyDescent="0.25">
      <c r="A330" s="1" t="s">
        <v>35</v>
      </c>
      <c r="B330" s="2"/>
      <c r="C330" s="2" t="s">
        <v>169</v>
      </c>
      <c r="D330" s="2" t="s">
        <v>54</v>
      </c>
      <c r="E330" s="37" t="s">
        <v>708</v>
      </c>
      <c r="F330" s="37"/>
      <c r="G330" s="25">
        <f t="shared" si="41"/>
        <v>60390.2</v>
      </c>
      <c r="H330" s="25">
        <f t="shared" si="41"/>
        <v>60390.2</v>
      </c>
      <c r="I330" s="25">
        <f t="shared" si="41"/>
        <v>60390.2</v>
      </c>
    </row>
    <row r="331" spans="1:9" ht="31.5" x14ac:dyDescent="0.25">
      <c r="A331" s="1" t="s">
        <v>52</v>
      </c>
      <c r="B331" s="2"/>
      <c r="C331" s="2" t="s">
        <v>169</v>
      </c>
      <c r="D331" s="2" t="s">
        <v>54</v>
      </c>
      <c r="E331" s="37" t="s">
        <v>708</v>
      </c>
      <c r="F331" s="37" t="s">
        <v>91</v>
      </c>
      <c r="G331" s="25">
        <v>60390.2</v>
      </c>
      <c r="H331" s="25">
        <v>60390.2</v>
      </c>
      <c r="I331" s="25">
        <v>60390.2</v>
      </c>
    </row>
    <row r="332" spans="1:9" ht="18.75" customHeight="1" x14ac:dyDescent="0.25">
      <c r="A332" s="27" t="s">
        <v>178</v>
      </c>
      <c r="B332" s="2"/>
      <c r="C332" s="35" t="s">
        <v>169</v>
      </c>
      <c r="D332" s="35" t="s">
        <v>169</v>
      </c>
      <c r="E332" s="35"/>
      <c r="F332" s="35"/>
      <c r="G332" s="101">
        <f>SUM(G344)+G347+G333+G352</f>
        <v>46739.199999999997</v>
      </c>
      <c r="H332" s="101">
        <f>SUM(H344)+H347+H333+H352</f>
        <v>47649.4</v>
      </c>
      <c r="I332" s="101">
        <f>SUM(I344)+I347+I333+I352</f>
        <v>43149.7</v>
      </c>
    </row>
    <row r="333" spans="1:9" ht="31.5" x14ac:dyDescent="0.25">
      <c r="A333" s="27" t="s">
        <v>886</v>
      </c>
      <c r="B333" s="2"/>
      <c r="C333" s="35" t="s">
        <v>169</v>
      </c>
      <c r="D333" s="35" t="s">
        <v>169</v>
      </c>
      <c r="E333" s="2" t="s">
        <v>245</v>
      </c>
      <c r="F333" s="2"/>
      <c r="G333" s="25">
        <f>SUM(G334)+G337</f>
        <v>45000</v>
      </c>
      <c r="H333" s="25">
        <f>SUM(H334)+H337</f>
        <v>47500</v>
      </c>
      <c r="I333" s="25">
        <f>SUM(I334)+I337</f>
        <v>43000</v>
      </c>
    </row>
    <row r="334" spans="1:9" ht="31.5" x14ac:dyDescent="0.25">
      <c r="A334" s="27" t="s">
        <v>270</v>
      </c>
      <c r="B334" s="2"/>
      <c r="C334" s="35" t="s">
        <v>169</v>
      </c>
      <c r="D334" s="35" t="s">
        <v>169</v>
      </c>
      <c r="E334" s="2" t="s">
        <v>303</v>
      </c>
      <c r="F334" s="2"/>
      <c r="G334" s="25">
        <f t="shared" ref="G334:I335" si="42">SUM(G335)</f>
        <v>1300</v>
      </c>
      <c r="H334" s="25">
        <f t="shared" si="42"/>
        <v>0</v>
      </c>
      <c r="I334" s="25">
        <f t="shared" si="42"/>
        <v>0</v>
      </c>
    </row>
    <row r="335" spans="1:9" ht="31.5" x14ac:dyDescent="0.25">
      <c r="A335" s="27" t="s">
        <v>271</v>
      </c>
      <c r="B335" s="2"/>
      <c r="C335" s="35" t="s">
        <v>169</v>
      </c>
      <c r="D335" s="35" t="s">
        <v>169</v>
      </c>
      <c r="E335" s="2" t="s">
        <v>304</v>
      </c>
      <c r="F335" s="2"/>
      <c r="G335" s="25">
        <f t="shared" si="42"/>
        <v>1300</v>
      </c>
      <c r="H335" s="25">
        <f t="shared" si="42"/>
        <v>0</v>
      </c>
      <c r="I335" s="25">
        <f t="shared" si="42"/>
        <v>0</v>
      </c>
    </row>
    <row r="336" spans="1:9" ht="31.5" x14ac:dyDescent="0.25">
      <c r="A336" s="27" t="s">
        <v>272</v>
      </c>
      <c r="B336" s="2"/>
      <c r="C336" s="35" t="s">
        <v>169</v>
      </c>
      <c r="D336" s="35" t="s">
        <v>169</v>
      </c>
      <c r="E336" s="2" t="s">
        <v>304</v>
      </c>
      <c r="F336" s="2" t="s">
        <v>249</v>
      </c>
      <c r="G336" s="25">
        <v>1300</v>
      </c>
      <c r="H336" s="25"/>
      <c r="I336" s="25"/>
    </row>
    <row r="337" spans="1:9" x14ac:dyDescent="0.25">
      <c r="A337" s="27" t="s">
        <v>273</v>
      </c>
      <c r="B337" s="2"/>
      <c r="C337" s="35" t="s">
        <v>169</v>
      </c>
      <c r="D337" s="35" t="s">
        <v>169</v>
      </c>
      <c r="E337" s="2" t="s">
        <v>305</v>
      </c>
      <c r="F337" s="2"/>
      <c r="G337" s="25">
        <f>SUM(G338)</f>
        <v>43700</v>
      </c>
      <c r="H337" s="25">
        <f>SUM(H338)</f>
        <v>47500</v>
      </c>
      <c r="I337" s="25">
        <f>SUM(I338)</f>
        <v>43000</v>
      </c>
    </row>
    <row r="338" spans="1:9" ht="31.5" x14ac:dyDescent="0.25">
      <c r="A338" s="27" t="s">
        <v>271</v>
      </c>
      <c r="B338" s="2"/>
      <c r="C338" s="35" t="s">
        <v>169</v>
      </c>
      <c r="D338" s="35" t="s">
        <v>169</v>
      </c>
      <c r="E338" s="2" t="s">
        <v>306</v>
      </c>
      <c r="F338" s="2"/>
      <c r="G338" s="25">
        <f>SUM(G339)+G340+G342</f>
        <v>43700</v>
      </c>
      <c r="H338" s="25">
        <f>SUM(H339)+H340+H342</f>
        <v>47500</v>
      </c>
      <c r="I338" s="25">
        <f>SUM(I339)+I340+I342</f>
        <v>43000</v>
      </c>
    </row>
    <row r="339" spans="1:9" ht="31.5" hidden="1" x14ac:dyDescent="0.25">
      <c r="A339" s="27" t="s">
        <v>272</v>
      </c>
      <c r="B339" s="2"/>
      <c r="C339" s="35" t="s">
        <v>169</v>
      </c>
      <c r="D339" s="35" t="s">
        <v>169</v>
      </c>
      <c r="E339" s="2" t="s">
        <v>306</v>
      </c>
      <c r="F339" s="2" t="s">
        <v>249</v>
      </c>
      <c r="G339" s="25"/>
      <c r="H339" s="25"/>
      <c r="I339" s="25"/>
    </row>
    <row r="340" spans="1:9" x14ac:dyDescent="0.25">
      <c r="A340" s="27" t="s">
        <v>455</v>
      </c>
      <c r="B340" s="2"/>
      <c r="C340" s="35" t="s">
        <v>169</v>
      </c>
      <c r="D340" s="35" t="s">
        <v>169</v>
      </c>
      <c r="E340" s="2" t="s">
        <v>757</v>
      </c>
      <c r="F340" s="2"/>
      <c r="G340" s="25">
        <f>SUM(G341)</f>
        <v>43000</v>
      </c>
      <c r="H340" s="25">
        <f>SUM(H341)</f>
        <v>47500</v>
      </c>
      <c r="I340" s="25">
        <f>SUM(I341)</f>
        <v>43000</v>
      </c>
    </row>
    <row r="341" spans="1:9" ht="31.5" x14ac:dyDescent="0.25">
      <c r="A341" s="27" t="s">
        <v>272</v>
      </c>
      <c r="B341" s="2"/>
      <c r="C341" s="35" t="s">
        <v>169</v>
      </c>
      <c r="D341" s="35" t="s">
        <v>169</v>
      </c>
      <c r="E341" s="2" t="s">
        <v>757</v>
      </c>
      <c r="F341" s="2" t="s">
        <v>249</v>
      </c>
      <c r="G341" s="25">
        <v>43000</v>
      </c>
      <c r="H341" s="25">
        <v>47500</v>
      </c>
      <c r="I341" s="25">
        <v>43000</v>
      </c>
    </row>
    <row r="342" spans="1:9" x14ac:dyDescent="0.25">
      <c r="A342" s="27" t="s">
        <v>759</v>
      </c>
      <c r="B342" s="2"/>
      <c r="C342" s="35" t="s">
        <v>169</v>
      </c>
      <c r="D342" s="35" t="s">
        <v>169</v>
      </c>
      <c r="E342" s="2" t="s">
        <v>758</v>
      </c>
      <c r="F342" s="2"/>
      <c r="G342" s="25">
        <f>SUM(G343)</f>
        <v>700</v>
      </c>
      <c r="H342" s="25">
        <f>SUM(H343)</f>
        <v>0</v>
      </c>
      <c r="I342" s="25">
        <f>SUM(I343)</f>
        <v>0</v>
      </c>
    </row>
    <row r="343" spans="1:9" ht="31.5" x14ac:dyDescent="0.25">
      <c r="A343" s="27" t="s">
        <v>272</v>
      </c>
      <c r="B343" s="2"/>
      <c r="C343" s="35" t="s">
        <v>169</v>
      </c>
      <c r="D343" s="35" t="s">
        <v>169</v>
      </c>
      <c r="E343" s="2" t="s">
        <v>758</v>
      </c>
      <c r="F343" s="2" t="s">
        <v>249</v>
      </c>
      <c r="G343" s="25">
        <v>700</v>
      </c>
      <c r="H343" s="25"/>
      <c r="I343" s="25"/>
    </row>
    <row r="344" spans="1:9" ht="31.5" x14ac:dyDescent="0.25">
      <c r="A344" s="27" t="s">
        <v>659</v>
      </c>
      <c r="B344" s="2"/>
      <c r="C344" s="35" t="s">
        <v>169</v>
      </c>
      <c r="D344" s="35" t="s">
        <v>169</v>
      </c>
      <c r="E344" s="35" t="s">
        <v>295</v>
      </c>
      <c r="F344" s="35"/>
      <c r="G344" s="101">
        <f t="shared" ref="G344:I345" si="43">SUM(G345)</f>
        <v>1340</v>
      </c>
      <c r="H344" s="101">
        <f t="shared" si="43"/>
        <v>0</v>
      </c>
      <c r="I344" s="101">
        <f t="shared" si="43"/>
        <v>0</v>
      </c>
    </row>
    <row r="345" spans="1:9" ht="31.5" x14ac:dyDescent="0.25">
      <c r="A345" s="27" t="s">
        <v>271</v>
      </c>
      <c r="B345" s="2"/>
      <c r="C345" s="35" t="s">
        <v>169</v>
      </c>
      <c r="D345" s="35" t="s">
        <v>169</v>
      </c>
      <c r="E345" s="35" t="s">
        <v>309</v>
      </c>
      <c r="F345" s="35"/>
      <c r="G345" s="101">
        <f t="shared" si="43"/>
        <v>1340</v>
      </c>
      <c r="H345" s="101">
        <f t="shared" si="43"/>
        <v>0</v>
      </c>
      <c r="I345" s="101">
        <f t="shared" si="43"/>
        <v>0</v>
      </c>
    </row>
    <row r="346" spans="1:9" ht="27.75" customHeight="1" x14ac:dyDescent="0.25">
      <c r="A346" s="27" t="s">
        <v>272</v>
      </c>
      <c r="B346" s="2"/>
      <c r="C346" s="35" t="s">
        <v>169</v>
      </c>
      <c r="D346" s="35" t="s">
        <v>169</v>
      </c>
      <c r="E346" s="35" t="s">
        <v>309</v>
      </c>
      <c r="F346" s="35" t="s">
        <v>249</v>
      </c>
      <c r="G346" s="101">
        <v>1340</v>
      </c>
      <c r="H346" s="101"/>
      <c r="I346" s="101"/>
    </row>
    <row r="347" spans="1:9" ht="31.5" x14ac:dyDescent="0.25">
      <c r="A347" s="27" t="s">
        <v>670</v>
      </c>
      <c r="B347" s="2"/>
      <c r="C347" s="35" t="s">
        <v>169</v>
      </c>
      <c r="D347" s="35" t="s">
        <v>169</v>
      </c>
      <c r="E347" s="35" t="s">
        <v>237</v>
      </c>
      <c r="F347" s="35"/>
      <c r="G347" s="101">
        <f t="shared" ref="G347:I349" si="44">SUM(G348)</f>
        <v>250</v>
      </c>
      <c r="H347" s="101">
        <f t="shared" si="44"/>
        <v>0</v>
      </c>
      <c r="I347" s="101">
        <f t="shared" si="44"/>
        <v>0</v>
      </c>
    </row>
    <row r="348" spans="1:9" ht="31.5" x14ac:dyDescent="0.25">
      <c r="A348" s="27" t="s">
        <v>367</v>
      </c>
      <c r="B348" s="2"/>
      <c r="C348" s="35" t="s">
        <v>169</v>
      </c>
      <c r="D348" s="35" t="s">
        <v>169</v>
      </c>
      <c r="E348" s="35" t="s">
        <v>240</v>
      </c>
      <c r="F348" s="35"/>
      <c r="G348" s="101">
        <f t="shared" si="44"/>
        <v>250</v>
      </c>
      <c r="H348" s="101">
        <f t="shared" si="44"/>
        <v>0</v>
      </c>
      <c r="I348" s="101">
        <f t="shared" si="44"/>
        <v>0</v>
      </c>
    </row>
    <row r="349" spans="1:9" x14ac:dyDescent="0.25">
      <c r="A349" s="1" t="s">
        <v>35</v>
      </c>
      <c r="B349" s="2"/>
      <c r="C349" s="35" t="s">
        <v>169</v>
      </c>
      <c r="D349" s="35" t="s">
        <v>169</v>
      </c>
      <c r="E349" s="35" t="s">
        <v>725</v>
      </c>
      <c r="F349" s="35"/>
      <c r="G349" s="101">
        <f t="shared" si="44"/>
        <v>250</v>
      </c>
      <c r="H349" s="101">
        <f t="shared" si="44"/>
        <v>0</v>
      </c>
      <c r="I349" s="101">
        <f t="shared" si="44"/>
        <v>0</v>
      </c>
    </row>
    <row r="350" spans="1:9" ht="31.5" x14ac:dyDescent="0.25">
      <c r="A350" s="27" t="s">
        <v>52</v>
      </c>
      <c r="B350" s="2"/>
      <c r="C350" s="35" t="s">
        <v>169</v>
      </c>
      <c r="D350" s="35" t="s">
        <v>169</v>
      </c>
      <c r="E350" s="35" t="s">
        <v>725</v>
      </c>
      <c r="F350" s="35" t="s">
        <v>91</v>
      </c>
      <c r="G350" s="101">
        <v>250</v>
      </c>
      <c r="H350" s="101"/>
      <c r="I350" s="101"/>
    </row>
    <row r="351" spans="1:9" x14ac:dyDescent="0.25">
      <c r="A351" s="27" t="s">
        <v>192</v>
      </c>
      <c r="B351" s="2"/>
      <c r="C351" s="35" t="s">
        <v>169</v>
      </c>
      <c r="D351" s="35" t="s">
        <v>169</v>
      </c>
      <c r="E351" s="112" t="s">
        <v>193</v>
      </c>
      <c r="F351" s="35"/>
      <c r="G351" s="101">
        <f>SUM(G352)</f>
        <v>149.20000000000002</v>
      </c>
      <c r="H351" s="101">
        <f>SUM(H352)</f>
        <v>149.4</v>
      </c>
      <c r="I351" s="101">
        <f>SUM(I352)</f>
        <v>149.70000000000002</v>
      </c>
    </row>
    <row r="352" spans="1:9" ht="47.25" x14ac:dyDescent="0.25">
      <c r="A352" s="111" t="s">
        <v>360</v>
      </c>
      <c r="B352" s="35"/>
      <c r="C352" s="35" t="s">
        <v>169</v>
      </c>
      <c r="D352" s="35" t="s">
        <v>169</v>
      </c>
      <c r="E352" s="112" t="s">
        <v>560</v>
      </c>
      <c r="F352" s="31"/>
      <c r="G352" s="101">
        <f>SUM(G353:G354)</f>
        <v>149.20000000000002</v>
      </c>
      <c r="H352" s="101">
        <f>SUM(H353:H354)</f>
        <v>149.4</v>
      </c>
      <c r="I352" s="101">
        <f>SUM(I353:I354)</f>
        <v>149.70000000000002</v>
      </c>
    </row>
    <row r="353" spans="1:9" ht="47.25" x14ac:dyDescent="0.25">
      <c r="A353" s="27" t="s">
        <v>51</v>
      </c>
      <c r="B353" s="35"/>
      <c r="C353" s="35" t="s">
        <v>169</v>
      </c>
      <c r="D353" s="35" t="s">
        <v>169</v>
      </c>
      <c r="E353" s="112" t="s">
        <v>560</v>
      </c>
      <c r="F353" s="112" t="s">
        <v>89</v>
      </c>
      <c r="G353" s="101">
        <v>140.4</v>
      </c>
      <c r="H353" s="101">
        <v>140.6</v>
      </c>
      <c r="I353" s="101">
        <v>140.9</v>
      </c>
    </row>
    <row r="354" spans="1:9" ht="30.75" customHeight="1" x14ac:dyDescent="0.25">
      <c r="A354" s="111" t="s">
        <v>52</v>
      </c>
      <c r="B354" s="35"/>
      <c r="C354" s="35" t="s">
        <v>169</v>
      </c>
      <c r="D354" s="35" t="s">
        <v>169</v>
      </c>
      <c r="E354" s="112" t="s">
        <v>916</v>
      </c>
      <c r="F354" s="112" t="s">
        <v>91</v>
      </c>
      <c r="G354" s="101">
        <v>8.8000000000000007</v>
      </c>
      <c r="H354" s="101">
        <v>8.8000000000000007</v>
      </c>
      <c r="I354" s="101">
        <v>8.8000000000000007</v>
      </c>
    </row>
    <row r="355" spans="1:9" x14ac:dyDescent="0.25">
      <c r="A355" s="111" t="s">
        <v>241</v>
      </c>
      <c r="B355" s="20"/>
      <c r="C355" s="112" t="s">
        <v>78</v>
      </c>
      <c r="D355" s="31"/>
      <c r="E355" s="31"/>
      <c r="F355" s="31"/>
      <c r="G355" s="101">
        <f>SUM(G356+G362)</f>
        <v>15884.1</v>
      </c>
      <c r="H355" s="101">
        <f>SUM(H356+H362)</f>
        <v>18665</v>
      </c>
      <c r="I355" s="101">
        <f>SUM(I356+I362)</f>
        <v>10447.5</v>
      </c>
    </row>
    <row r="356" spans="1:9" x14ac:dyDescent="0.25">
      <c r="A356" s="111" t="s">
        <v>242</v>
      </c>
      <c r="B356" s="20"/>
      <c r="C356" s="112" t="s">
        <v>78</v>
      </c>
      <c r="D356" s="112" t="s">
        <v>54</v>
      </c>
      <c r="E356" s="31"/>
      <c r="F356" s="31"/>
      <c r="G356" s="101">
        <f t="shared" ref="G356:I357" si="45">SUM(G357)</f>
        <v>6964.5</v>
      </c>
      <c r="H356" s="101">
        <f t="shared" si="45"/>
        <v>6964.5</v>
      </c>
      <c r="I356" s="101">
        <f t="shared" si="45"/>
        <v>6964.5</v>
      </c>
    </row>
    <row r="357" spans="1:9" x14ac:dyDescent="0.25">
      <c r="A357" s="111" t="s">
        <v>660</v>
      </c>
      <c r="B357" s="20"/>
      <c r="C357" s="112" t="s">
        <v>78</v>
      </c>
      <c r="D357" s="112" t="s">
        <v>54</v>
      </c>
      <c r="E357" s="31" t="s">
        <v>243</v>
      </c>
      <c r="F357" s="31"/>
      <c r="G357" s="101">
        <f t="shared" si="45"/>
        <v>6964.5</v>
      </c>
      <c r="H357" s="101">
        <f t="shared" si="45"/>
        <v>6964.5</v>
      </c>
      <c r="I357" s="101">
        <f t="shared" si="45"/>
        <v>6964.5</v>
      </c>
    </row>
    <row r="358" spans="1:9" ht="31.5" x14ac:dyDescent="0.25">
      <c r="A358" s="111" t="s">
        <v>45</v>
      </c>
      <c r="B358" s="20"/>
      <c r="C358" s="112" t="s">
        <v>78</v>
      </c>
      <c r="D358" s="112" t="s">
        <v>54</v>
      </c>
      <c r="E358" s="31" t="s">
        <v>244</v>
      </c>
      <c r="F358" s="31"/>
      <c r="G358" s="101">
        <f>SUM(G359:G361)</f>
        <v>6964.5</v>
      </c>
      <c r="H358" s="101">
        <f>SUM(H359:H361)</f>
        <v>6964.5</v>
      </c>
      <c r="I358" s="101">
        <f>SUM(I359:I361)</f>
        <v>6964.5</v>
      </c>
    </row>
    <row r="359" spans="1:9" ht="47.25" x14ac:dyDescent="0.25">
      <c r="A359" s="27" t="s">
        <v>51</v>
      </c>
      <c r="B359" s="20"/>
      <c r="C359" s="112" t="s">
        <v>78</v>
      </c>
      <c r="D359" s="112" t="s">
        <v>54</v>
      </c>
      <c r="E359" s="31" t="s">
        <v>244</v>
      </c>
      <c r="F359" s="112" t="s">
        <v>89</v>
      </c>
      <c r="G359" s="101">
        <v>5911.5</v>
      </c>
      <c r="H359" s="101">
        <v>5911.5</v>
      </c>
      <c r="I359" s="101">
        <v>5911.5</v>
      </c>
    </row>
    <row r="360" spans="1:9" ht="31.5" x14ac:dyDescent="0.25">
      <c r="A360" s="111" t="s">
        <v>52</v>
      </c>
      <c r="B360" s="20"/>
      <c r="C360" s="112" t="s">
        <v>78</v>
      </c>
      <c r="D360" s="112" t="s">
        <v>54</v>
      </c>
      <c r="E360" s="31" t="s">
        <v>244</v>
      </c>
      <c r="F360" s="112" t="s">
        <v>91</v>
      </c>
      <c r="G360" s="101">
        <v>927.4</v>
      </c>
      <c r="H360" s="101">
        <v>927.4</v>
      </c>
      <c r="I360" s="101">
        <v>927.4</v>
      </c>
    </row>
    <row r="361" spans="1:9" x14ac:dyDescent="0.25">
      <c r="A361" s="111" t="s">
        <v>22</v>
      </c>
      <c r="B361" s="20"/>
      <c r="C361" s="112" t="s">
        <v>78</v>
      </c>
      <c r="D361" s="112" t="s">
        <v>54</v>
      </c>
      <c r="E361" s="31" t="s">
        <v>244</v>
      </c>
      <c r="F361" s="112" t="s">
        <v>96</v>
      </c>
      <c r="G361" s="101">
        <v>125.6</v>
      </c>
      <c r="H361" s="101">
        <v>125.6</v>
      </c>
      <c r="I361" s="101">
        <v>125.6</v>
      </c>
    </row>
    <row r="362" spans="1:9" x14ac:dyDescent="0.25">
      <c r="A362" s="111" t="s">
        <v>179</v>
      </c>
      <c r="B362" s="20"/>
      <c r="C362" s="112" t="s">
        <v>78</v>
      </c>
      <c r="D362" s="112" t="s">
        <v>169</v>
      </c>
      <c r="E362" s="31"/>
      <c r="F362" s="31"/>
      <c r="G362" s="101">
        <f>SUM(G363)</f>
        <v>8919.6</v>
      </c>
      <c r="H362" s="101">
        <f>SUM(H363)</f>
        <v>11700.5</v>
      </c>
      <c r="I362" s="101">
        <f>SUM(I363)</f>
        <v>3483</v>
      </c>
    </row>
    <row r="363" spans="1:9" x14ac:dyDescent="0.25">
      <c r="A363" s="111" t="s">
        <v>660</v>
      </c>
      <c r="B363" s="20"/>
      <c r="C363" s="112" t="s">
        <v>78</v>
      </c>
      <c r="D363" s="112" t="s">
        <v>169</v>
      </c>
      <c r="E363" s="31" t="s">
        <v>243</v>
      </c>
      <c r="F363" s="31"/>
      <c r="G363" s="101">
        <f>SUM(G364)+G373+G370</f>
        <v>8919.6</v>
      </c>
      <c r="H363" s="101">
        <f>SUM(H364)+H373+H370</f>
        <v>11700.5</v>
      </c>
      <c r="I363" s="101">
        <f>SUM(I364)+I373+I370</f>
        <v>3483</v>
      </c>
    </row>
    <row r="364" spans="1:9" x14ac:dyDescent="0.25">
      <c r="A364" s="111" t="s">
        <v>35</v>
      </c>
      <c r="B364" s="20"/>
      <c r="C364" s="112" t="s">
        <v>78</v>
      </c>
      <c r="D364" s="112" t="s">
        <v>169</v>
      </c>
      <c r="E364" s="31" t="s">
        <v>251</v>
      </c>
      <c r="F364" s="31"/>
      <c r="G364" s="101">
        <f>SUM(G365)+G367</f>
        <v>4269.6000000000004</v>
      </c>
      <c r="H364" s="101">
        <f>SUM(H365)+H367</f>
        <v>3050.5</v>
      </c>
      <c r="I364" s="101">
        <f>SUM(I365)+I367</f>
        <v>3483</v>
      </c>
    </row>
    <row r="365" spans="1:9" ht="47.25" hidden="1" x14ac:dyDescent="0.25">
      <c r="A365" s="111" t="s">
        <v>274</v>
      </c>
      <c r="B365" s="20"/>
      <c r="C365" s="112" t="s">
        <v>78</v>
      </c>
      <c r="D365" s="112" t="s">
        <v>169</v>
      </c>
      <c r="E365" s="31" t="s">
        <v>275</v>
      </c>
      <c r="F365" s="31"/>
      <c r="G365" s="101">
        <f>SUM(G366)</f>
        <v>0</v>
      </c>
      <c r="H365" s="101">
        <f>SUM(H366)</f>
        <v>0</v>
      </c>
      <c r="I365" s="101">
        <f>SUM(I366)</f>
        <v>0</v>
      </c>
    </row>
    <row r="366" spans="1:9" hidden="1" x14ac:dyDescent="0.25">
      <c r="A366" s="111" t="s">
        <v>90</v>
      </c>
      <c r="B366" s="20"/>
      <c r="C366" s="112" t="s">
        <v>78</v>
      </c>
      <c r="D366" s="112" t="s">
        <v>169</v>
      </c>
      <c r="E366" s="31" t="s">
        <v>275</v>
      </c>
      <c r="F366" s="112" t="s">
        <v>91</v>
      </c>
      <c r="G366" s="101"/>
      <c r="H366" s="101"/>
      <c r="I366" s="101"/>
    </row>
    <row r="367" spans="1:9" ht="47.25" x14ac:dyDescent="0.25">
      <c r="A367" s="111" t="s">
        <v>274</v>
      </c>
      <c r="B367" s="20"/>
      <c r="C367" s="112" t="s">
        <v>78</v>
      </c>
      <c r="D367" s="112" t="s">
        <v>169</v>
      </c>
      <c r="E367" s="31" t="s">
        <v>275</v>
      </c>
      <c r="F367" s="31"/>
      <c r="G367" s="101">
        <f>SUM(G368:G369)</f>
        <v>4269.6000000000004</v>
      </c>
      <c r="H367" s="101">
        <f>SUM(H368:H369)</f>
        <v>3050.5</v>
      </c>
      <c r="I367" s="101">
        <f>SUM(I368:I369)</f>
        <v>3483</v>
      </c>
    </row>
    <row r="368" spans="1:9" ht="47.25" hidden="1" x14ac:dyDescent="0.25">
      <c r="A368" s="27" t="s">
        <v>51</v>
      </c>
      <c r="B368" s="20"/>
      <c r="C368" s="112" t="s">
        <v>78</v>
      </c>
      <c r="D368" s="112" t="s">
        <v>169</v>
      </c>
      <c r="E368" s="31" t="s">
        <v>275</v>
      </c>
      <c r="F368" s="31">
        <v>100</v>
      </c>
      <c r="G368" s="101"/>
      <c r="H368" s="101"/>
      <c r="I368" s="101"/>
    </row>
    <row r="369" spans="1:9" ht="31.5" x14ac:dyDescent="0.25">
      <c r="A369" s="111" t="s">
        <v>52</v>
      </c>
      <c r="B369" s="20"/>
      <c r="C369" s="112" t="s">
        <v>78</v>
      </c>
      <c r="D369" s="112" t="s">
        <v>169</v>
      </c>
      <c r="E369" s="31" t="s">
        <v>275</v>
      </c>
      <c r="F369" s="112" t="s">
        <v>91</v>
      </c>
      <c r="G369" s="101">
        <f>4487.1-534.8+317.3</f>
        <v>4269.6000000000004</v>
      </c>
      <c r="H369" s="101">
        <f>3483-432.5</f>
        <v>3050.5</v>
      </c>
      <c r="I369" s="101">
        <v>3483</v>
      </c>
    </row>
    <row r="370" spans="1:9" x14ac:dyDescent="0.25">
      <c r="A370" s="111" t="s">
        <v>932</v>
      </c>
      <c r="B370" s="20"/>
      <c r="C370" s="112" t="s">
        <v>78</v>
      </c>
      <c r="D370" s="112" t="s">
        <v>169</v>
      </c>
      <c r="E370" s="31" t="s">
        <v>712</v>
      </c>
      <c r="F370" s="112"/>
      <c r="G370" s="101">
        <f>SUM(G371)</f>
        <v>4350</v>
      </c>
      <c r="H370" s="101">
        <f t="shared" ref="H370:I370" si="46">SUM(H371)</f>
        <v>8650</v>
      </c>
      <c r="I370" s="101">
        <f t="shared" si="46"/>
        <v>0</v>
      </c>
    </row>
    <row r="371" spans="1:9" ht="47.25" x14ac:dyDescent="0.25">
      <c r="A371" s="111" t="s">
        <v>687</v>
      </c>
      <c r="B371" s="20"/>
      <c r="C371" s="112" t="s">
        <v>78</v>
      </c>
      <c r="D371" s="112" t="s">
        <v>169</v>
      </c>
      <c r="E371" s="31" t="s">
        <v>933</v>
      </c>
      <c r="F371" s="112"/>
      <c r="G371" s="101">
        <f>SUM(G372)</f>
        <v>4350</v>
      </c>
      <c r="H371" s="101">
        <f>SUM(H372)</f>
        <v>8650</v>
      </c>
      <c r="I371" s="101">
        <f>SUM(I372)</f>
        <v>0</v>
      </c>
    </row>
    <row r="372" spans="1:9" ht="31.5" x14ac:dyDescent="0.25">
      <c r="A372" s="111" t="s">
        <v>52</v>
      </c>
      <c r="B372" s="20"/>
      <c r="C372" s="112" t="s">
        <v>78</v>
      </c>
      <c r="D372" s="112" t="s">
        <v>169</v>
      </c>
      <c r="E372" s="31" t="s">
        <v>933</v>
      </c>
      <c r="F372" s="112" t="s">
        <v>91</v>
      </c>
      <c r="G372" s="101">
        <f>4132.5+217.5</f>
        <v>4350</v>
      </c>
      <c r="H372" s="101">
        <f>8217.5+432.5</f>
        <v>8650</v>
      </c>
      <c r="I372" s="101"/>
    </row>
    <row r="373" spans="1:9" ht="31.5" x14ac:dyDescent="0.25">
      <c r="A373" s="27" t="s">
        <v>271</v>
      </c>
      <c r="B373" s="20"/>
      <c r="C373" s="112" t="s">
        <v>78</v>
      </c>
      <c r="D373" s="112" t="s">
        <v>169</v>
      </c>
      <c r="E373" s="31" t="s">
        <v>510</v>
      </c>
      <c r="F373" s="112"/>
      <c r="G373" s="101">
        <f>SUM(G374)</f>
        <v>300</v>
      </c>
      <c r="H373" s="101">
        <f>SUM(H374)</f>
        <v>0</v>
      </c>
      <c r="I373" s="101">
        <f>SUM(I374)</f>
        <v>0</v>
      </c>
    </row>
    <row r="374" spans="1:9" ht="31.5" x14ac:dyDescent="0.25">
      <c r="A374" s="27" t="s">
        <v>272</v>
      </c>
      <c r="B374" s="20"/>
      <c r="C374" s="112" t="s">
        <v>78</v>
      </c>
      <c r="D374" s="112" t="s">
        <v>169</v>
      </c>
      <c r="E374" s="31" t="s">
        <v>510</v>
      </c>
      <c r="F374" s="112" t="s">
        <v>249</v>
      </c>
      <c r="G374" s="101">
        <v>300</v>
      </c>
      <c r="H374" s="101"/>
      <c r="I374" s="101"/>
    </row>
    <row r="375" spans="1:9" x14ac:dyDescent="0.25">
      <c r="A375" s="27" t="s">
        <v>112</v>
      </c>
      <c r="B375" s="20"/>
      <c r="C375" s="112" t="s">
        <v>113</v>
      </c>
      <c r="D375" s="112"/>
      <c r="E375" s="31"/>
      <c r="F375" s="112"/>
      <c r="G375" s="101">
        <f>SUM(G380)+G376</f>
        <v>3800</v>
      </c>
      <c r="H375" s="101">
        <f t="shared" ref="H375:I375" si="47">SUM(H380)+H376</f>
        <v>862200</v>
      </c>
      <c r="I375" s="101">
        <f t="shared" si="47"/>
        <v>0</v>
      </c>
    </row>
    <row r="376" spans="1:9" x14ac:dyDescent="0.25">
      <c r="A376" s="123" t="s">
        <v>181</v>
      </c>
      <c r="B376" s="20"/>
      <c r="C376" s="124" t="s">
        <v>113</v>
      </c>
      <c r="D376" s="124" t="s">
        <v>44</v>
      </c>
      <c r="E376" s="31"/>
      <c r="F376" s="124"/>
      <c r="G376" s="101">
        <f>SUM(G377)</f>
        <v>0</v>
      </c>
      <c r="H376" s="101">
        <f t="shared" ref="H376:I377" si="48">SUM(H377)</f>
        <v>859010</v>
      </c>
      <c r="I376" s="101">
        <f t="shared" si="48"/>
        <v>0</v>
      </c>
    </row>
    <row r="377" spans="1:9" ht="47.25" x14ac:dyDescent="0.25">
      <c r="A377" s="27" t="s">
        <v>683</v>
      </c>
      <c r="B377" s="20"/>
      <c r="C377" s="124" t="s">
        <v>113</v>
      </c>
      <c r="D377" s="124" t="s">
        <v>44</v>
      </c>
      <c r="E377" s="31" t="s">
        <v>491</v>
      </c>
      <c r="F377" s="124"/>
      <c r="G377" s="101">
        <f>SUM(G378)</f>
        <v>0</v>
      </c>
      <c r="H377" s="101">
        <f t="shared" si="48"/>
        <v>859010</v>
      </c>
      <c r="I377" s="101">
        <f t="shared" si="48"/>
        <v>0</v>
      </c>
    </row>
    <row r="378" spans="1:9" ht="33.75" customHeight="1" x14ac:dyDescent="0.25">
      <c r="A378" s="27" t="s">
        <v>995</v>
      </c>
      <c r="B378" s="20"/>
      <c r="C378" s="124" t="s">
        <v>113</v>
      </c>
      <c r="D378" s="124" t="s">
        <v>44</v>
      </c>
      <c r="E378" s="31" t="s">
        <v>982</v>
      </c>
      <c r="F378" s="124"/>
      <c r="G378" s="101">
        <f>SUM(G379)</f>
        <v>0</v>
      </c>
      <c r="H378" s="101">
        <f>SUM(H379)</f>
        <v>859010</v>
      </c>
      <c r="I378" s="101">
        <f>SUM(I379)</f>
        <v>0</v>
      </c>
    </row>
    <row r="379" spans="1:9" ht="31.5" x14ac:dyDescent="0.25">
      <c r="A379" s="27" t="s">
        <v>272</v>
      </c>
      <c r="B379" s="20"/>
      <c r="C379" s="124" t="s">
        <v>113</v>
      </c>
      <c r="D379" s="124" t="s">
        <v>44</v>
      </c>
      <c r="E379" s="31" t="s">
        <v>982</v>
      </c>
      <c r="F379" s="124" t="s">
        <v>249</v>
      </c>
      <c r="G379" s="101"/>
      <c r="H379" s="101">
        <f>10+859000</f>
        <v>859010</v>
      </c>
      <c r="I379" s="101"/>
    </row>
    <row r="380" spans="1:9" x14ac:dyDescent="0.25">
      <c r="A380" s="111" t="s">
        <v>183</v>
      </c>
      <c r="B380" s="20"/>
      <c r="C380" s="112" t="s">
        <v>113</v>
      </c>
      <c r="D380" s="112" t="s">
        <v>173</v>
      </c>
      <c r="E380" s="31"/>
      <c r="F380" s="112"/>
      <c r="G380" s="101">
        <f t="shared" ref="G380:I382" si="49">SUM(G381)</f>
        <v>3800</v>
      </c>
      <c r="H380" s="101">
        <f t="shared" si="49"/>
        <v>3190</v>
      </c>
      <c r="I380" s="101">
        <f t="shared" si="49"/>
        <v>0</v>
      </c>
    </row>
    <row r="381" spans="1:9" ht="47.25" x14ac:dyDescent="0.25">
      <c r="A381" s="27" t="s">
        <v>683</v>
      </c>
      <c r="B381" s="20"/>
      <c r="C381" s="112" t="s">
        <v>113</v>
      </c>
      <c r="D381" s="112" t="s">
        <v>173</v>
      </c>
      <c r="E381" s="31" t="s">
        <v>491</v>
      </c>
      <c r="F381" s="112"/>
      <c r="G381" s="101">
        <f>SUM(G382)</f>
        <v>3800</v>
      </c>
      <c r="H381" s="101">
        <f>SUM(H382)</f>
        <v>3190</v>
      </c>
      <c r="I381" s="101">
        <f>SUM(I382)</f>
        <v>0</v>
      </c>
    </row>
    <row r="382" spans="1:9" ht="31.5" x14ac:dyDescent="0.25">
      <c r="A382" s="27" t="s">
        <v>271</v>
      </c>
      <c r="B382" s="20"/>
      <c r="C382" s="112" t="s">
        <v>113</v>
      </c>
      <c r="D382" s="112" t="s">
        <v>173</v>
      </c>
      <c r="E382" s="31" t="s">
        <v>724</v>
      </c>
      <c r="F382" s="112"/>
      <c r="G382" s="101">
        <f t="shared" si="49"/>
        <v>3800</v>
      </c>
      <c r="H382" s="101">
        <f t="shared" si="49"/>
        <v>3190</v>
      </c>
      <c r="I382" s="101">
        <f t="shared" si="49"/>
        <v>0</v>
      </c>
    </row>
    <row r="383" spans="1:9" ht="31.5" x14ac:dyDescent="0.25">
      <c r="A383" s="27" t="s">
        <v>272</v>
      </c>
      <c r="B383" s="20"/>
      <c r="C383" s="112" t="s">
        <v>113</v>
      </c>
      <c r="D383" s="112" t="s">
        <v>173</v>
      </c>
      <c r="E383" s="31" t="s">
        <v>724</v>
      </c>
      <c r="F383" s="112" t="s">
        <v>249</v>
      </c>
      <c r="G383" s="101">
        <v>3800</v>
      </c>
      <c r="H383" s="101">
        <v>3190</v>
      </c>
      <c r="I383" s="101"/>
    </row>
    <row r="384" spans="1:9" hidden="1" x14ac:dyDescent="0.25">
      <c r="A384" s="27" t="s">
        <v>123</v>
      </c>
      <c r="B384" s="2"/>
      <c r="C384" s="35" t="s">
        <v>15</v>
      </c>
      <c r="D384" s="35"/>
      <c r="E384" s="35"/>
      <c r="F384" s="2"/>
      <c r="G384" s="25">
        <f t="shared" ref="G384:I387" si="50">SUM(G385)</f>
        <v>0</v>
      </c>
      <c r="H384" s="25">
        <f t="shared" si="50"/>
        <v>0</v>
      </c>
      <c r="I384" s="25">
        <f t="shared" si="50"/>
        <v>0</v>
      </c>
    </row>
    <row r="385" spans="1:9" hidden="1" x14ac:dyDescent="0.25">
      <c r="A385" s="27" t="s">
        <v>511</v>
      </c>
      <c r="B385" s="2"/>
      <c r="C385" s="37" t="s">
        <v>15</v>
      </c>
      <c r="D385" s="37" t="s">
        <v>13</v>
      </c>
      <c r="E385" s="37"/>
      <c r="F385" s="37"/>
      <c r="G385" s="101">
        <f t="shared" si="50"/>
        <v>0</v>
      </c>
      <c r="H385" s="101">
        <f t="shared" si="50"/>
        <v>0</v>
      </c>
      <c r="I385" s="101">
        <f t="shared" si="50"/>
        <v>0</v>
      </c>
    </row>
    <row r="386" spans="1:9" ht="31.5" hidden="1" x14ac:dyDescent="0.25">
      <c r="A386" s="27" t="s">
        <v>659</v>
      </c>
      <c r="B386" s="2"/>
      <c r="C386" s="37" t="s">
        <v>15</v>
      </c>
      <c r="D386" s="37" t="s">
        <v>13</v>
      </c>
      <c r="E386" s="35" t="s">
        <v>295</v>
      </c>
      <c r="F386" s="2"/>
      <c r="G386" s="25">
        <f t="shared" si="50"/>
        <v>0</v>
      </c>
      <c r="H386" s="25">
        <f t="shared" si="50"/>
        <v>0</v>
      </c>
      <c r="I386" s="25">
        <f t="shared" si="50"/>
        <v>0</v>
      </c>
    </row>
    <row r="387" spans="1:9" ht="31.5" hidden="1" x14ac:dyDescent="0.25">
      <c r="A387" s="27" t="s">
        <v>271</v>
      </c>
      <c r="B387" s="2"/>
      <c r="C387" s="37" t="s">
        <v>15</v>
      </c>
      <c r="D387" s="37" t="s">
        <v>13</v>
      </c>
      <c r="E387" s="35" t="s">
        <v>309</v>
      </c>
      <c r="F387" s="2"/>
      <c r="G387" s="25">
        <f t="shared" si="50"/>
        <v>0</v>
      </c>
      <c r="H387" s="25">
        <f t="shared" si="50"/>
        <v>0</v>
      </c>
      <c r="I387" s="25">
        <f t="shared" si="50"/>
        <v>0</v>
      </c>
    </row>
    <row r="388" spans="1:9" ht="31.5" hidden="1" x14ac:dyDescent="0.25">
      <c r="A388" s="27" t="s">
        <v>272</v>
      </c>
      <c r="B388" s="2"/>
      <c r="C388" s="37" t="s">
        <v>15</v>
      </c>
      <c r="D388" s="37" t="s">
        <v>13</v>
      </c>
      <c r="E388" s="35" t="s">
        <v>309</v>
      </c>
      <c r="F388" s="2" t="s">
        <v>249</v>
      </c>
      <c r="G388" s="25"/>
      <c r="H388" s="25"/>
      <c r="I388" s="25"/>
    </row>
    <row r="389" spans="1:9" x14ac:dyDescent="0.25">
      <c r="A389" s="111" t="s">
        <v>30</v>
      </c>
      <c r="B389" s="20"/>
      <c r="C389" s="112" t="s">
        <v>31</v>
      </c>
      <c r="D389" s="112"/>
      <c r="E389" s="31"/>
      <c r="F389" s="31"/>
      <c r="G389" s="101">
        <f>SUM(G390+G402)+G413</f>
        <v>55163.299999999996</v>
      </c>
      <c r="H389" s="101">
        <f>SUM(H390+H402)+H413</f>
        <v>48686.5</v>
      </c>
      <c r="I389" s="101">
        <f>SUM(I390+I402)+I413</f>
        <v>48681.7</v>
      </c>
    </row>
    <row r="390" spans="1:9" x14ac:dyDescent="0.25">
      <c r="A390" s="111" t="s">
        <v>53</v>
      </c>
      <c r="B390" s="20"/>
      <c r="C390" s="112" t="s">
        <v>31</v>
      </c>
      <c r="D390" s="112" t="s">
        <v>54</v>
      </c>
      <c r="E390" s="31"/>
      <c r="F390" s="31"/>
      <c r="G390" s="101">
        <f>SUM(G395)+G391+G398</f>
        <v>1250</v>
      </c>
      <c r="H390" s="101">
        <f>SUM(H395)+H391+H398</f>
        <v>0</v>
      </c>
      <c r="I390" s="101">
        <f>SUM(I395)+I391+I398</f>
        <v>0</v>
      </c>
    </row>
    <row r="391" spans="1:9" ht="31.5" hidden="1" x14ac:dyDescent="0.25">
      <c r="A391" s="1" t="s">
        <v>667</v>
      </c>
      <c r="B391" s="112"/>
      <c r="C391" s="112" t="s">
        <v>31</v>
      </c>
      <c r="D391" s="112" t="s">
        <v>54</v>
      </c>
      <c r="E391" s="31" t="s">
        <v>245</v>
      </c>
      <c r="F391" s="42"/>
      <c r="G391" s="101">
        <f t="shared" ref="G391:I393" si="51">SUM(G392)</f>
        <v>0</v>
      </c>
      <c r="H391" s="101">
        <f t="shared" si="51"/>
        <v>0</v>
      </c>
      <c r="I391" s="101">
        <f t="shared" si="51"/>
        <v>0</v>
      </c>
    </row>
    <row r="392" spans="1:9" ht="31.5" hidden="1" x14ac:dyDescent="0.25">
      <c r="A392" s="111" t="s">
        <v>625</v>
      </c>
      <c r="B392" s="112"/>
      <c r="C392" s="112" t="s">
        <v>31</v>
      </c>
      <c r="D392" s="112" t="s">
        <v>54</v>
      </c>
      <c r="E392" s="31" t="s">
        <v>246</v>
      </c>
      <c r="F392" s="42"/>
      <c r="G392" s="101">
        <f t="shared" si="51"/>
        <v>0</v>
      </c>
      <c r="H392" s="101">
        <f t="shared" si="51"/>
        <v>0</v>
      </c>
      <c r="I392" s="101">
        <f t="shared" si="51"/>
        <v>0</v>
      </c>
    </row>
    <row r="393" spans="1:9" ht="37.5" hidden="1" customHeight="1" x14ac:dyDescent="0.25">
      <c r="A393" s="111" t="s">
        <v>619</v>
      </c>
      <c r="B393" s="112"/>
      <c r="C393" s="112" t="s">
        <v>31</v>
      </c>
      <c r="D393" s="112" t="s">
        <v>54</v>
      </c>
      <c r="E393" s="31" t="s">
        <v>618</v>
      </c>
      <c r="F393" s="42"/>
      <c r="G393" s="101">
        <f t="shared" si="51"/>
        <v>0</v>
      </c>
      <c r="H393" s="101">
        <f t="shared" si="51"/>
        <v>0</v>
      </c>
      <c r="I393" s="101">
        <f t="shared" si="51"/>
        <v>0</v>
      </c>
    </row>
    <row r="394" spans="1:9" hidden="1" x14ac:dyDescent="0.25">
      <c r="A394" s="111" t="s">
        <v>42</v>
      </c>
      <c r="B394" s="112"/>
      <c r="C394" s="112" t="s">
        <v>31</v>
      </c>
      <c r="D394" s="112" t="s">
        <v>54</v>
      </c>
      <c r="E394" s="31" t="s">
        <v>618</v>
      </c>
      <c r="F394" s="31">
        <v>300</v>
      </c>
      <c r="G394" s="101"/>
      <c r="H394" s="101"/>
      <c r="I394" s="101"/>
    </row>
    <row r="395" spans="1:9" ht="31.5" hidden="1" x14ac:dyDescent="0.25">
      <c r="A395" s="111" t="s">
        <v>487</v>
      </c>
      <c r="B395" s="20"/>
      <c r="C395" s="112" t="s">
        <v>31</v>
      </c>
      <c r="D395" s="112" t="s">
        <v>54</v>
      </c>
      <c r="E395" s="31" t="s">
        <v>237</v>
      </c>
      <c r="F395" s="31"/>
      <c r="G395" s="101">
        <f t="shared" ref="G395:I396" si="52">SUM(G396)</f>
        <v>0</v>
      </c>
      <c r="H395" s="101">
        <f t="shared" si="52"/>
        <v>0</v>
      </c>
      <c r="I395" s="101">
        <f t="shared" si="52"/>
        <v>0</v>
      </c>
    </row>
    <row r="396" spans="1:9" ht="78.75" hidden="1" x14ac:dyDescent="0.25">
      <c r="A396" s="111" t="s">
        <v>548</v>
      </c>
      <c r="B396" s="20"/>
      <c r="C396" s="112" t="s">
        <v>31</v>
      </c>
      <c r="D396" s="112" t="s">
        <v>54</v>
      </c>
      <c r="E396" s="31" t="s">
        <v>247</v>
      </c>
      <c r="F396" s="31"/>
      <c r="G396" s="101">
        <f t="shared" si="52"/>
        <v>0</v>
      </c>
      <c r="H396" s="101">
        <f t="shared" si="52"/>
        <v>0</v>
      </c>
      <c r="I396" s="101">
        <f t="shared" si="52"/>
        <v>0</v>
      </c>
    </row>
    <row r="397" spans="1:9" hidden="1" x14ac:dyDescent="0.25">
      <c r="A397" s="111" t="s">
        <v>90</v>
      </c>
      <c r="B397" s="20"/>
      <c r="C397" s="112" t="s">
        <v>31</v>
      </c>
      <c r="D397" s="112" t="s">
        <v>54</v>
      </c>
      <c r="E397" s="31" t="s">
        <v>247</v>
      </c>
      <c r="F397" s="31">
        <v>200</v>
      </c>
      <c r="G397" s="101"/>
      <c r="H397" s="101"/>
      <c r="I397" s="101"/>
    </row>
    <row r="398" spans="1:9" ht="31.5" x14ac:dyDescent="0.25">
      <c r="A398" s="111" t="s">
        <v>675</v>
      </c>
      <c r="B398" s="20"/>
      <c r="C398" s="112" t="s">
        <v>31</v>
      </c>
      <c r="D398" s="112" t="s">
        <v>54</v>
      </c>
      <c r="E398" s="31" t="s">
        <v>445</v>
      </c>
      <c r="F398" s="31"/>
      <c r="G398" s="101">
        <f t="shared" ref="G398:I400" si="53">SUM(G399)</f>
        <v>1250</v>
      </c>
      <c r="H398" s="101">
        <f t="shared" si="53"/>
        <v>0</v>
      </c>
      <c r="I398" s="101">
        <f t="shared" si="53"/>
        <v>0</v>
      </c>
    </row>
    <row r="399" spans="1:9" x14ac:dyDescent="0.25">
      <c r="A399" s="111" t="s">
        <v>35</v>
      </c>
      <c r="B399" s="20"/>
      <c r="C399" s="112" t="s">
        <v>31</v>
      </c>
      <c r="D399" s="112" t="s">
        <v>54</v>
      </c>
      <c r="E399" s="31" t="s">
        <v>446</v>
      </c>
      <c r="F399" s="31"/>
      <c r="G399" s="101">
        <f t="shared" si="53"/>
        <v>1250</v>
      </c>
      <c r="H399" s="101">
        <f t="shared" si="53"/>
        <v>0</v>
      </c>
      <c r="I399" s="101">
        <f t="shared" si="53"/>
        <v>0</v>
      </c>
    </row>
    <row r="400" spans="1:9" x14ac:dyDescent="0.25">
      <c r="A400" s="111" t="s">
        <v>55</v>
      </c>
      <c r="B400" s="20"/>
      <c r="C400" s="112" t="s">
        <v>31</v>
      </c>
      <c r="D400" s="112" t="s">
        <v>54</v>
      </c>
      <c r="E400" s="31" t="s">
        <v>447</v>
      </c>
      <c r="F400" s="31"/>
      <c r="G400" s="101">
        <f t="shared" si="53"/>
        <v>1250</v>
      </c>
      <c r="H400" s="101">
        <f t="shared" si="53"/>
        <v>0</v>
      </c>
      <c r="I400" s="101">
        <f t="shared" si="53"/>
        <v>0</v>
      </c>
    </row>
    <row r="401" spans="1:9" x14ac:dyDescent="0.25">
      <c r="A401" s="111" t="s">
        <v>42</v>
      </c>
      <c r="B401" s="20"/>
      <c r="C401" s="112" t="s">
        <v>31</v>
      </c>
      <c r="D401" s="112" t="s">
        <v>54</v>
      </c>
      <c r="E401" s="31" t="s">
        <v>447</v>
      </c>
      <c r="F401" s="31">
        <v>300</v>
      </c>
      <c r="G401" s="101">
        <v>1250</v>
      </c>
      <c r="H401" s="101"/>
      <c r="I401" s="101"/>
    </row>
    <row r="402" spans="1:9" x14ac:dyDescent="0.25">
      <c r="A402" s="111" t="s">
        <v>186</v>
      </c>
      <c r="B402" s="20"/>
      <c r="C402" s="112" t="s">
        <v>31</v>
      </c>
      <c r="D402" s="112" t="s">
        <v>13</v>
      </c>
      <c r="E402" s="112"/>
      <c r="F402" s="112"/>
      <c r="G402" s="101">
        <f>SUM(G407)+G403</f>
        <v>50863.299999999996</v>
      </c>
      <c r="H402" s="101">
        <f>SUM(H407)+H403</f>
        <v>48636.5</v>
      </c>
      <c r="I402" s="101">
        <f>SUM(I407)+I403</f>
        <v>48631.7</v>
      </c>
    </row>
    <row r="403" spans="1:9" ht="31.5" x14ac:dyDescent="0.25">
      <c r="A403" s="111" t="s">
        <v>887</v>
      </c>
      <c r="B403" s="20"/>
      <c r="C403" s="112" t="s">
        <v>31</v>
      </c>
      <c r="D403" s="112" t="s">
        <v>13</v>
      </c>
      <c r="E403" s="31" t="s">
        <v>245</v>
      </c>
      <c r="F403" s="112"/>
      <c r="G403" s="101">
        <f t="shared" ref="G403:I405" si="54">SUM(G404)</f>
        <v>3790.1</v>
      </c>
      <c r="H403" s="101">
        <f t="shared" si="54"/>
        <v>1563.3</v>
      </c>
      <c r="I403" s="101">
        <f t="shared" si="54"/>
        <v>1558.5</v>
      </c>
    </row>
    <row r="404" spans="1:9" ht="31.5" x14ac:dyDescent="0.25">
      <c r="A404" s="111" t="s">
        <v>253</v>
      </c>
      <c r="B404" s="20"/>
      <c r="C404" s="112" t="s">
        <v>31</v>
      </c>
      <c r="D404" s="112" t="s">
        <v>13</v>
      </c>
      <c r="E404" s="31" t="s">
        <v>246</v>
      </c>
      <c r="F404" s="112"/>
      <c r="G404" s="101">
        <f>SUM(G405)</f>
        <v>3790.1</v>
      </c>
      <c r="H404" s="101">
        <f t="shared" si="54"/>
        <v>1563.3</v>
      </c>
      <c r="I404" s="101">
        <f t="shared" si="54"/>
        <v>1558.5</v>
      </c>
    </row>
    <row r="405" spans="1:9" ht="63" x14ac:dyDescent="0.25">
      <c r="A405" s="111" t="s">
        <v>911</v>
      </c>
      <c r="B405" s="20"/>
      <c r="C405" s="112" t="s">
        <v>31</v>
      </c>
      <c r="D405" s="112" t="s">
        <v>13</v>
      </c>
      <c r="E405" s="31" t="s">
        <v>561</v>
      </c>
      <c r="F405" s="112"/>
      <c r="G405" s="101">
        <f t="shared" si="54"/>
        <v>3790.1</v>
      </c>
      <c r="H405" s="101">
        <f t="shared" si="54"/>
        <v>1563.3</v>
      </c>
      <c r="I405" s="101">
        <f t="shared" si="54"/>
        <v>1558.5</v>
      </c>
    </row>
    <row r="406" spans="1:9" x14ac:dyDescent="0.25">
      <c r="A406" s="111" t="s">
        <v>42</v>
      </c>
      <c r="B406" s="20"/>
      <c r="C406" s="112" t="s">
        <v>31</v>
      </c>
      <c r="D406" s="112" t="s">
        <v>13</v>
      </c>
      <c r="E406" s="31" t="s">
        <v>561</v>
      </c>
      <c r="F406" s="112" t="s">
        <v>99</v>
      </c>
      <c r="G406" s="101">
        <f>570+2364+166+690.1</f>
        <v>3790.1</v>
      </c>
      <c r="H406" s="101">
        <f>570+993.3</f>
        <v>1563.3</v>
      </c>
      <c r="I406" s="101">
        <f>570+988.5</f>
        <v>1558.5</v>
      </c>
    </row>
    <row r="407" spans="1:9" ht="31.5" x14ac:dyDescent="0.25">
      <c r="A407" s="111" t="s">
        <v>671</v>
      </c>
      <c r="B407" s="20"/>
      <c r="C407" s="112" t="s">
        <v>31</v>
      </c>
      <c r="D407" s="112" t="s">
        <v>13</v>
      </c>
      <c r="E407" s="31" t="s">
        <v>237</v>
      </c>
      <c r="F407" s="31"/>
      <c r="G407" s="101">
        <f>SUM(G408)</f>
        <v>47073.2</v>
      </c>
      <c r="H407" s="101">
        <f>SUM(H408)</f>
        <v>47073.2</v>
      </c>
      <c r="I407" s="101">
        <f>SUM(I408)</f>
        <v>47073.2</v>
      </c>
    </row>
    <row r="408" spans="1:9" ht="63" x14ac:dyDescent="0.25">
      <c r="A408" s="111" t="s">
        <v>363</v>
      </c>
      <c r="B408" s="20"/>
      <c r="C408" s="112" t="s">
        <v>31</v>
      </c>
      <c r="D408" s="112" t="s">
        <v>13</v>
      </c>
      <c r="E408" s="31" t="s">
        <v>366</v>
      </c>
      <c r="F408" s="31"/>
      <c r="G408" s="101">
        <f>SUM(G409+G411)</f>
        <v>47073.2</v>
      </c>
      <c r="H408" s="101">
        <f>SUM(H409+H411)</f>
        <v>47073.2</v>
      </c>
      <c r="I408" s="101">
        <f>SUM(I409+I411)</f>
        <v>47073.2</v>
      </c>
    </row>
    <row r="409" spans="1:9" ht="99" customHeight="1" x14ac:dyDescent="0.25">
      <c r="A409" s="27" t="s">
        <v>604</v>
      </c>
      <c r="B409" s="20"/>
      <c r="C409" s="112" t="s">
        <v>31</v>
      </c>
      <c r="D409" s="112" t="s">
        <v>13</v>
      </c>
      <c r="E409" s="31" t="s">
        <v>558</v>
      </c>
      <c r="F409" s="31"/>
      <c r="G409" s="101">
        <f>SUM(G410)</f>
        <v>27655.3</v>
      </c>
      <c r="H409" s="101">
        <f>SUM(H410)</f>
        <v>27676.2</v>
      </c>
      <c r="I409" s="101">
        <f>SUM(I410)</f>
        <v>27874.7</v>
      </c>
    </row>
    <row r="410" spans="1:9" ht="31.5" x14ac:dyDescent="0.25">
      <c r="A410" s="111" t="s">
        <v>248</v>
      </c>
      <c r="B410" s="20"/>
      <c r="C410" s="112" t="s">
        <v>31</v>
      </c>
      <c r="D410" s="112" t="s">
        <v>13</v>
      </c>
      <c r="E410" s="31" t="s">
        <v>558</v>
      </c>
      <c r="F410" s="31">
        <v>400</v>
      </c>
      <c r="G410" s="101">
        <v>27655.3</v>
      </c>
      <c r="H410" s="101">
        <v>27676.2</v>
      </c>
      <c r="I410" s="101">
        <v>27874.7</v>
      </c>
    </row>
    <row r="411" spans="1:9" ht="47.25" x14ac:dyDescent="0.25">
      <c r="A411" s="111" t="s">
        <v>250</v>
      </c>
      <c r="B411" s="20"/>
      <c r="C411" s="112" t="s">
        <v>31</v>
      </c>
      <c r="D411" s="112" t="s">
        <v>13</v>
      </c>
      <c r="E411" s="112" t="s">
        <v>559</v>
      </c>
      <c r="F411" s="31"/>
      <c r="G411" s="101">
        <f>SUM(G412)</f>
        <v>19417.899999999998</v>
      </c>
      <c r="H411" s="101">
        <f>SUM(H412)</f>
        <v>19396.999999999996</v>
      </c>
      <c r="I411" s="101">
        <f>SUM(I412)</f>
        <v>19198.499999999996</v>
      </c>
    </row>
    <row r="412" spans="1:9" ht="30.75" customHeight="1" x14ac:dyDescent="0.25">
      <c r="A412" s="111" t="s">
        <v>248</v>
      </c>
      <c r="B412" s="20"/>
      <c r="C412" s="112" t="s">
        <v>31</v>
      </c>
      <c r="D412" s="112" t="s">
        <v>13</v>
      </c>
      <c r="E412" s="112" t="s">
        <v>559</v>
      </c>
      <c r="F412" s="112" t="s">
        <v>249</v>
      </c>
      <c r="G412" s="101">
        <f>47073.2-27655.3</f>
        <v>19417.899999999998</v>
      </c>
      <c r="H412" s="101">
        <f>47073.2-27676.2</f>
        <v>19396.999999999996</v>
      </c>
      <c r="I412" s="101">
        <f>47073.2-27874.7</f>
        <v>19198.499999999996</v>
      </c>
    </row>
    <row r="413" spans="1:9" ht="17.25" customHeight="1" x14ac:dyDescent="0.25">
      <c r="A413" s="111" t="s">
        <v>77</v>
      </c>
      <c r="B413" s="20"/>
      <c r="C413" s="112" t="s">
        <v>31</v>
      </c>
      <c r="D413" s="112" t="s">
        <v>78</v>
      </c>
      <c r="E413" s="31"/>
      <c r="F413" s="31"/>
      <c r="G413" s="101">
        <f>G417+G414</f>
        <v>3050</v>
      </c>
      <c r="H413" s="101">
        <f t="shared" ref="H413:I413" si="55">H417+H414</f>
        <v>50</v>
      </c>
      <c r="I413" s="101">
        <f t="shared" si="55"/>
        <v>50</v>
      </c>
    </row>
    <row r="414" spans="1:9" ht="31.5" hidden="1" x14ac:dyDescent="0.25">
      <c r="A414" s="111" t="s">
        <v>486</v>
      </c>
      <c r="B414" s="20"/>
      <c r="C414" s="112" t="s">
        <v>31</v>
      </c>
      <c r="D414" s="112" t="s">
        <v>78</v>
      </c>
      <c r="E414" s="31" t="s">
        <v>237</v>
      </c>
      <c r="F414" s="31"/>
      <c r="G414" s="101">
        <f t="shared" ref="G414:I415" si="56">SUM(G415)</f>
        <v>0</v>
      </c>
      <c r="H414" s="101">
        <f t="shared" si="56"/>
        <v>0</v>
      </c>
      <c r="I414" s="101">
        <f t="shared" si="56"/>
        <v>0</v>
      </c>
    </row>
    <row r="415" spans="1:9" ht="78.75" hidden="1" x14ac:dyDescent="0.25">
      <c r="A415" s="111" t="s">
        <v>466</v>
      </c>
      <c r="B415" s="43"/>
      <c r="C415" s="112" t="s">
        <v>31</v>
      </c>
      <c r="D415" s="112" t="s">
        <v>78</v>
      </c>
      <c r="E415" s="31" t="s">
        <v>247</v>
      </c>
      <c r="F415" s="42"/>
      <c r="G415" s="101">
        <f t="shared" si="56"/>
        <v>0</v>
      </c>
      <c r="H415" s="101">
        <f t="shared" si="56"/>
        <v>0</v>
      </c>
      <c r="I415" s="101">
        <f t="shared" si="56"/>
        <v>0</v>
      </c>
    </row>
    <row r="416" spans="1:9" ht="31.5" hidden="1" x14ac:dyDescent="0.25">
      <c r="A416" s="111" t="s">
        <v>248</v>
      </c>
      <c r="B416" s="43"/>
      <c r="C416" s="112" t="s">
        <v>31</v>
      </c>
      <c r="D416" s="112" t="s">
        <v>78</v>
      </c>
      <c r="E416" s="31" t="s">
        <v>247</v>
      </c>
      <c r="F416" s="31">
        <v>400</v>
      </c>
      <c r="G416" s="101"/>
      <c r="H416" s="101"/>
      <c r="I416" s="101"/>
    </row>
    <row r="417" spans="1:9" ht="31.5" x14ac:dyDescent="0.25">
      <c r="A417" s="111" t="s">
        <v>676</v>
      </c>
      <c r="B417" s="31"/>
      <c r="C417" s="112" t="s">
        <v>31</v>
      </c>
      <c r="D417" s="112" t="s">
        <v>78</v>
      </c>
      <c r="E417" s="31" t="s">
        <v>16</v>
      </c>
      <c r="F417" s="31"/>
      <c r="G417" s="101">
        <f t="shared" ref="G417:I418" si="57">SUM(G418)</f>
        <v>3050</v>
      </c>
      <c r="H417" s="101">
        <f t="shared" si="57"/>
        <v>50</v>
      </c>
      <c r="I417" s="101">
        <f t="shared" si="57"/>
        <v>50</v>
      </c>
    </row>
    <row r="418" spans="1:9" x14ac:dyDescent="0.25">
      <c r="A418" s="111" t="s">
        <v>84</v>
      </c>
      <c r="B418" s="20"/>
      <c r="C418" s="112" t="s">
        <v>31</v>
      </c>
      <c r="D418" s="112" t="s">
        <v>78</v>
      </c>
      <c r="E418" s="31" t="s">
        <v>68</v>
      </c>
      <c r="F418" s="31"/>
      <c r="G418" s="101">
        <f t="shared" si="57"/>
        <v>3050</v>
      </c>
      <c r="H418" s="101">
        <f t="shared" si="57"/>
        <v>50</v>
      </c>
      <c r="I418" s="101">
        <f t="shared" si="57"/>
        <v>50</v>
      </c>
    </row>
    <row r="419" spans="1:9" x14ac:dyDescent="0.25">
      <c r="A419" s="111" t="s">
        <v>35</v>
      </c>
      <c r="B419" s="20"/>
      <c r="C419" s="112" t="s">
        <v>31</v>
      </c>
      <c r="D419" s="112" t="s">
        <v>78</v>
      </c>
      <c r="E419" s="31" t="s">
        <v>427</v>
      </c>
      <c r="F419" s="31"/>
      <c r="G419" s="101">
        <f>SUM(G420+G422)</f>
        <v>3050</v>
      </c>
      <c r="H419" s="101">
        <f>SUM(H420+H422)</f>
        <v>50</v>
      </c>
      <c r="I419" s="101">
        <f>SUM(I420+I422)</f>
        <v>50</v>
      </c>
    </row>
    <row r="420" spans="1:9" ht="31.5" x14ac:dyDescent="0.25">
      <c r="A420" s="111" t="s">
        <v>726</v>
      </c>
      <c r="B420" s="20"/>
      <c r="C420" s="112" t="s">
        <v>31</v>
      </c>
      <c r="D420" s="112" t="s">
        <v>78</v>
      </c>
      <c r="E420" s="31" t="s">
        <v>727</v>
      </c>
      <c r="F420" s="31"/>
      <c r="G420" s="101">
        <f>SUM(G421)</f>
        <v>3000</v>
      </c>
      <c r="H420" s="101">
        <f>SUM(H421)</f>
        <v>0</v>
      </c>
      <c r="I420" s="101">
        <f>SUM(I421)</f>
        <v>0</v>
      </c>
    </row>
    <row r="421" spans="1:9" ht="31.5" x14ac:dyDescent="0.25">
      <c r="A421" s="111" t="s">
        <v>52</v>
      </c>
      <c r="B421" s="20"/>
      <c r="C421" s="112" t="s">
        <v>31</v>
      </c>
      <c r="D421" s="112" t="s">
        <v>78</v>
      </c>
      <c r="E421" s="31" t="s">
        <v>727</v>
      </c>
      <c r="F421" s="31">
        <v>200</v>
      </c>
      <c r="G421" s="101">
        <v>3000</v>
      </c>
      <c r="H421" s="101"/>
      <c r="I421" s="101"/>
    </row>
    <row r="422" spans="1:9" ht="47.25" x14ac:dyDescent="0.25">
      <c r="A422" s="111" t="s">
        <v>729</v>
      </c>
      <c r="B422" s="20"/>
      <c r="C422" s="112" t="s">
        <v>31</v>
      </c>
      <c r="D422" s="112" t="s">
        <v>78</v>
      </c>
      <c r="E422" s="31" t="s">
        <v>728</v>
      </c>
      <c r="F422" s="31"/>
      <c r="G422" s="101">
        <f>SUM(G423)</f>
        <v>50</v>
      </c>
      <c r="H422" s="101">
        <f>SUM(H423)</f>
        <v>50</v>
      </c>
      <c r="I422" s="101">
        <f>SUM(I423)</f>
        <v>50</v>
      </c>
    </row>
    <row r="423" spans="1:9" ht="31.5" x14ac:dyDescent="0.25">
      <c r="A423" s="111" t="s">
        <v>52</v>
      </c>
      <c r="B423" s="20"/>
      <c r="C423" s="112" t="s">
        <v>31</v>
      </c>
      <c r="D423" s="112" t="s">
        <v>78</v>
      </c>
      <c r="E423" s="31" t="s">
        <v>728</v>
      </c>
      <c r="F423" s="31">
        <v>200</v>
      </c>
      <c r="G423" s="101">
        <v>50</v>
      </c>
      <c r="H423" s="101">
        <v>50</v>
      </c>
      <c r="I423" s="101">
        <v>50</v>
      </c>
    </row>
    <row r="424" spans="1:9" hidden="1" x14ac:dyDescent="0.25">
      <c r="A424" s="111" t="s">
        <v>151</v>
      </c>
      <c r="B424" s="20"/>
      <c r="C424" s="112" t="s">
        <v>31</v>
      </c>
      <c r="D424" s="112" t="s">
        <v>78</v>
      </c>
      <c r="E424" s="31" t="s">
        <v>429</v>
      </c>
      <c r="F424" s="31"/>
      <c r="G424" s="101">
        <f>SUM(G425)+G428</f>
        <v>0</v>
      </c>
      <c r="H424" s="101">
        <f>SUM(H425)+H428</f>
        <v>0</v>
      </c>
      <c r="I424" s="101">
        <f>SUM(I425)+I428</f>
        <v>0</v>
      </c>
    </row>
    <row r="425" spans="1:9" ht="31.5" hidden="1" x14ac:dyDescent="0.25">
      <c r="A425" s="111" t="s">
        <v>264</v>
      </c>
      <c r="B425" s="20"/>
      <c r="C425" s="112" t="s">
        <v>31</v>
      </c>
      <c r="D425" s="112" t="s">
        <v>78</v>
      </c>
      <c r="E425" s="31" t="s">
        <v>430</v>
      </c>
      <c r="F425" s="31"/>
      <c r="G425" s="101">
        <f t="shared" ref="G425:I426" si="58">SUM(G426)</f>
        <v>0</v>
      </c>
      <c r="H425" s="101">
        <f t="shared" si="58"/>
        <v>0</v>
      </c>
      <c r="I425" s="101">
        <f t="shared" si="58"/>
        <v>0</v>
      </c>
    </row>
    <row r="426" spans="1:9" ht="31.5" hidden="1" x14ac:dyDescent="0.25">
      <c r="A426" s="111" t="s">
        <v>28</v>
      </c>
      <c r="B426" s="20"/>
      <c r="C426" s="112" t="s">
        <v>31</v>
      </c>
      <c r="D426" s="112" t="s">
        <v>78</v>
      </c>
      <c r="E426" s="31" t="s">
        <v>430</v>
      </c>
      <c r="F426" s="31"/>
      <c r="G426" s="101">
        <f t="shared" si="58"/>
        <v>0</v>
      </c>
      <c r="H426" s="101">
        <f t="shared" si="58"/>
        <v>0</v>
      </c>
      <c r="I426" s="101">
        <f t="shared" si="58"/>
        <v>0</v>
      </c>
    </row>
    <row r="427" spans="1:9" ht="31.5" hidden="1" x14ac:dyDescent="0.25">
      <c r="A427" s="111" t="s">
        <v>72</v>
      </c>
      <c r="B427" s="20"/>
      <c r="C427" s="112" t="s">
        <v>31</v>
      </c>
      <c r="D427" s="112" t="s">
        <v>78</v>
      </c>
      <c r="E427" s="31" t="s">
        <v>430</v>
      </c>
      <c r="F427" s="31">
        <v>600</v>
      </c>
      <c r="G427" s="101"/>
      <c r="H427" s="101"/>
      <c r="I427" s="101"/>
    </row>
    <row r="428" spans="1:9" ht="38.25" hidden="1" customHeight="1" x14ac:dyDescent="0.25">
      <c r="A428" s="111" t="s">
        <v>265</v>
      </c>
      <c r="B428" s="20"/>
      <c r="C428" s="112" t="s">
        <v>31</v>
      </c>
      <c r="D428" s="112" t="s">
        <v>78</v>
      </c>
      <c r="E428" s="31" t="s">
        <v>431</v>
      </c>
      <c r="F428" s="31"/>
      <c r="G428" s="101">
        <f t="shared" ref="G428:I429" si="59">SUM(G429)</f>
        <v>0</v>
      </c>
      <c r="H428" s="101">
        <f t="shared" si="59"/>
        <v>0</v>
      </c>
      <c r="I428" s="101">
        <f t="shared" si="59"/>
        <v>0</v>
      </c>
    </row>
    <row r="429" spans="1:9" ht="31.5" hidden="1" x14ac:dyDescent="0.25">
      <c r="A429" s="111" t="s">
        <v>28</v>
      </c>
      <c r="B429" s="20"/>
      <c r="C429" s="112" t="s">
        <v>31</v>
      </c>
      <c r="D429" s="112" t="s">
        <v>78</v>
      </c>
      <c r="E429" s="31" t="s">
        <v>431</v>
      </c>
      <c r="F429" s="31"/>
      <c r="G429" s="101">
        <f t="shared" si="59"/>
        <v>0</v>
      </c>
      <c r="H429" s="101">
        <f t="shared" si="59"/>
        <v>0</v>
      </c>
      <c r="I429" s="101">
        <f t="shared" si="59"/>
        <v>0</v>
      </c>
    </row>
    <row r="430" spans="1:9" ht="31.5" hidden="1" x14ac:dyDescent="0.25">
      <c r="A430" s="111" t="s">
        <v>72</v>
      </c>
      <c r="B430" s="20"/>
      <c r="C430" s="112" t="s">
        <v>31</v>
      </c>
      <c r="D430" s="112" t="s">
        <v>78</v>
      </c>
      <c r="E430" s="31" t="s">
        <v>431</v>
      </c>
      <c r="F430" s="31">
        <v>600</v>
      </c>
      <c r="G430" s="101"/>
      <c r="H430" s="101"/>
      <c r="I430" s="101"/>
    </row>
    <row r="431" spans="1:9" ht="19.5" customHeight="1" x14ac:dyDescent="0.25">
      <c r="A431" s="27" t="s">
        <v>255</v>
      </c>
      <c r="B431" s="2"/>
      <c r="C431" s="35" t="s">
        <v>170</v>
      </c>
      <c r="D431" s="35" t="s">
        <v>32</v>
      </c>
      <c r="E431" s="35"/>
      <c r="F431" s="35"/>
      <c r="G431" s="101">
        <f>SUM(G432)+G461+G446</f>
        <v>8900</v>
      </c>
      <c r="H431" s="101">
        <f>SUM(H432)+H461+H446</f>
        <v>0</v>
      </c>
      <c r="I431" s="101">
        <f>SUM(I432)+I461+I446</f>
        <v>0</v>
      </c>
    </row>
    <row r="432" spans="1:9" x14ac:dyDescent="0.25">
      <c r="A432" s="27" t="s">
        <v>187</v>
      </c>
      <c r="B432" s="2"/>
      <c r="C432" s="35" t="s">
        <v>170</v>
      </c>
      <c r="D432" s="35" t="s">
        <v>34</v>
      </c>
      <c r="E432" s="35"/>
      <c r="F432" s="35"/>
      <c r="G432" s="101">
        <f>SUM(G433,G440)+G436</f>
        <v>8900</v>
      </c>
      <c r="H432" s="101">
        <f>SUM(H433,H440)</f>
        <v>0</v>
      </c>
      <c r="I432" s="101">
        <f>SUM(I433,I440)</f>
        <v>0</v>
      </c>
    </row>
    <row r="433" spans="1:9" ht="31.5" x14ac:dyDescent="0.25">
      <c r="A433" s="27" t="s">
        <v>659</v>
      </c>
      <c r="B433" s="2"/>
      <c r="C433" s="35" t="s">
        <v>170</v>
      </c>
      <c r="D433" s="35" t="s">
        <v>34</v>
      </c>
      <c r="E433" s="35" t="s">
        <v>295</v>
      </c>
      <c r="F433" s="35"/>
      <c r="G433" s="101">
        <f t="shared" ref="G433:I434" si="60">SUM(G434)</f>
        <v>600</v>
      </c>
      <c r="H433" s="101">
        <f t="shared" si="60"/>
        <v>0</v>
      </c>
      <c r="I433" s="101">
        <f t="shared" si="60"/>
        <v>0</v>
      </c>
    </row>
    <row r="434" spans="1:9" ht="31.5" x14ac:dyDescent="0.25">
      <c r="A434" s="27" t="s">
        <v>271</v>
      </c>
      <c r="B434" s="2"/>
      <c r="C434" s="35" t="s">
        <v>170</v>
      </c>
      <c r="D434" s="35" t="s">
        <v>34</v>
      </c>
      <c r="E434" s="35" t="s">
        <v>309</v>
      </c>
      <c r="F434" s="35"/>
      <c r="G434" s="101">
        <f t="shared" si="60"/>
        <v>600</v>
      </c>
      <c r="H434" s="101">
        <f t="shared" si="60"/>
        <v>0</v>
      </c>
      <c r="I434" s="101">
        <f t="shared" si="60"/>
        <v>0</v>
      </c>
    </row>
    <row r="435" spans="1:9" ht="31.5" x14ac:dyDescent="0.25">
      <c r="A435" s="27" t="s">
        <v>272</v>
      </c>
      <c r="B435" s="2"/>
      <c r="C435" s="35" t="s">
        <v>170</v>
      </c>
      <c r="D435" s="35" t="s">
        <v>34</v>
      </c>
      <c r="E435" s="35" t="s">
        <v>309</v>
      </c>
      <c r="F435" s="35" t="s">
        <v>249</v>
      </c>
      <c r="G435" s="101">
        <v>600</v>
      </c>
      <c r="H435" s="101"/>
      <c r="I435" s="101"/>
    </row>
    <row r="436" spans="1:9" ht="31.5" x14ac:dyDescent="0.25">
      <c r="A436" s="111" t="s">
        <v>640</v>
      </c>
      <c r="B436" s="2"/>
      <c r="C436" s="35" t="s">
        <v>170</v>
      </c>
      <c r="D436" s="35" t="s">
        <v>34</v>
      </c>
      <c r="E436" s="2" t="s">
        <v>220</v>
      </c>
      <c r="F436" s="2"/>
      <c r="G436" s="25">
        <f t="shared" ref="G436:G437" si="61">SUM(G437)</f>
        <v>1000</v>
      </c>
      <c r="H436" s="101"/>
      <c r="I436" s="101"/>
    </row>
    <row r="437" spans="1:9" ht="47.25" x14ac:dyDescent="0.25">
      <c r="A437" s="111" t="s">
        <v>641</v>
      </c>
      <c r="B437" s="2"/>
      <c r="C437" s="35" t="s">
        <v>170</v>
      </c>
      <c r="D437" s="35" t="s">
        <v>34</v>
      </c>
      <c r="E437" s="2" t="s">
        <v>221</v>
      </c>
      <c r="F437" s="2"/>
      <c r="G437" s="25">
        <f t="shared" si="61"/>
        <v>1000</v>
      </c>
      <c r="H437" s="101"/>
      <c r="I437" s="101"/>
    </row>
    <row r="438" spans="1:9" ht="31.5" x14ac:dyDescent="0.25">
      <c r="A438" s="111" t="s">
        <v>492</v>
      </c>
      <c r="B438" s="2"/>
      <c r="C438" s="35" t="s">
        <v>170</v>
      </c>
      <c r="D438" s="35" t="s">
        <v>34</v>
      </c>
      <c r="E438" s="2" t="s">
        <v>223</v>
      </c>
      <c r="F438" s="2"/>
      <c r="G438" s="25">
        <f>SUM(G439:G439)</f>
        <v>1000</v>
      </c>
      <c r="H438" s="101"/>
      <c r="I438" s="101"/>
    </row>
    <row r="439" spans="1:9" ht="31.5" x14ac:dyDescent="0.25">
      <c r="A439" s="27" t="s">
        <v>52</v>
      </c>
      <c r="B439" s="2"/>
      <c r="C439" s="35" t="s">
        <v>170</v>
      </c>
      <c r="D439" s="35" t="s">
        <v>34</v>
      </c>
      <c r="E439" s="2" t="s">
        <v>223</v>
      </c>
      <c r="F439" s="2" t="s">
        <v>249</v>
      </c>
      <c r="G439" s="25">
        <v>1000</v>
      </c>
      <c r="H439" s="101"/>
      <c r="I439" s="101"/>
    </row>
    <row r="440" spans="1:9" ht="31.5" x14ac:dyDescent="0.25">
      <c r="A440" s="32" t="s">
        <v>678</v>
      </c>
      <c r="B440" s="33"/>
      <c r="C440" s="35" t="s">
        <v>170</v>
      </c>
      <c r="D440" s="35" t="s">
        <v>34</v>
      </c>
      <c r="E440" s="34" t="s">
        <v>258</v>
      </c>
      <c r="F440" s="34"/>
      <c r="G440" s="101">
        <f>SUM(G441)</f>
        <v>7300</v>
      </c>
      <c r="H440" s="101">
        <f>SUM(H441)</f>
        <v>0</v>
      </c>
      <c r="I440" s="101">
        <f>SUM(I441)</f>
        <v>0</v>
      </c>
    </row>
    <row r="441" spans="1:9" ht="31.5" x14ac:dyDescent="0.25">
      <c r="A441" s="32" t="s">
        <v>276</v>
      </c>
      <c r="B441" s="33"/>
      <c r="C441" s="35" t="s">
        <v>170</v>
      </c>
      <c r="D441" s="35" t="s">
        <v>34</v>
      </c>
      <c r="E441" s="34" t="s">
        <v>266</v>
      </c>
      <c r="F441" s="34"/>
      <c r="G441" s="101">
        <f>SUM(G442)+G444</f>
        <v>7300</v>
      </c>
      <c r="H441" s="101">
        <f>SUM(H442)+H444</f>
        <v>0</v>
      </c>
      <c r="I441" s="101">
        <f>SUM(I442)+I444</f>
        <v>0</v>
      </c>
    </row>
    <row r="442" spans="1:9" ht="31.5" x14ac:dyDescent="0.25">
      <c r="A442" s="27" t="s">
        <v>368</v>
      </c>
      <c r="B442" s="2"/>
      <c r="C442" s="35" t="s">
        <v>170</v>
      </c>
      <c r="D442" s="35" t="s">
        <v>34</v>
      </c>
      <c r="E442" s="34" t="s">
        <v>310</v>
      </c>
      <c r="F442" s="34"/>
      <c r="G442" s="101">
        <f>SUM(G443)</f>
        <v>7300</v>
      </c>
      <c r="H442" s="101">
        <f>SUM(H443)</f>
        <v>0</v>
      </c>
      <c r="I442" s="101">
        <f>SUM(I443)</f>
        <v>0</v>
      </c>
    </row>
    <row r="443" spans="1:9" ht="31.5" x14ac:dyDescent="0.25">
      <c r="A443" s="27" t="s">
        <v>272</v>
      </c>
      <c r="B443" s="2"/>
      <c r="C443" s="35" t="s">
        <v>170</v>
      </c>
      <c r="D443" s="35" t="s">
        <v>34</v>
      </c>
      <c r="E443" s="34" t="s">
        <v>310</v>
      </c>
      <c r="F443" s="34">
        <v>400</v>
      </c>
      <c r="G443" s="101">
        <f>6300+1000</f>
        <v>7300</v>
      </c>
      <c r="H443" s="101"/>
      <c r="I443" s="101"/>
    </row>
    <row r="444" spans="1:9" ht="31.5" hidden="1" x14ac:dyDescent="0.25">
      <c r="A444" s="27" t="s">
        <v>489</v>
      </c>
      <c r="B444" s="2"/>
      <c r="C444" s="35" t="s">
        <v>170</v>
      </c>
      <c r="D444" s="35" t="s">
        <v>34</v>
      </c>
      <c r="E444" s="34" t="s">
        <v>450</v>
      </c>
      <c r="F444" s="34"/>
      <c r="G444" s="101">
        <f>SUM(G445)</f>
        <v>0</v>
      </c>
      <c r="H444" s="101">
        <f>SUM(H445)</f>
        <v>0</v>
      </c>
      <c r="I444" s="101">
        <f>SUM(I445)</f>
        <v>0</v>
      </c>
    </row>
    <row r="445" spans="1:9" ht="31.5" hidden="1" x14ac:dyDescent="0.25">
      <c r="A445" s="27" t="s">
        <v>272</v>
      </c>
      <c r="B445" s="2"/>
      <c r="C445" s="35" t="s">
        <v>170</v>
      </c>
      <c r="D445" s="35" t="s">
        <v>34</v>
      </c>
      <c r="E445" s="34" t="s">
        <v>450</v>
      </c>
      <c r="F445" s="34">
        <v>400</v>
      </c>
      <c r="G445" s="101"/>
      <c r="H445" s="101"/>
      <c r="I445" s="101"/>
    </row>
    <row r="446" spans="1:9" hidden="1" x14ac:dyDescent="0.25">
      <c r="A446" s="111" t="s">
        <v>188</v>
      </c>
      <c r="B446" s="2"/>
      <c r="C446" s="2" t="s">
        <v>170</v>
      </c>
      <c r="D446" s="2" t="s">
        <v>44</v>
      </c>
      <c r="E446" s="2"/>
      <c r="F446" s="2"/>
      <c r="G446" s="25">
        <f>SUM(G447)+G452</f>
        <v>0</v>
      </c>
      <c r="H446" s="25">
        <f>SUM(H447)+H452</f>
        <v>0</v>
      </c>
      <c r="I446" s="25">
        <f>SUM(I447)+I452</f>
        <v>0</v>
      </c>
    </row>
    <row r="447" spans="1:9" ht="31.5" hidden="1" x14ac:dyDescent="0.25">
      <c r="A447" s="111" t="s">
        <v>432</v>
      </c>
      <c r="B447" s="2"/>
      <c r="C447" s="2" t="s">
        <v>170</v>
      </c>
      <c r="D447" s="2" t="s">
        <v>44</v>
      </c>
      <c r="E447" s="2" t="s">
        <v>433</v>
      </c>
      <c r="F447" s="2"/>
      <c r="G447" s="25">
        <f>G448+G455</f>
        <v>0</v>
      </c>
      <c r="H447" s="25">
        <f>H448+H455</f>
        <v>0</v>
      </c>
      <c r="I447" s="25">
        <f>I448+I455</f>
        <v>0</v>
      </c>
    </row>
    <row r="448" spans="1:9" ht="31.5" hidden="1" x14ac:dyDescent="0.25">
      <c r="A448" s="111" t="s">
        <v>434</v>
      </c>
      <c r="B448" s="2"/>
      <c r="C448" s="2" t="s">
        <v>170</v>
      </c>
      <c r="D448" s="2" t="s">
        <v>44</v>
      </c>
      <c r="E448" s="2" t="s">
        <v>435</v>
      </c>
      <c r="F448" s="2"/>
      <c r="G448" s="25">
        <f>+G449</f>
        <v>0</v>
      </c>
      <c r="H448" s="25">
        <f>+H449</f>
        <v>0</v>
      </c>
      <c r="I448" s="25">
        <f>+I449</f>
        <v>0</v>
      </c>
    </row>
    <row r="449" spans="1:9" ht="47.25" hidden="1" x14ac:dyDescent="0.25">
      <c r="A449" s="111" t="s">
        <v>439</v>
      </c>
      <c r="B449" s="2"/>
      <c r="C449" s="2" t="s">
        <v>170</v>
      </c>
      <c r="D449" s="2" t="s">
        <v>44</v>
      </c>
      <c r="E449" s="2" t="s">
        <v>436</v>
      </c>
      <c r="F449" s="2"/>
      <c r="G449" s="25">
        <f t="shared" ref="G449:I450" si="62">SUM(G450)</f>
        <v>0</v>
      </c>
      <c r="H449" s="25">
        <f t="shared" si="62"/>
        <v>0</v>
      </c>
      <c r="I449" s="25">
        <f t="shared" si="62"/>
        <v>0</v>
      </c>
    </row>
    <row r="450" spans="1:9" ht="31.5" hidden="1" x14ac:dyDescent="0.25">
      <c r="A450" s="111" t="s">
        <v>437</v>
      </c>
      <c r="B450" s="2"/>
      <c r="C450" s="2" t="s">
        <v>170</v>
      </c>
      <c r="D450" s="2" t="s">
        <v>44</v>
      </c>
      <c r="E450" s="2" t="s">
        <v>438</v>
      </c>
      <c r="F450" s="2"/>
      <c r="G450" s="25">
        <f t="shared" si="62"/>
        <v>0</v>
      </c>
      <c r="H450" s="25">
        <f t="shared" si="62"/>
        <v>0</v>
      </c>
      <c r="I450" s="25">
        <f t="shared" si="62"/>
        <v>0</v>
      </c>
    </row>
    <row r="451" spans="1:9" ht="31.5" hidden="1" x14ac:dyDescent="0.25">
      <c r="A451" s="27" t="s">
        <v>272</v>
      </c>
      <c r="B451" s="2"/>
      <c r="C451" s="2" t="s">
        <v>170</v>
      </c>
      <c r="D451" s="2" t="s">
        <v>44</v>
      </c>
      <c r="E451" s="2" t="s">
        <v>438</v>
      </c>
      <c r="F451" s="34">
        <v>400</v>
      </c>
      <c r="G451" s="101"/>
      <c r="H451" s="101"/>
      <c r="I451" s="101"/>
    </row>
    <row r="452" spans="1:9" ht="31.5" hidden="1" x14ac:dyDescent="0.25">
      <c r="A452" s="27" t="s">
        <v>505</v>
      </c>
      <c r="B452" s="2"/>
      <c r="C452" s="2" t="s">
        <v>170</v>
      </c>
      <c r="D452" s="2" t="s">
        <v>44</v>
      </c>
      <c r="E452" s="35" t="s">
        <v>295</v>
      </c>
      <c r="F452" s="34"/>
      <c r="G452" s="101">
        <f t="shared" ref="G452:I453" si="63">G453</f>
        <v>0</v>
      </c>
      <c r="H452" s="101">
        <f t="shared" si="63"/>
        <v>0</v>
      </c>
      <c r="I452" s="101">
        <f t="shared" si="63"/>
        <v>0</v>
      </c>
    </row>
    <row r="453" spans="1:9" ht="31.5" hidden="1" x14ac:dyDescent="0.25">
      <c r="A453" s="27" t="s">
        <v>368</v>
      </c>
      <c r="B453" s="2"/>
      <c r="C453" s="2" t="s">
        <v>170</v>
      </c>
      <c r="D453" s="2" t="s">
        <v>44</v>
      </c>
      <c r="E453" s="35" t="s">
        <v>309</v>
      </c>
      <c r="F453" s="34"/>
      <c r="G453" s="101">
        <f t="shared" si="63"/>
        <v>0</v>
      </c>
      <c r="H453" s="101">
        <f t="shared" si="63"/>
        <v>0</v>
      </c>
      <c r="I453" s="101">
        <f t="shared" si="63"/>
        <v>0</v>
      </c>
    </row>
    <row r="454" spans="1:9" ht="31.5" hidden="1" x14ac:dyDescent="0.25">
      <c r="A454" s="27" t="s">
        <v>272</v>
      </c>
      <c r="B454" s="2"/>
      <c r="C454" s="2" t="s">
        <v>170</v>
      </c>
      <c r="D454" s="2" t="s">
        <v>44</v>
      </c>
      <c r="E454" s="35" t="s">
        <v>309</v>
      </c>
      <c r="F454" s="34">
        <v>400</v>
      </c>
      <c r="G454" s="101"/>
      <c r="H454" s="101"/>
      <c r="I454" s="101"/>
    </row>
    <row r="455" spans="1:9" ht="31.5" hidden="1" x14ac:dyDescent="0.25">
      <c r="A455" s="32" t="s">
        <v>257</v>
      </c>
      <c r="B455" s="33"/>
      <c r="C455" s="2" t="s">
        <v>170</v>
      </c>
      <c r="D455" s="2" t="s">
        <v>44</v>
      </c>
      <c r="E455" s="34" t="s">
        <v>258</v>
      </c>
      <c r="F455" s="34"/>
      <c r="G455" s="101">
        <f>SUM(G456)</f>
        <v>0</v>
      </c>
      <c r="H455" s="101">
        <f>SUM(H456)</f>
        <v>0</v>
      </c>
      <c r="I455" s="101">
        <f>SUM(I456)</f>
        <v>0</v>
      </c>
    </row>
    <row r="456" spans="1:9" ht="31.5" hidden="1" x14ac:dyDescent="0.25">
      <c r="A456" s="32" t="s">
        <v>276</v>
      </c>
      <c r="B456" s="33"/>
      <c r="C456" s="2" t="s">
        <v>170</v>
      </c>
      <c r="D456" s="2" t="s">
        <v>44</v>
      </c>
      <c r="E456" s="34" t="s">
        <v>266</v>
      </c>
      <c r="F456" s="34"/>
      <c r="G456" s="101">
        <f>SUM(G457)+G459</f>
        <v>0</v>
      </c>
      <c r="H456" s="101">
        <f>SUM(H457)+H459</f>
        <v>0</v>
      </c>
      <c r="I456" s="101">
        <f>SUM(I457)+I459</f>
        <v>0</v>
      </c>
    </row>
    <row r="457" spans="1:9" ht="31.5" hidden="1" x14ac:dyDescent="0.25">
      <c r="A457" s="27" t="s">
        <v>368</v>
      </c>
      <c r="B457" s="2"/>
      <c r="C457" s="2" t="s">
        <v>170</v>
      </c>
      <c r="D457" s="2" t="s">
        <v>44</v>
      </c>
      <c r="E457" s="34" t="s">
        <v>310</v>
      </c>
      <c r="F457" s="34"/>
      <c r="G457" s="101">
        <f>SUM(G458)</f>
        <v>0</v>
      </c>
      <c r="H457" s="101">
        <f>SUM(H458)</f>
        <v>0</v>
      </c>
      <c r="I457" s="101">
        <f>SUM(I458)</f>
        <v>0</v>
      </c>
    </row>
    <row r="458" spans="1:9" ht="31.5" hidden="1" x14ac:dyDescent="0.25">
      <c r="A458" s="27" t="s">
        <v>272</v>
      </c>
      <c r="B458" s="2"/>
      <c r="C458" s="2" t="s">
        <v>170</v>
      </c>
      <c r="D458" s="2" t="s">
        <v>44</v>
      </c>
      <c r="E458" s="34" t="s">
        <v>310</v>
      </c>
      <c r="F458" s="34">
        <v>400</v>
      </c>
      <c r="G458" s="101"/>
      <c r="H458" s="101"/>
      <c r="I458" s="101"/>
    </row>
    <row r="459" spans="1:9" ht="31.5" hidden="1" x14ac:dyDescent="0.25">
      <c r="A459" s="27" t="s">
        <v>489</v>
      </c>
      <c r="B459" s="2"/>
      <c r="C459" s="2" t="s">
        <v>170</v>
      </c>
      <c r="D459" s="2" t="s">
        <v>44</v>
      </c>
      <c r="E459" s="34" t="s">
        <v>450</v>
      </c>
      <c r="F459" s="34"/>
      <c r="G459" s="101">
        <f>SUM(G460)</f>
        <v>0</v>
      </c>
      <c r="H459" s="101">
        <f>SUM(H460)</f>
        <v>0</v>
      </c>
      <c r="I459" s="101">
        <f>SUM(I460)</f>
        <v>0</v>
      </c>
    </row>
    <row r="460" spans="1:9" ht="31.5" hidden="1" x14ac:dyDescent="0.25">
      <c r="A460" s="27" t="s">
        <v>272</v>
      </c>
      <c r="B460" s="2"/>
      <c r="C460" s="2" t="s">
        <v>170</v>
      </c>
      <c r="D460" s="2" t="s">
        <v>44</v>
      </c>
      <c r="E460" s="34" t="s">
        <v>450</v>
      </c>
      <c r="F460" s="34">
        <v>400</v>
      </c>
      <c r="G460" s="101"/>
      <c r="H460" s="101"/>
      <c r="I460" s="101"/>
    </row>
    <row r="461" spans="1:9" s="24" customFormat="1" hidden="1" x14ac:dyDescent="0.25">
      <c r="A461" s="27" t="s">
        <v>190</v>
      </c>
      <c r="B461" s="2"/>
      <c r="C461" s="35" t="s">
        <v>170</v>
      </c>
      <c r="D461" s="35" t="s">
        <v>169</v>
      </c>
      <c r="E461" s="34"/>
      <c r="F461" s="34"/>
      <c r="G461" s="101">
        <f t="shared" ref="G461:I463" si="64">G462</f>
        <v>0</v>
      </c>
      <c r="H461" s="101">
        <f t="shared" si="64"/>
        <v>0</v>
      </c>
      <c r="I461" s="101">
        <f t="shared" si="64"/>
        <v>0</v>
      </c>
    </row>
    <row r="462" spans="1:9" ht="31.5" hidden="1" x14ac:dyDescent="0.25">
      <c r="A462" s="27" t="s">
        <v>485</v>
      </c>
      <c r="B462" s="2"/>
      <c r="C462" s="35" t="s">
        <v>170</v>
      </c>
      <c r="D462" s="35" t="s">
        <v>169</v>
      </c>
      <c r="E462" s="35" t="s">
        <v>295</v>
      </c>
      <c r="F462" s="34"/>
      <c r="G462" s="101">
        <f t="shared" si="64"/>
        <v>0</v>
      </c>
      <c r="H462" s="101">
        <f t="shared" si="64"/>
        <v>0</v>
      </c>
      <c r="I462" s="101">
        <f t="shared" si="64"/>
        <v>0</v>
      </c>
    </row>
    <row r="463" spans="1:9" ht="31.5" hidden="1" x14ac:dyDescent="0.25">
      <c r="A463" s="27" t="s">
        <v>368</v>
      </c>
      <c r="B463" s="2"/>
      <c r="C463" s="35" t="s">
        <v>170</v>
      </c>
      <c r="D463" s="35" t="s">
        <v>169</v>
      </c>
      <c r="E463" s="35" t="s">
        <v>309</v>
      </c>
      <c r="F463" s="34"/>
      <c r="G463" s="101">
        <f t="shared" si="64"/>
        <v>0</v>
      </c>
      <c r="H463" s="101">
        <f t="shared" si="64"/>
        <v>0</v>
      </c>
      <c r="I463" s="101">
        <f t="shared" si="64"/>
        <v>0</v>
      </c>
    </row>
    <row r="464" spans="1:9" ht="31.5" hidden="1" x14ac:dyDescent="0.25">
      <c r="A464" s="27" t="s">
        <v>272</v>
      </c>
      <c r="B464" s="2"/>
      <c r="C464" s="35" t="s">
        <v>170</v>
      </c>
      <c r="D464" s="35" t="s">
        <v>169</v>
      </c>
      <c r="E464" s="35" t="s">
        <v>309</v>
      </c>
      <c r="F464" s="34">
        <v>400</v>
      </c>
      <c r="G464" s="101"/>
      <c r="H464" s="101"/>
      <c r="I464" s="101"/>
    </row>
    <row r="465" spans="1:11" x14ac:dyDescent="0.25">
      <c r="A465" s="21" t="s">
        <v>204</v>
      </c>
      <c r="B465" s="22" t="s">
        <v>205</v>
      </c>
      <c r="C465" s="22"/>
      <c r="D465" s="22"/>
      <c r="E465" s="22"/>
      <c r="F465" s="22"/>
      <c r="G465" s="28">
        <f>SUM(G466+G489)</f>
        <v>38846.600000000006</v>
      </c>
      <c r="H465" s="28">
        <f>SUM(H466+H489)</f>
        <v>35036.6</v>
      </c>
      <c r="I465" s="28">
        <f>SUM(I466+I489)</f>
        <v>35013.599999999999</v>
      </c>
      <c r="J465" s="9">
        <f>42815.8-2800-100-2700</f>
        <v>37215.800000000003</v>
      </c>
      <c r="K465" s="102">
        <f>SUM(J465-G465)</f>
        <v>-1630.8000000000029</v>
      </c>
    </row>
    <row r="466" spans="1:11" x14ac:dyDescent="0.25">
      <c r="A466" s="111" t="s">
        <v>87</v>
      </c>
      <c r="B466" s="2"/>
      <c r="C466" s="112" t="s">
        <v>34</v>
      </c>
      <c r="D466" s="112"/>
      <c r="E466" s="112"/>
      <c r="F466" s="31"/>
      <c r="G466" s="101">
        <f>SUM(G467+G472+G476)</f>
        <v>36302.300000000003</v>
      </c>
      <c r="H466" s="101">
        <f>SUM(H467+H472+H476)</f>
        <v>35036.6</v>
      </c>
      <c r="I466" s="101">
        <f>SUM(I467+I472+I476)</f>
        <v>35013.599999999999</v>
      </c>
      <c r="J466" s="9">
        <v>35036.6</v>
      </c>
      <c r="K466" s="102">
        <f>SUM(J466-H465)</f>
        <v>0</v>
      </c>
    </row>
    <row r="467" spans="1:11" ht="31.5" x14ac:dyDescent="0.25">
      <c r="A467" s="111" t="s">
        <v>102</v>
      </c>
      <c r="B467" s="2"/>
      <c r="C467" s="112" t="s">
        <v>34</v>
      </c>
      <c r="D467" s="112" t="s">
        <v>78</v>
      </c>
      <c r="E467" s="31"/>
      <c r="F467" s="31"/>
      <c r="G467" s="101">
        <f t="shared" ref="G467:I468" si="65">SUM(G468)</f>
        <v>26699.200000000001</v>
      </c>
      <c r="H467" s="101">
        <f t="shared" si="65"/>
        <v>26699.200000000001</v>
      </c>
      <c r="I467" s="101">
        <f t="shared" si="65"/>
        <v>26699.200000000001</v>
      </c>
      <c r="J467" s="9">
        <v>35013.599999999999</v>
      </c>
      <c r="K467" s="102">
        <f>SUM(J467-I465)</f>
        <v>0</v>
      </c>
    </row>
    <row r="468" spans="1:11" ht="31.5" x14ac:dyDescent="0.25">
      <c r="A468" s="32" t="s">
        <v>639</v>
      </c>
      <c r="B468" s="2"/>
      <c r="C468" s="112" t="s">
        <v>34</v>
      </c>
      <c r="D468" s="112" t="s">
        <v>78</v>
      </c>
      <c r="E468" s="31" t="s">
        <v>195</v>
      </c>
      <c r="F468" s="31"/>
      <c r="G468" s="101">
        <f t="shared" si="65"/>
        <v>26699.200000000001</v>
      </c>
      <c r="H468" s="101">
        <f t="shared" si="65"/>
        <v>26699.200000000001</v>
      </c>
      <c r="I468" s="101">
        <f t="shared" si="65"/>
        <v>26699.200000000001</v>
      </c>
    </row>
    <row r="469" spans="1:11" x14ac:dyDescent="0.25">
      <c r="A469" s="111" t="s">
        <v>80</v>
      </c>
      <c r="B469" s="2"/>
      <c r="C469" s="112" t="s">
        <v>34</v>
      </c>
      <c r="D469" s="112" t="s">
        <v>78</v>
      </c>
      <c r="E469" s="112" t="s">
        <v>196</v>
      </c>
      <c r="F469" s="112"/>
      <c r="G469" s="101">
        <f>SUM(G470:G471)</f>
        <v>26699.200000000001</v>
      </c>
      <c r="H469" s="101">
        <f>SUM(H470:H471)</f>
        <v>26699.200000000001</v>
      </c>
      <c r="I469" s="101">
        <f>SUM(I470:I471)</f>
        <v>26699.200000000001</v>
      </c>
    </row>
    <row r="470" spans="1:11" ht="47.25" x14ac:dyDescent="0.25">
      <c r="A470" s="27" t="s">
        <v>51</v>
      </c>
      <c r="B470" s="2"/>
      <c r="C470" s="112" t="s">
        <v>34</v>
      </c>
      <c r="D470" s="112" t="s">
        <v>78</v>
      </c>
      <c r="E470" s="112" t="s">
        <v>196</v>
      </c>
      <c r="F470" s="112" t="s">
        <v>89</v>
      </c>
      <c r="G470" s="101">
        <v>26692.9</v>
      </c>
      <c r="H470" s="101">
        <v>26692.9</v>
      </c>
      <c r="I470" s="101">
        <v>26692.9</v>
      </c>
    </row>
    <row r="471" spans="1:11" ht="31.5" x14ac:dyDescent="0.25">
      <c r="A471" s="111" t="s">
        <v>52</v>
      </c>
      <c r="B471" s="2"/>
      <c r="C471" s="112" t="s">
        <v>34</v>
      </c>
      <c r="D471" s="112" t="s">
        <v>78</v>
      </c>
      <c r="E471" s="112" t="s">
        <v>196</v>
      </c>
      <c r="F471" s="112" t="s">
        <v>91</v>
      </c>
      <c r="G471" s="101">
        <v>6.3</v>
      </c>
      <c r="H471" s="101">
        <v>6.3</v>
      </c>
      <c r="I471" s="101">
        <v>6.3</v>
      </c>
    </row>
    <row r="472" spans="1:11" x14ac:dyDescent="0.25">
      <c r="A472" s="111" t="s">
        <v>144</v>
      </c>
      <c r="B472" s="2"/>
      <c r="C472" s="112" t="s">
        <v>34</v>
      </c>
      <c r="D472" s="112" t="s">
        <v>170</v>
      </c>
      <c r="E472" s="112"/>
      <c r="F472" s="31"/>
      <c r="G472" s="101">
        <f t="shared" ref="G472:I474" si="66">SUM(G473)</f>
        <v>900</v>
      </c>
      <c r="H472" s="101">
        <f t="shared" si="66"/>
        <v>0</v>
      </c>
      <c r="I472" s="101">
        <f t="shared" si="66"/>
        <v>0</v>
      </c>
    </row>
    <row r="473" spans="1:11" x14ac:dyDescent="0.25">
      <c r="A473" s="32" t="s">
        <v>549</v>
      </c>
      <c r="B473" s="2"/>
      <c r="C473" s="112" t="s">
        <v>34</v>
      </c>
      <c r="D473" s="112" t="s">
        <v>170</v>
      </c>
      <c r="E473" s="112" t="s">
        <v>193</v>
      </c>
      <c r="F473" s="31"/>
      <c r="G473" s="101">
        <f t="shared" si="66"/>
        <v>900</v>
      </c>
      <c r="H473" s="101">
        <f t="shared" si="66"/>
        <v>0</v>
      </c>
      <c r="I473" s="101">
        <f t="shared" si="66"/>
        <v>0</v>
      </c>
    </row>
    <row r="474" spans="1:11" x14ac:dyDescent="0.25">
      <c r="A474" s="111" t="s">
        <v>145</v>
      </c>
      <c r="B474" s="2"/>
      <c r="C474" s="112" t="s">
        <v>34</v>
      </c>
      <c r="D474" s="112" t="s">
        <v>170</v>
      </c>
      <c r="E474" s="112" t="s">
        <v>197</v>
      </c>
      <c r="F474" s="31"/>
      <c r="G474" s="101">
        <f t="shared" si="66"/>
        <v>900</v>
      </c>
      <c r="H474" s="101">
        <f t="shared" si="66"/>
        <v>0</v>
      </c>
      <c r="I474" s="101">
        <f t="shared" si="66"/>
        <v>0</v>
      </c>
    </row>
    <row r="475" spans="1:11" x14ac:dyDescent="0.25">
      <c r="A475" s="111" t="s">
        <v>22</v>
      </c>
      <c r="B475" s="2"/>
      <c r="C475" s="112" t="s">
        <v>34</v>
      </c>
      <c r="D475" s="112" t="s">
        <v>170</v>
      </c>
      <c r="E475" s="112" t="s">
        <v>197</v>
      </c>
      <c r="F475" s="31">
        <v>800</v>
      </c>
      <c r="G475" s="101">
        <v>900</v>
      </c>
      <c r="H475" s="101"/>
      <c r="I475" s="101"/>
    </row>
    <row r="476" spans="1:11" x14ac:dyDescent="0.25">
      <c r="A476" s="111" t="s">
        <v>93</v>
      </c>
      <c r="B476" s="2"/>
      <c r="C476" s="112" t="s">
        <v>34</v>
      </c>
      <c r="D476" s="112" t="s">
        <v>94</v>
      </c>
      <c r="E476" s="112"/>
      <c r="F476" s="31"/>
      <c r="G476" s="101">
        <f>SUM(G477)</f>
        <v>8703.0999999999985</v>
      </c>
      <c r="H476" s="101">
        <f>SUM(H477)</f>
        <v>8337.4</v>
      </c>
      <c r="I476" s="101">
        <f>SUM(I477)</f>
        <v>8314.4</v>
      </c>
    </row>
    <row r="477" spans="1:11" ht="31.5" x14ac:dyDescent="0.25">
      <c r="A477" s="32" t="s">
        <v>639</v>
      </c>
      <c r="B477" s="2"/>
      <c r="C477" s="112" t="s">
        <v>34</v>
      </c>
      <c r="D477" s="112" t="s">
        <v>94</v>
      </c>
      <c r="E477" s="31" t="s">
        <v>195</v>
      </c>
      <c r="F477" s="31"/>
      <c r="G477" s="101">
        <f>SUM(G478+G481+G483)</f>
        <v>8703.0999999999985</v>
      </c>
      <c r="H477" s="101">
        <f>SUM(H478+H481+H483)</f>
        <v>8337.4</v>
      </c>
      <c r="I477" s="101">
        <f>SUM(I478+I481+I483)</f>
        <v>8314.4</v>
      </c>
    </row>
    <row r="478" spans="1:11" x14ac:dyDescent="0.25">
      <c r="A478" s="111" t="s">
        <v>95</v>
      </c>
      <c r="B478" s="2"/>
      <c r="C478" s="112" t="s">
        <v>34</v>
      </c>
      <c r="D478" s="112" t="s">
        <v>94</v>
      </c>
      <c r="E478" s="31" t="s">
        <v>198</v>
      </c>
      <c r="F478" s="31"/>
      <c r="G478" s="101">
        <f>SUM(G479:G480)</f>
        <v>223.6</v>
      </c>
      <c r="H478" s="101">
        <f>SUM(H479:H480)</f>
        <v>223.6</v>
      </c>
      <c r="I478" s="101">
        <f>SUM(I479:I480)</f>
        <v>223.6</v>
      </c>
    </row>
    <row r="479" spans="1:11" ht="31.5" x14ac:dyDescent="0.25">
      <c r="A479" s="111" t="s">
        <v>52</v>
      </c>
      <c r="B479" s="2"/>
      <c r="C479" s="112" t="s">
        <v>34</v>
      </c>
      <c r="D479" s="112" t="s">
        <v>94</v>
      </c>
      <c r="E479" s="31" t="s">
        <v>198</v>
      </c>
      <c r="F479" s="31">
        <v>200</v>
      </c>
      <c r="G479" s="101">
        <v>222.2</v>
      </c>
      <c r="H479" s="101">
        <v>222.2</v>
      </c>
      <c r="I479" s="101">
        <v>222.2</v>
      </c>
    </row>
    <row r="480" spans="1:11" ht="13.5" customHeight="1" x14ac:dyDescent="0.25">
      <c r="A480" s="111" t="s">
        <v>22</v>
      </c>
      <c r="B480" s="2"/>
      <c r="C480" s="112" t="s">
        <v>34</v>
      </c>
      <c r="D480" s="112" t="s">
        <v>94</v>
      </c>
      <c r="E480" s="31" t="s">
        <v>198</v>
      </c>
      <c r="F480" s="31">
        <v>800</v>
      </c>
      <c r="G480" s="101">
        <v>1.4</v>
      </c>
      <c r="H480" s="101">
        <v>1.4</v>
      </c>
      <c r="I480" s="101">
        <v>1.4</v>
      </c>
    </row>
    <row r="481" spans="1:9" ht="31.5" x14ac:dyDescent="0.25">
      <c r="A481" s="111" t="s">
        <v>97</v>
      </c>
      <c r="B481" s="2"/>
      <c r="C481" s="112" t="s">
        <v>34</v>
      </c>
      <c r="D481" s="112" t="s">
        <v>94</v>
      </c>
      <c r="E481" s="31" t="s">
        <v>199</v>
      </c>
      <c r="F481" s="31"/>
      <c r="G481" s="101">
        <f>SUM(G482)</f>
        <v>275.7</v>
      </c>
      <c r="H481" s="101">
        <f>SUM(H482)</f>
        <v>275.7</v>
      </c>
      <c r="I481" s="101">
        <f>SUM(I482)</f>
        <v>275.7</v>
      </c>
    </row>
    <row r="482" spans="1:9" ht="31.5" x14ac:dyDescent="0.25">
      <c r="A482" s="111" t="s">
        <v>52</v>
      </c>
      <c r="B482" s="2"/>
      <c r="C482" s="112" t="s">
        <v>34</v>
      </c>
      <c r="D482" s="112" t="s">
        <v>94</v>
      </c>
      <c r="E482" s="31" t="s">
        <v>199</v>
      </c>
      <c r="F482" s="31">
        <v>200</v>
      </c>
      <c r="G482" s="101">
        <v>275.7</v>
      </c>
      <c r="H482" s="101">
        <v>275.7</v>
      </c>
      <c r="I482" s="101">
        <v>275.7</v>
      </c>
    </row>
    <row r="483" spans="1:9" ht="31.5" x14ac:dyDescent="0.25">
      <c r="A483" s="111" t="s">
        <v>98</v>
      </c>
      <c r="B483" s="2"/>
      <c r="C483" s="112" t="s">
        <v>34</v>
      </c>
      <c r="D483" s="112" t="s">
        <v>94</v>
      </c>
      <c r="E483" s="31" t="s">
        <v>200</v>
      </c>
      <c r="F483" s="31"/>
      <c r="G483" s="101">
        <f>SUM(G484:G485)</f>
        <v>8203.7999999999993</v>
      </c>
      <c r="H483" s="101">
        <f>SUM(H484:H485)</f>
        <v>7838.1</v>
      </c>
      <c r="I483" s="101">
        <f>SUM(I484:I485)</f>
        <v>7815.1</v>
      </c>
    </row>
    <row r="484" spans="1:9" ht="31.5" x14ac:dyDescent="0.25">
      <c r="A484" s="111" t="s">
        <v>52</v>
      </c>
      <c r="B484" s="2"/>
      <c r="C484" s="112" t="s">
        <v>34</v>
      </c>
      <c r="D484" s="112" t="s">
        <v>94</v>
      </c>
      <c r="E484" s="31" t="s">
        <v>200</v>
      </c>
      <c r="F484" s="31">
        <v>200</v>
      </c>
      <c r="G484" s="101">
        <v>8203.7999999999993</v>
      </c>
      <c r="H484" s="101">
        <v>7838.1</v>
      </c>
      <c r="I484" s="101">
        <v>7815.1</v>
      </c>
    </row>
    <row r="485" spans="1:9" ht="21.75" customHeight="1" x14ac:dyDescent="0.25">
      <c r="A485" s="111" t="s">
        <v>22</v>
      </c>
      <c r="B485" s="2"/>
      <c r="C485" s="112" t="s">
        <v>34</v>
      </c>
      <c r="D485" s="112" t="s">
        <v>94</v>
      </c>
      <c r="E485" s="31" t="s">
        <v>200</v>
      </c>
      <c r="F485" s="31">
        <v>800</v>
      </c>
      <c r="G485" s="101">
        <v>0</v>
      </c>
      <c r="H485" s="101">
        <v>0</v>
      </c>
      <c r="I485" s="101">
        <v>0</v>
      </c>
    </row>
    <row r="486" spans="1:9" hidden="1" x14ac:dyDescent="0.25">
      <c r="A486" s="32" t="s">
        <v>549</v>
      </c>
      <c r="B486" s="2"/>
      <c r="C486" s="112" t="s">
        <v>34</v>
      </c>
      <c r="D486" s="112" t="s">
        <v>94</v>
      </c>
      <c r="E486" s="112" t="s">
        <v>193</v>
      </c>
      <c r="F486" s="31"/>
      <c r="G486" s="101">
        <f t="shared" ref="G486:I487" si="67">SUM(G487)</f>
        <v>0</v>
      </c>
      <c r="H486" s="101">
        <f t="shared" si="67"/>
        <v>0</v>
      </c>
      <c r="I486" s="101">
        <f t="shared" si="67"/>
        <v>0</v>
      </c>
    </row>
    <row r="487" spans="1:9" ht="31.5" hidden="1" x14ac:dyDescent="0.25">
      <c r="A487" s="111" t="s">
        <v>201</v>
      </c>
      <c r="B487" s="2"/>
      <c r="C487" s="112" t="s">
        <v>34</v>
      </c>
      <c r="D487" s="112" t="s">
        <v>94</v>
      </c>
      <c r="E487" s="112" t="s">
        <v>202</v>
      </c>
      <c r="F487" s="31"/>
      <c r="G487" s="101">
        <f t="shared" si="67"/>
        <v>0</v>
      </c>
      <c r="H487" s="101">
        <f t="shared" si="67"/>
        <v>0</v>
      </c>
      <c r="I487" s="101">
        <f t="shared" si="67"/>
        <v>0</v>
      </c>
    </row>
    <row r="488" spans="1:9" hidden="1" x14ac:dyDescent="0.25">
      <c r="A488" s="111" t="s">
        <v>22</v>
      </c>
      <c r="B488" s="2"/>
      <c r="C488" s="112" t="s">
        <v>34</v>
      </c>
      <c r="D488" s="112" t="s">
        <v>94</v>
      </c>
      <c r="E488" s="112" t="s">
        <v>202</v>
      </c>
      <c r="F488" s="31">
        <v>800</v>
      </c>
      <c r="G488" s="101"/>
      <c r="H488" s="101"/>
      <c r="I488" s="101"/>
    </row>
    <row r="489" spans="1:9" x14ac:dyDescent="0.25">
      <c r="A489" s="111" t="s">
        <v>30</v>
      </c>
      <c r="B489" s="2"/>
      <c r="C489" s="112" t="s">
        <v>31</v>
      </c>
      <c r="D489" s="112"/>
      <c r="E489" s="31"/>
      <c r="F489" s="31"/>
      <c r="G489" s="101">
        <f t="shared" ref="G489:I492" si="68">SUM(G490)</f>
        <v>2544.2999999999997</v>
      </c>
      <c r="H489" s="101">
        <f t="shared" si="68"/>
        <v>0</v>
      </c>
      <c r="I489" s="101">
        <f t="shared" si="68"/>
        <v>0</v>
      </c>
    </row>
    <row r="490" spans="1:9" x14ac:dyDescent="0.25">
      <c r="A490" s="111" t="s">
        <v>77</v>
      </c>
      <c r="B490" s="2"/>
      <c r="C490" s="112" t="s">
        <v>31</v>
      </c>
      <c r="D490" s="112" t="s">
        <v>78</v>
      </c>
      <c r="E490" s="31"/>
      <c r="F490" s="31"/>
      <c r="G490" s="101">
        <f t="shared" si="68"/>
        <v>2544.2999999999997</v>
      </c>
      <c r="H490" s="101">
        <f t="shared" si="68"/>
        <v>0</v>
      </c>
      <c r="I490" s="101">
        <f t="shared" si="68"/>
        <v>0</v>
      </c>
    </row>
    <row r="491" spans="1:9" x14ac:dyDescent="0.25">
      <c r="A491" s="32" t="s">
        <v>549</v>
      </c>
      <c r="B491" s="2"/>
      <c r="C491" s="112" t="s">
        <v>31</v>
      </c>
      <c r="D491" s="112" t="s">
        <v>78</v>
      </c>
      <c r="E491" s="112" t="s">
        <v>193</v>
      </c>
      <c r="F491" s="31"/>
      <c r="G491" s="101">
        <f t="shared" si="68"/>
        <v>2544.2999999999997</v>
      </c>
      <c r="H491" s="101">
        <f t="shared" si="68"/>
        <v>0</v>
      </c>
      <c r="I491" s="101">
        <f t="shared" si="68"/>
        <v>0</v>
      </c>
    </row>
    <row r="492" spans="1:9" ht="63" x14ac:dyDescent="0.25">
      <c r="A492" s="111" t="s">
        <v>496</v>
      </c>
      <c r="B492" s="2"/>
      <c r="C492" s="112" t="s">
        <v>31</v>
      </c>
      <c r="D492" s="112" t="s">
        <v>78</v>
      </c>
      <c r="E492" s="31" t="s">
        <v>203</v>
      </c>
      <c r="F492" s="31"/>
      <c r="G492" s="101">
        <f t="shared" si="68"/>
        <v>2544.2999999999997</v>
      </c>
      <c r="H492" s="101">
        <f t="shared" si="68"/>
        <v>0</v>
      </c>
      <c r="I492" s="101">
        <f t="shared" si="68"/>
        <v>0</v>
      </c>
    </row>
    <row r="493" spans="1:9" x14ac:dyDescent="0.25">
      <c r="A493" s="111" t="s">
        <v>22</v>
      </c>
      <c r="B493" s="2"/>
      <c r="C493" s="112" t="s">
        <v>31</v>
      </c>
      <c r="D493" s="112" t="s">
        <v>78</v>
      </c>
      <c r="E493" s="31" t="s">
        <v>203</v>
      </c>
      <c r="F493" s="31">
        <v>800</v>
      </c>
      <c r="G493" s="101">
        <f>913.5+1959.6-40-166-122.8</f>
        <v>2544.2999999999997</v>
      </c>
      <c r="H493" s="101"/>
      <c r="I493" s="101"/>
    </row>
    <row r="494" spans="1:9" ht="31.5" x14ac:dyDescent="0.25">
      <c r="A494" s="21" t="s">
        <v>10</v>
      </c>
      <c r="B494" s="44" t="s">
        <v>11</v>
      </c>
      <c r="C494" s="29"/>
      <c r="D494" s="29"/>
      <c r="E494" s="29"/>
      <c r="F494" s="29"/>
      <c r="G494" s="45">
        <f>SUM(G495+G503)</f>
        <v>1205472.6000000001</v>
      </c>
      <c r="H494" s="45">
        <f>SUM(H495+H503)</f>
        <v>1217357.6000000003</v>
      </c>
      <c r="I494" s="45">
        <f>SUM(I495+I503)</f>
        <v>1245601.0000000002</v>
      </c>
    </row>
    <row r="495" spans="1:9" hidden="1" x14ac:dyDescent="0.25">
      <c r="A495" s="111" t="s">
        <v>112</v>
      </c>
      <c r="B495" s="2"/>
      <c r="C495" s="2" t="s">
        <v>113</v>
      </c>
      <c r="D495" s="2"/>
      <c r="E495" s="2"/>
      <c r="F495" s="2"/>
      <c r="G495" s="25">
        <f t="shared" ref="G495:I499" si="69">SUM(G496)</f>
        <v>0</v>
      </c>
      <c r="H495" s="25">
        <f t="shared" si="69"/>
        <v>0</v>
      </c>
      <c r="I495" s="25">
        <f t="shared" si="69"/>
        <v>0</v>
      </c>
    </row>
    <row r="496" spans="1:9" hidden="1" x14ac:dyDescent="0.25">
      <c r="A496" s="111" t="s">
        <v>340</v>
      </c>
      <c r="B496" s="2"/>
      <c r="C496" s="2" t="s">
        <v>113</v>
      </c>
      <c r="D496" s="2" t="s">
        <v>113</v>
      </c>
      <c r="E496" s="31"/>
      <c r="F496" s="31"/>
      <c r="G496" s="25">
        <f t="shared" si="69"/>
        <v>0</v>
      </c>
      <c r="H496" s="25">
        <f t="shared" si="69"/>
        <v>0</v>
      </c>
      <c r="I496" s="25">
        <f t="shared" si="69"/>
        <v>0</v>
      </c>
    </row>
    <row r="497" spans="1:11" ht="31.5" hidden="1" x14ac:dyDescent="0.25">
      <c r="A497" s="111" t="s">
        <v>679</v>
      </c>
      <c r="B497" s="112"/>
      <c r="C497" s="112" t="s">
        <v>113</v>
      </c>
      <c r="D497" s="112" t="s">
        <v>113</v>
      </c>
      <c r="E497" s="31" t="s">
        <v>325</v>
      </c>
      <c r="F497" s="31"/>
      <c r="G497" s="25">
        <f t="shared" si="69"/>
        <v>0</v>
      </c>
      <c r="H497" s="25">
        <f t="shared" si="69"/>
        <v>0</v>
      </c>
      <c r="I497" s="25">
        <f t="shared" si="69"/>
        <v>0</v>
      </c>
    </row>
    <row r="498" spans="1:11" ht="31.5" hidden="1" x14ac:dyDescent="0.25">
      <c r="A498" s="111" t="s">
        <v>533</v>
      </c>
      <c r="B498" s="2"/>
      <c r="C498" s="2" t="s">
        <v>113</v>
      </c>
      <c r="D498" s="2" t="s">
        <v>113</v>
      </c>
      <c r="E498" s="2" t="s">
        <v>347</v>
      </c>
      <c r="F498" s="2"/>
      <c r="G498" s="25">
        <f t="shared" si="69"/>
        <v>0</v>
      </c>
      <c r="H498" s="25">
        <f t="shared" si="69"/>
        <v>0</v>
      </c>
      <c r="I498" s="25">
        <f t="shared" si="69"/>
        <v>0</v>
      </c>
    </row>
    <row r="499" spans="1:11" hidden="1" x14ac:dyDescent="0.25">
      <c r="A499" s="111" t="s">
        <v>35</v>
      </c>
      <c r="B499" s="2"/>
      <c r="C499" s="2" t="s">
        <v>113</v>
      </c>
      <c r="D499" s="2" t="s">
        <v>113</v>
      </c>
      <c r="E499" s="2" t="s">
        <v>348</v>
      </c>
      <c r="F499" s="2"/>
      <c r="G499" s="25">
        <f t="shared" si="69"/>
        <v>0</v>
      </c>
      <c r="H499" s="25">
        <f t="shared" si="69"/>
        <v>0</v>
      </c>
      <c r="I499" s="25">
        <f t="shared" si="69"/>
        <v>0</v>
      </c>
    </row>
    <row r="500" spans="1:11" ht="31.5" hidden="1" x14ac:dyDescent="0.25">
      <c r="A500" s="111" t="s">
        <v>349</v>
      </c>
      <c r="B500" s="31"/>
      <c r="C500" s="2" t="s">
        <v>113</v>
      </c>
      <c r="D500" s="2" t="s">
        <v>113</v>
      </c>
      <c r="E500" s="2" t="s">
        <v>350</v>
      </c>
      <c r="F500" s="2"/>
      <c r="G500" s="25">
        <f>SUM(G501:G502)</f>
        <v>0</v>
      </c>
      <c r="H500" s="25">
        <f>SUM(H501:H502)</f>
        <v>0</v>
      </c>
      <c r="I500" s="25">
        <f>SUM(I501:I502)</f>
        <v>0</v>
      </c>
    </row>
    <row r="501" spans="1:11" ht="47.25" hidden="1" x14ac:dyDescent="0.25">
      <c r="A501" s="111" t="s">
        <v>51</v>
      </c>
      <c r="B501" s="31"/>
      <c r="C501" s="2" t="s">
        <v>113</v>
      </c>
      <c r="D501" s="2" t="s">
        <v>113</v>
      </c>
      <c r="E501" s="2" t="s">
        <v>350</v>
      </c>
      <c r="F501" s="2" t="s">
        <v>89</v>
      </c>
      <c r="G501" s="25"/>
      <c r="H501" s="25"/>
      <c r="I501" s="25"/>
    </row>
    <row r="502" spans="1:11" ht="31.5" hidden="1" x14ac:dyDescent="0.25">
      <c r="A502" s="111" t="s">
        <v>52</v>
      </c>
      <c r="B502" s="2"/>
      <c r="C502" s="2" t="s">
        <v>113</v>
      </c>
      <c r="D502" s="2" t="s">
        <v>113</v>
      </c>
      <c r="E502" s="2" t="s">
        <v>350</v>
      </c>
      <c r="F502" s="20">
        <v>200</v>
      </c>
      <c r="G502" s="25"/>
      <c r="H502" s="25"/>
      <c r="I502" s="25"/>
    </row>
    <row r="503" spans="1:11" x14ac:dyDescent="0.25">
      <c r="A503" s="111" t="s">
        <v>30</v>
      </c>
      <c r="B503" s="112"/>
      <c r="C503" s="112" t="s">
        <v>31</v>
      </c>
      <c r="D503" s="112" t="s">
        <v>32</v>
      </c>
      <c r="E503" s="31"/>
      <c r="F503" s="31"/>
      <c r="G503" s="101">
        <f>G504+G511+G530+G655+G628</f>
        <v>1205472.6000000001</v>
      </c>
      <c r="H503" s="101">
        <f>H504+H511+H530+H655+H628</f>
        <v>1217357.6000000003</v>
      </c>
      <c r="I503" s="101">
        <f>I504+I511+I530+I655+I628</f>
        <v>1245601.0000000002</v>
      </c>
      <c r="J503" s="9">
        <v>1167457.7000000002</v>
      </c>
      <c r="K503" s="102">
        <f>SUM(J503-G494)</f>
        <v>-38014.899999999907</v>
      </c>
    </row>
    <row r="504" spans="1:11" x14ac:dyDescent="0.25">
      <c r="A504" s="111" t="s">
        <v>33</v>
      </c>
      <c r="B504" s="112"/>
      <c r="C504" s="112" t="s">
        <v>31</v>
      </c>
      <c r="D504" s="112" t="s">
        <v>34</v>
      </c>
      <c r="E504" s="31"/>
      <c r="F504" s="31"/>
      <c r="G504" s="101">
        <f t="shared" ref="G504:I506" si="70">G505</f>
        <v>11879.1</v>
      </c>
      <c r="H504" s="101">
        <f t="shared" si="70"/>
        <v>11879.1</v>
      </c>
      <c r="I504" s="101">
        <f t="shared" si="70"/>
        <v>11879.1</v>
      </c>
      <c r="J504" s="9">
        <v>1194407.1000000001</v>
      </c>
      <c r="K504" s="102">
        <f>SUM(J504-H494)</f>
        <v>-22950.500000000233</v>
      </c>
    </row>
    <row r="505" spans="1:11" ht="31.5" x14ac:dyDescent="0.25">
      <c r="A505" s="111" t="s">
        <v>676</v>
      </c>
      <c r="B505" s="112"/>
      <c r="C505" s="112" t="s">
        <v>31</v>
      </c>
      <c r="D505" s="112" t="s">
        <v>34</v>
      </c>
      <c r="E505" s="31" t="s">
        <v>16</v>
      </c>
      <c r="F505" s="31"/>
      <c r="G505" s="101">
        <f t="shared" si="70"/>
        <v>11879.1</v>
      </c>
      <c r="H505" s="101">
        <f t="shared" si="70"/>
        <v>11879.1</v>
      </c>
      <c r="I505" s="101">
        <f t="shared" si="70"/>
        <v>11879.1</v>
      </c>
      <c r="J505" s="9">
        <v>1222609.3</v>
      </c>
      <c r="K505" s="102">
        <f>SUM(J505-I494)</f>
        <v>-22991.700000000186</v>
      </c>
    </row>
    <row r="506" spans="1:11" ht="31.5" x14ac:dyDescent="0.25">
      <c r="A506" s="111" t="s">
        <v>82</v>
      </c>
      <c r="B506" s="112"/>
      <c r="C506" s="112" t="s">
        <v>31</v>
      </c>
      <c r="D506" s="112" t="s">
        <v>34</v>
      </c>
      <c r="E506" s="31" t="s">
        <v>17</v>
      </c>
      <c r="F506" s="31"/>
      <c r="G506" s="101">
        <f t="shared" si="70"/>
        <v>11879.1</v>
      </c>
      <c r="H506" s="101">
        <f t="shared" si="70"/>
        <v>11879.1</v>
      </c>
      <c r="I506" s="101">
        <f t="shared" si="70"/>
        <v>11879.1</v>
      </c>
    </row>
    <row r="507" spans="1:11" x14ac:dyDescent="0.25">
      <c r="A507" s="111" t="s">
        <v>35</v>
      </c>
      <c r="B507" s="112"/>
      <c r="C507" s="112" t="s">
        <v>31</v>
      </c>
      <c r="D507" s="112" t="s">
        <v>34</v>
      </c>
      <c r="E507" s="31" t="s">
        <v>36</v>
      </c>
      <c r="F507" s="31"/>
      <c r="G507" s="101">
        <f>SUM(G508)</f>
        <v>11879.1</v>
      </c>
      <c r="H507" s="101">
        <f>SUM(H508)</f>
        <v>11879.1</v>
      </c>
      <c r="I507" s="101">
        <f>SUM(I508)</f>
        <v>11879.1</v>
      </c>
    </row>
    <row r="508" spans="1:11" x14ac:dyDescent="0.25">
      <c r="A508" s="111" t="s">
        <v>38</v>
      </c>
      <c r="B508" s="112"/>
      <c r="C508" s="112" t="s">
        <v>31</v>
      </c>
      <c r="D508" s="112" t="s">
        <v>34</v>
      </c>
      <c r="E508" s="31" t="s">
        <v>39</v>
      </c>
      <c r="F508" s="31"/>
      <c r="G508" s="101">
        <f t="shared" ref="G508:I509" si="71">G509</f>
        <v>11879.1</v>
      </c>
      <c r="H508" s="101">
        <f t="shared" si="71"/>
        <v>11879.1</v>
      </c>
      <c r="I508" s="101">
        <f t="shared" si="71"/>
        <v>11879.1</v>
      </c>
    </row>
    <row r="509" spans="1:11" ht="31.5" x14ac:dyDescent="0.25">
      <c r="A509" s="111" t="s">
        <v>40</v>
      </c>
      <c r="B509" s="112"/>
      <c r="C509" s="112" t="s">
        <v>31</v>
      </c>
      <c r="D509" s="112" t="s">
        <v>34</v>
      </c>
      <c r="E509" s="31" t="s">
        <v>41</v>
      </c>
      <c r="F509" s="31"/>
      <c r="G509" s="101">
        <f t="shared" si="71"/>
        <v>11879.1</v>
      </c>
      <c r="H509" s="101">
        <f t="shared" si="71"/>
        <v>11879.1</v>
      </c>
      <c r="I509" s="101">
        <f t="shared" si="71"/>
        <v>11879.1</v>
      </c>
    </row>
    <row r="510" spans="1:11" x14ac:dyDescent="0.25">
      <c r="A510" s="111" t="s">
        <v>42</v>
      </c>
      <c r="B510" s="112"/>
      <c r="C510" s="112" t="s">
        <v>31</v>
      </c>
      <c r="D510" s="112" t="s">
        <v>34</v>
      </c>
      <c r="E510" s="31" t="s">
        <v>41</v>
      </c>
      <c r="F510" s="31">
        <v>300</v>
      </c>
      <c r="G510" s="101">
        <v>11879.1</v>
      </c>
      <c r="H510" s="101">
        <v>11879.1</v>
      </c>
      <c r="I510" s="101">
        <v>11879.1</v>
      </c>
    </row>
    <row r="511" spans="1:11" x14ac:dyDescent="0.25">
      <c r="A511" s="111" t="s">
        <v>43</v>
      </c>
      <c r="B511" s="112"/>
      <c r="C511" s="112" t="s">
        <v>31</v>
      </c>
      <c r="D511" s="112" t="s">
        <v>44</v>
      </c>
      <c r="E511" s="31"/>
      <c r="F511" s="31"/>
      <c r="G511" s="101">
        <f>G519+G512</f>
        <v>84311.299999999988</v>
      </c>
      <c r="H511" s="101">
        <f>H519+H512</f>
        <v>84718.700000000012</v>
      </c>
      <c r="I511" s="101">
        <f>I519+I512</f>
        <v>85142.399999999994</v>
      </c>
    </row>
    <row r="512" spans="1:11" ht="31.5" x14ac:dyDescent="0.25">
      <c r="A512" s="111" t="s">
        <v>512</v>
      </c>
      <c r="B512" s="112"/>
      <c r="C512" s="112" t="s">
        <v>31</v>
      </c>
      <c r="D512" s="112" t="s">
        <v>44</v>
      </c>
      <c r="E512" s="112" t="s">
        <v>364</v>
      </c>
      <c r="F512" s="31"/>
      <c r="G512" s="101">
        <f>G513</f>
        <v>81011.299999999988</v>
      </c>
      <c r="H512" s="101">
        <f>H513</f>
        <v>81418.700000000012</v>
      </c>
      <c r="I512" s="101">
        <f>I513</f>
        <v>81842.399999999994</v>
      </c>
    </row>
    <row r="513" spans="1:9" ht="27.75" customHeight="1" x14ac:dyDescent="0.25">
      <c r="A513" s="111" t="s">
        <v>370</v>
      </c>
      <c r="B513" s="112"/>
      <c r="C513" s="112" t="s">
        <v>31</v>
      </c>
      <c r="D513" s="112" t="s">
        <v>44</v>
      </c>
      <c r="E513" s="112" t="s">
        <v>371</v>
      </c>
      <c r="F513" s="31"/>
      <c r="G513" s="101">
        <f>SUM(G514)</f>
        <v>81011.299999999988</v>
      </c>
      <c r="H513" s="101">
        <f>SUM(H514)</f>
        <v>81418.700000000012</v>
      </c>
      <c r="I513" s="101">
        <f>SUM(I514)</f>
        <v>81842.399999999994</v>
      </c>
    </row>
    <row r="514" spans="1:9" ht="27" customHeight="1" x14ac:dyDescent="0.25">
      <c r="A514" s="111" t="s">
        <v>372</v>
      </c>
      <c r="B514" s="112"/>
      <c r="C514" s="112" t="s">
        <v>31</v>
      </c>
      <c r="D514" s="112" t="s">
        <v>44</v>
      </c>
      <c r="E514" s="112" t="s">
        <v>567</v>
      </c>
      <c r="F514" s="31"/>
      <c r="G514" s="101">
        <f>G515+G516+G518+G517</f>
        <v>81011.299999999988</v>
      </c>
      <c r="H514" s="101">
        <f>H515+H516+H518+H517</f>
        <v>81418.700000000012</v>
      </c>
      <c r="I514" s="101">
        <f>I515+I516+I518+I517</f>
        <v>81842.399999999994</v>
      </c>
    </row>
    <row r="515" spans="1:9" ht="47.25" x14ac:dyDescent="0.25">
      <c r="A515" s="111" t="s">
        <v>51</v>
      </c>
      <c r="B515" s="112"/>
      <c r="C515" s="112" t="s">
        <v>31</v>
      </c>
      <c r="D515" s="112" t="s">
        <v>44</v>
      </c>
      <c r="E515" s="112" t="s">
        <v>567</v>
      </c>
      <c r="F515" s="31">
        <v>100</v>
      </c>
      <c r="G515" s="101">
        <v>71037.7</v>
      </c>
      <c r="H515" s="101">
        <v>71029.8</v>
      </c>
      <c r="I515" s="101">
        <v>71029.8</v>
      </c>
    </row>
    <row r="516" spans="1:9" ht="31.5" x14ac:dyDescent="0.25">
      <c r="A516" s="111" t="s">
        <v>52</v>
      </c>
      <c r="B516" s="112"/>
      <c r="C516" s="112" t="s">
        <v>31</v>
      </c>
      <c r="D516" s="112" t="s">
        <v>44</v>
      </c>
      <c r="E516" s="112" t="s">
        <v>567</v>
      </c>
      <c r="F516" s="31">
        <v>200</v>
      </c>
      <c r="G516" s="101">
        <v>9705.9</v>
      </c>
      <c r="H516" s="101">
        <v>10171.799999999999</v>
      </c>
      <c r="I516" s="101">
        <v>10603.7</v>
      </c>
    </row>
    <row r="517" spans="1:9" ht="23.25" hidden="1" customHeight="1" x14ac:dyDescent="0.25">
      <c r="A517" s="111" t="s">
        <v>42</v>
      </c>
      <c r="B517" s="112"/>
      <c r="C517" s="112" t="s">
        <v>31</v>
      </c>
      <c r="D517" s="112" t="s">
        <v>44</v>
      </c>
      <c r="E517" s="112" t="s">
        <v>567</v>
      </c>
      <c r="F517" s="31">
        <v>300</v>
      </c>
      <c r="G517" s="101"/>
      <c r="H517" s="101"/>
      <c r="I517" s="101"/>
    </row>
    <row r="518" spans="1:9" x14ac:dyDescent="0.25">
      <c r="A518" s="111" t="s">
        <v>22</v>
      </c>
      <c r="B518" s="112"/>
      <c r="C518" s="112" t="s">
        <v>31</v>
      </c>
      <c r="D518" s="112" t="s">
        <v>44</v>
      </c>
      <c r="E518" s="112" t="s">
        <v>567</v>
      </c>
      <c r="F518" s="31">
        <v>800</v>
      </c>
      <c r="G518" s="101">
        <v>267.7</v>
      </c>
      <c r="H518" s="101">
        <v>217.1</v>
      </c>
      <c r="I518" s="101">
        <v>208.9</v>
      </c>
    </row>
    <row r="519" spans="1:9" ht="31.5" x14ac:dyDescent="0.25">
      <c r="A519" s="111" t="s">
        <v>676</v>
      </c>
      <c r="B519" s="112"/>
      <c r="C519" s="112" t="s">
        <v>31</v>
      </c>
      <c r="D519" s="112" t="s">
        <v>44</v>
      </c>
      <c r="E519" s="31" t="s">
        <v>16</v>
      </c>
      <c r="F519" s="31"/>
      <c r="G519" s="101">
        <f>G520+G526</f>
        <v>3300</v>
      </c>
      <c r="H519" s="101">
        <f>H520+H526</f>
        <v>3300</v>
      </c>
      <c r="I519" s="101">
        <f>I520+I526</f>
        <v>3300</v>
      </c>
    </row>
    <row r="520" spans="1:9" ht="31.5" x14ac:dyDescent="0.25">
      <c r="A520" s="111" t="s">
        <v>82</v>
      </c>
      <c r="B520" s="112"/>
      <c r="C520" s="112" t="s">
        <v>31</v>
      </c>
      <c r="D520" s="112" t="s">
        <v>44</v>
      </c>
      <c r="E520" s="31" t="s">
        <v>17</v>
      </c>
      <c r="F520" s="31"/>
      <c r="G520" s="101">
        <f>G521</f>
        <v>3300</v>
      </c>
      <c r="H520" s="101">
        <f>H521</f>
        <v>3300</v>
      </c>
      <c r="I520" s="101">
        <f>I521</f>
        <v>3300</v>
      </c>
    </row>
    <row r="521" spans="1:9" ht="31.5" x14ac:dyDescent="0.25">
      <c r="A521" s="111" t="s">
        <v>45</v>
      </c>
      <c r="B521" s="112"/>
      <c r="C521" s="112" t="s">
        <v>31</v>
      </c>
      <c r="D521" s="112" t="s">
        <v>44</v>
      </c>
      <c r="E521" s="31" t="s">
        <v>46</v>
      </c>
      <c r="F521" s="31"/>
      <c r="G521" s="101">
        <f>SUM(G522)</f>
        <v>3300</v>
      </c>
      <c r="H521" s="101">
        <f>SUM(H522)</f>
        <v>3300</v>
      </c>
      <c r="I521" s="101">
        <f>SUM(I522)</f>
        <v>3300</v>
      </c>
    </row>
    <row r="522" spans="1:9" x14ac:dyDescent="0.25">
      <c r="A522" s="111" t="s">
        <v>47</v>
      </c>
      <c r="B522" s="112"/>
      <c r="C522" s="112" t="s">
        <v>31</v>
      </c>
      <c r="D522" s="112" t="s">
        <v>44</v>
      </c>
      <c r="E522" s="31" t="s">
        <v>48</v>
      </c>
      <c r="F522" s="31"/>
      <c r="G522" s="101">
        <f>G523</f>
        <v>3300</v>
      </c>
      <c r="H522" s="101">
        <f>H523</f>
        <v>3300</v>
      </c>
      <c r="I522" s="101">
        <f>I523</f>
        <v>3300</v>
      </c>
    </row>
    <row r="523" spans="1:9" ht="31.5" x14ac:dyDescent="0.25">
      <c r="A523" s="111" t="s">
        <v>49</v>
      </c>
      <c r="B523" s="112"/>
      <c r="C523" s="112" t="s">
        <v>31</v>
      </c>
      <c r="D523" s="112" t="s">
        <v>44</v>
      </c>
      <c r="E523" s="31" t="s">
        <v>50</v>
      </c>
      <c r="F523" s="31"/>
      <c r="G523" s="101">
        <f>G524+G525</f>
        <v>3300</v>
      </c>
      <c r="H523" s="101">
        <f>H524+H525</f>
        <v>3300</v>
      </c>
      <c r="I523" s="101">
        <f>I524+I525</f>
        <v>3300</v>
      </c>
    </row>
    <row r="524" spans="1:9" ht="47.25" x14ac:dyDescent="0.25">
      <c r="A524" s="111" t="s">
        <v>51</v>
      </c>
      <c r="B524" s="112"/>
      <c r="C524" s="112" t="s">
        <v>31</v>
      </c>
      <c r="D524" s="112" t="s">
        <v>44</v>
      </c>
      <c r="E524" s="31" t="s">
        <v>50</v>
      </c>
      <c r="F524" s="31">
        <v>100</v>
      </c>
      <c r="G524" s="101">
        <v>1850</v>
      </c>
      <c r="H524" s="101">
        <v>1850</v>
      </c>
      <c r="I524" s="101">
        <v>1850</v>
      </c>
    </row>
    <row r="525" spans="1:9" ht="27.75" customHeight="1" x14ac:dyDescent="0.25">
      <c r="A525" s="111" t="s">
        <v>52</v>
      </c>
      <c r="B525" s="112"/>
      <c r="C525" s="112" t="s">
        <v>31</v>
      </c>
      <c r="D525" s="112" t="s">
        <v>44</v>
      </c>
      <c r="E525" s="31" t="s">
        <v>50</v>
      </c>
      <c r="F525" s="31">
        <v>200</v>
      </c>
      <c r="G525" s="101">
        <v>1450</v>
      </c>
      <c r="H525" s="101">
        <v>1450</v>
      </c>
      <c r="I525" s="101">
        <v>1450</v>
      </c>
    </row>
    <row r="526" spans="1:9" hidden="1" x14ac:dyDescent="0.25">
      <c r="A526" s="111" t="s">
        <v>84</v>
      </c>
      <c r="B526" s="46"/>
      <c r="C526" s="112" t="s">
        <v>31</v>
      </c>
      <c r="D526" s="112" t="s">
        <v>44</v>
      </c>
      <c r="E526" s="31" t="s">
        <v>68</v>
      </c>
      <c r="F526" s="31"/>
      <c r="G526" s="101">
        <f t="shared" ref="G526:I528" si="72">G527</f>
        <v>0</v>
      </c>
      <c r="H526" s="101">
        <f t="shared" si="72"/>
        <v>0</v>
      </c>
      <c r="I526" s="101">
        <f t="shared" si="72"/>
        <v>0</v>
      </c>
    </row>
    <row r="527" spans="1:9" hidden="1" x14ac:dyDescent="0.25">
      <c r="A527" s="111" t="s">
        <v>35</v>
      </c>
      <c r="B527" s="46"/>
      <c r="C527" s="112" t="s">
        <v>31</v>
      </c>
      <c r="D527" s="112" t="s">
        <v>44</v>
      </c>
      <c r="E527" s="31" t="s">
        <v>427</v>
      </c>
      <c r="F527" s="31"/>
      <c r="G527" s="101">
        <f t="shared" si="72"/>
        <v>0</v>
      </c>
      <c r="H527" s="101">
        <f t="shared" si="72"/>
        <v>0</v>
      </c>
      <c r="I527" s="101">
        <f t="shared" si="72"/>
        <v>0</v>
      </c>
    </row>
    <row r="528" spans="1:9" hidden="1" x14ac:dyDescent="0.25">
      <c r="A528" s="111" t="s">
        <v>37</v>
      </c>
      <c r="B528" s="46"/>
      <c r="C528" s="112" t="s">
        <v>31</v>
      </c>
      <c r="D528" s="112" t="s">
        <v>44</v>
      </c>
      <c r="E528" s="31" t="s">
        <v>428</v>
      </c>
      <c r="F528" s="31"/>
      <c r="G528" s="101">
        <f t="shared" si="72"/>
        <v>0</v>
      </c>
      <c r="H528" s="101">
        <f t="shared" si="72"/>
        <v>0</v>
      </c>
      <c r="I528" s="101">
        <f t="shared" si="72"/>
        <v>0</v>
      </c>
    </row>
    <row r="529" spans="1:9" ht="31.5" hidden="1" x14ac:dyDescent="0.25">
      <c r="A529" s="111" t="s">
        <v>52</v>
      </c>
      <c r="B529" s="46"/>
      <c r="C529" s="112" t="s">
        <v>31</v>
      </c>
      <c r="D529" s="112" t="s">
        <v>44</v>
      </c>
      <c r="E529" s="31" t="s">
        <v>428</v>
      </c>
      <c r="F529" s="31">
        <v>200</v>
      </c>
      <c r="G529" s="101"/>
      <c r="H529" s="101"/>
      <c r="I529" s="101"/>
    </row>
    <row r="530" spans="1:9" x14ac:dyDescent="0.25">
      <c r="A530" s="111" t="s">
        <v>53</v>
      </c>
      <c r="B530" s="112"/>
      <c r="C530" s="112" t="s">
        <v>31</v>
      </c>
      <c r="D530" s="112" t="s">
        <v>54</v>
      </c>
      <c r="E530" s="31"/>
      <c r="F530" s="31"/>
      <c r="G530" s="101">
        <f>G588+G615+G531+G619+G624</f>
        <v>826156</v>
      </c>
      <c r="H530" s="101">
        <f>H588+H615+H531+H619+H624</f>
        <v>833147.90000000026</v>
      </c>
      <c r="I530" s="101">
        <f>I588+I615+I531+I619+I624</f>
        <v>856407.40000000014</v>
      </c>
    </row>
    <row r="531" spans="1:9" ht="31.5" x14ac:dyDescent="0.25">
      <c r="A531" s="111" t="s">
        <v>512</v>
      </c>
      <c r="B531" s="112"/>
      <c r="C531" s="112" t="s">
        <v>31</v>
      </c>
      <c r="D531" s="112" t="s">
        <v>54</v>
      </c>
      <c r="E531" s="112" t="s">
        <v>364</v>
      </c>
      <c r="F531" s="31"/>
      <c r="G531" s="101">
        <f>SUM(G532+G536)</f>
        <v>814845.7</v>
      </c>
      <c r="H531" s="101">
        <f>SUM(H532+H536)</f>
        <v>825939.60000000021</v>
      </c>
      <c r="I531" s="101">
        <f>SUM(I532+I536)</f>
        <v>849199.10000000009</v>
      </c>
    </row>
    <row r="532" spans="1:9" x14ac:dyDescent="0.25">
      <c r="A532" s="111" t="s">
        <v>373</v>
      </c>
      <c r="B532" s="112"/>
      <c r="C532" s="112" t="s">
        <v>31</v>
      </c>
      <c r="D532" s="112" t="s">
        <v>54</v>
      </c>
      <c r="E532" s="112" t="s">
        <v>365</v>
      </c>
      <c r="F532" s="31"/>
      <c r="G532" s="101">
        <f>SUM(G533)</f>
        <v>81298.8</v>
      </c>
      <c r="H532" s="101">
        <f>SUM(H533)</f>
        <v>84302.3</v>
      </c>
      <c r="I532" s="101">
        <f>SUM(I533)</f>
        <v>87398.6</v>
      </c>
    </row>
    <row r="533" spans="1:9" ht="110.25" x14ac:dyDescent="0.25">
      <c r="A533" s="111" t="s">
        <v>374</v>
      </c>
      <c r="B533" s="112"/>
      <c r="C533" s="112" t="s">
        <v>31</v>
      </c>
      <c r="D533" s="112" t="s">
        <v>54</v>
      </c>
      <c r="E533" s="112" t="s">
        <v>568</v>
      </c>
      <c r="F533" s="31"/>
      <c r="G533" s="101">
        <f>G534+G535</f>
        <v>81298.8</v>
      </c>
      <c r="H533" s="101">
        <f>H534+H535</f>
        <v>84302.3</v>
      </c>
      <c r="I533" s="101">
        <f>I534+I535</f>
        <v>87398.6</v>
      </c>
    </row>
    <row r="534" spans="1:9" ht="31.5" x14ac:dyDescent="0.25">
      <c r="A534" s="111" t="s">
        <v>52</v>
      </c>
      <c r="B534" s="112"/>
      <c r="C534" s="112" t="s">
        <v>31</v>
      </c>
      <c r="D534" s="112" t="s">
        <v>54</v>
      </c>
      <c r="E534" s="112" t="s">
        <v>568</v>
      </c>
      <c r="F534" s="31">
        <v>200</v>
      </c>
      <c r="G534" s="101">
        <v>58.1</v>
      </c>
      <c r="H534" s="101">
        <v>71.099999999999994</v>
      </c>
      <c r="I534" s="101">
        <v>82</v>
      </c>
    </row>
    <row r="535" spans="1:9" x14ac:dyDescent="0.25">
      <c r="A535" s="111" t="s">
        <v>42</v>
      </c>
      <c r="B535" s="112"/>
      <c r="C535" s="112" t="s">
        <v>31</v>
      </c>
      <c r="D535" s="112" t="s">
        <v>54</v>
      </c>
      <c r="E535" s="112" t="s">
        <v>568</v>
      </c>
      <c r="F535" s="31">
        <v>300</v>
      </c>
      <c r="G535" s="101">
        <v>81240.7</v>
      </c>
      <c r="H535" s="101">
        <v>84231.2</v>
      </c>
      <c r="I535" s="101">
        <v>87316.6</v>
      </c>
    </row>
    <row r="536" spans="1:9" ht="31.5" x14ac:dyDescent="0.25">
      <c r="A536" s="111" t="s">
        <v>375</v>
      </c>
      <c r="B536" s="112"/>
      <c r="C536" s="112" t="s">
        <v>31</v>
      </c>
      <c r="D536" s="112" t="s">
        <v>54</v>
      </c>
      <c r="E536" s="112" t="s">
        <v>376</v>
      </c>
      <c r="F536" s="31"/>
      <c r="G536" s="101">
        <f>SUM(G537+G540+G543+G546+G549+G552+G555+G573+G576+G579+G582+G558+G561+G564+G567+G585)+G570</f>
        <v>733546.89999999991</v>
      </c>
      <c r="H536" s="101">
        <f>SUM(H537+H540+H543+H546+H549+H552+H555+H573+H576+H579+H582+H558+H561+H564+H567+H585)+H570</f>
        <v>741637.30000000016</v>
      </c>
      <c r="I536" s="101">
        <f>SUM(I537+I540+I543+I546+I549+I552+I555+I573+I576+I579+I582+I558+I561+I564+I567+I585)+I570</f>
        <v>761800.50000000012</v>
      </c>
    </row>
    <row r="537" spans="1:9" ht="47.25" x14ac:dyDescent="0.25">
      <c r="A537" s="111" t="s">
        <v>612</v>
      </c>
      <c r="B537" s="112"/>
      <c r="C537" s="112" t="s">
        <v>31</v>
      </c>
      <c r="D537" s="112" t="s">
        <v>54</v>
      </c>
      <c r="E537" s="112" t="s">
        <v>569</v>
      </c>
      <c r="F537" s="31"/>
      <c r="G537" s="101">
        <f>G538+G539</f>
        <v>191978.8</v>
      </c>
      <c r="H537" s="101">
        <f>H538+H539</f>
        <v>199658</v>
      </c>
      <c r="I537" s="101">
        <f>I538+I539</f>
        <v>207644.3</v>
      </c>
    </row>
    <row r="538" spans="1:9" ht="31.5" x14ac:dyDescent="0.25">
      <c r="A538" s="111" t="s">
        <v>52</v>
      </c>
      <c r="B538" s="112"/>
      <c r="C538" s="112" t="s">
        <v>31</v>
      </c>
      <c r="D538" s="112" t="s">
        <v>54</v>
      </c>
      <c r="E538" s="112" t="s">
        <v>569</v>
      </c>
      <c r="F538" s="31">
        <v>200</v>
      </c>
      <c r="G538" s="101">
        <v>2858.9</v>
      </c>
      <c r="H538" s="101">
        <v>2973.3</v>
      </c>
      <c r="I538" s="101">
        <v>3092.5</v>
      </c>
    </row>
    <row r="539" spans="1:9" x14ac:dyDescent="0.25">
      <c r="A539" s="111" t="s">
        <v>42</v>
      </c>
      <c r="B539" s="112"/>
      <c r="C539" s="112" t="s">
        <v>31</v>
      </c>
      <c r="D539" s="112" t="s">
        <v>54</v>
      </c>
      <c r="E539" s="112" t="s">
        <v>569</v>
      </c>
      <c r="F539" s="31">
        <v>300</v>
      </c>
      <c r="G539" s="101">
        <v>189119.9</v>
      </c>
      <c r="H539" s="101">
        <v>196684.7</v>
      </c>
      <c r="I539" s="101">
        <v>204551.8</v>
      </c>
    </row>
    <row r="540" spans="1:9" ht="47.25" x14ac:dyDescent="0.25">
      <c r="A540" s="111" t="s">
        <v>377</v>
      </c>
      <c r="B540" s="112"/>
      <c r="C540" s="112" t="s">
        <v>31</v>
      </c>
      <c r="D540" s="112" t="s">
        <v>54</v>
      </c>
      <c r="E540" s="112" t="s">
        <v>570</v>
      </c>
      <c r="F540" s="112"/>
      <c r="G540" s="101">
        <f>G541+G542</f>
        <v>9292.4</v>
      </c>
      <c r="H540" s="101">
        <f>H541+H542</f>
        <v>9648.5</v>
      </c>
      <c r="I540" s="101">
        <f>I541+I542</f>
        <v>10018.799999999999</v>
      </c>
    </row>
    <row r="541" spans="1:9" ht="31.5" x14ac:dyDescent="0.25">
      <c r="A541" s="111" t="s">
        <v>52</v>
      </c>
      <c r="B541" s="112"/>
      <c r="C541" s="112" t="s">
        <v>31</v>
      </c>
      <c r="D541" s="112" t="s">
        <v>54</v>
      </c>
      <c r="E541" s="112" t="s">
        <v>570</v>
      </c>
      <c r="F541" s="112" t="s">
        <v>91</v>
      </c>
      <c r="G541" s="101">
        <v>138.6</v>
      </c>
      <c r="H541" s="101">
        <v>143.9</v>
      </c>
      <c r="I541" s="101">
        <v>149.30000000000001</v>
      </c>
    </row>
    <row r="542" spans="1:9" x14ac:dyDescent="0.25">
      <c r="A542" s="111" t="s">
        <v>42</v>
      </c>
      <c r="B542" s="112"/>
      <c r="C542" s="112" t="s">
        <v>31</v>
      </c>
      <c r="D542" s="112" t="s">
        <v>54</v>
      </c>
      <c r="E542" s="112" t="s">
        <v>570</v>
      </c>
      <c r="F542" s="112" t="s">
        <v>99</v>
      </c>
      <c r="G542" s="101">
        <v>9153.7999999999993</v>
      </c>
      <c r="H542" s="101">
        <v>9504.6</v>
      </c>
      <c r="I542" s="101">
        <v>9869.5</v>
      </c>
    </row>
    <row r="543" spans="1:9" ht="31.5" x14ac:dyDescent="0.25">
      <c r="A543" s="111" t="s">
        <v>378</v>
      </c>
      <c r="B543" s="112"/>
      <c r="C543" s="112" t="s">
        <v>31</v>
      </c>
      <c r="D543" s="112" t="s">
        <v>54</v>
      </c>
      <c r="E543" s="112" t="s">
        <v>571</v>
      </c>
      <c r="F543" s="112"/>
      <c r="G543" s="101">
        <f>G544+G545</f>
        <v>125715.40000000001</v>
      </c>
      <c r="H543" s="101">
        <f>H544+H545</f>
        <v>125715.40000000001</v>
      </c>
      <c r="I543" s="101">
        <f>I544+I545</f>
        <v>125715.40000000001</v>
      </c>
    </row>
    <row r="544" spans="1:9" ht="31.5" x14ac:dyDescent="0.25">
      <c r="A544" s="111" t="s">
        <v>52</v>
      </c>
      <c r="B544" s="112"/>
      <c r="C544" s="112" t="s">
        <v>31</v>
      </c>
      <c r="D544" s="112" t="s">
        <v>54</v>
      </c>
      <c r="E544" s="112" t="s">
        <v>571</v>
      </c>
      <c r="F544" s="112" t="s">
        <v>91</v>
      </c>
      <c r="G544" s="101">
        <v>1870.6</v>
      </c>
      <c r="H544" s="101">
        <v>1870.6</v>
      </c>
      <c r="I544" s="101">
        <v>1870.6</v>
      </c>
    </row>
    <row r="545" spans="1:9" x14ac:dyDescent="0.25">
      <c r="A545" s="111" t="s">
        <v>42</v>
      </c>
      <c r="B545" s="112"/>
      <c r="C545" s="112" t="s">
        <v>31</v>
      </c>
      <c r="D545" s="112" t="s">
        <v>54</v>
      </c>
      <c r="E545" s="112" t="s">
        <v>571</v>
      </c>
      <c r="F545" s="112" t="s">
        <v>99</v>
      </c>
      <c r="G545" s="101">
        <v>123844.8</v>
      </c>
      <c r="H545" s="101">
        <v>123844.8</v>
      </c>
      <c r="I545" s="101">
        <v>123844.8</v>
      </c>
    </row>
    <row r="546" spans="1:9" ht="47.25" x14ac:dyDescent="0.25">
      <c r="A546" s="111" t="s">
        <v>379</v>
      </c>
      <c r="B546" s="112"/>
      <c r="C546" s="112" t="s">
        <v>31</v>
      </c>
      <c r="D546" s="112" t="s">
        <v>54</v>
      </c>
      <c r="E546" s="112" t="s">
        <v>572</v>
      </c>
      <c r="F546" s="112"/>
      <c r="G546" s="101">
        <f>G547+G548</f>
        <v>426.8</v>
      </c>
      <c r="H546" s="101">
        <f>H547+H548</f>
        <v>443.90000000000003</v>
      </c>
      <c r="I546" s="101">
        <f>I547+I548</f>
        <v>461.7</v>
      </c>
    </row>
    <row r="547" spans="1:9" ht="31.5" x14ac:dyDescent="0.25">
      <c r="A547" s="111" t="s">
        <v>52</v>
      </c>
      <c r="B547" s="112"/>
      <c r="C547" s="112" t="s">
        <v>31</v>
      </c>
      <c r="D547" s="112" t="s">
        <v>54</v>
      </c>
      <c r="E547" s="112" t="s">
        <v>572</v>
      </c>
      <c r="F547" s="112" t="s">
        <v>91</v>
      </c>
      <c r="G547" s="101">
        <v>6.5</v>
      </c>
      <c r="H547" s="101">
        <v>6.8</v>
      </c>
      <c r="I547" s="101">
        <v>7.2</v>
      </c>
    </row>
    <row r="548" spans="1:9" x14ac:dyDescent="0.25">
      <c r="A548" s="111" t="s">
        <v>42</v>
      </c>
      <c r="B548" s="112"/>
      <c r="C548" s="112" t="s">
        <v>31</v>
      </c>
      <c r="D548" s="112" t="s">
        <v>54</v>
      </c>
      <c r="E548" s="112" t="s">
        <v>572</v>
      </c>
      <c r="F548" s="112" t="s">
        <v>99</v>
      </c>
      <c r="G548" s="101">
        <v>420.3</v>
      </c>
      <c r="H548" s="101">
        <v>437.1</v>
      </c>
      <c r="I548" s="101">
        <v>454.5</v>
      </c>
    </row>
    <row r="549" spans="1:9" ht="47.25" x14ac:dyDescent="0.25">
      <c r="A549" s="111" t="s">
        <v>380</v>
      </c>
      <c r="B549" s="112"/>
      <c r="C549" s="112" t="s">
        <v>31</v>
      </c>
      <c r="D549" s="112" t="s">
        <v>54</v>
      </c>
      <c r="E549" s="112" t="s">
        <v>573</v>
      </c>
      <c r="F549" s="112"/>
      <c r="G549" s="101">
        <f>G550+G551</f>
        <v>46.6</v>
      </c>
      <c r="H549" s="101">
        <f>H550+H551</f>
        <v>46.6</v>
      </c>
      <c r="I549" s="101">
        <f>I550+I551</f>
        <v>46.6</v>
      </c>
    </row>
    <row r="550" spans="1:9" ht="31.5" x14ac:dyDescent="0.25">
      <c r="A550" s="111" t="s">
        <v>52</v>
      </c>
      <c r="B550" s="112"/>
      <c r="C550" s="112" t="s">
        <v>31</v>
      </c>
      <c r="D550" s="112" t="s">
        <v>54</v>
      </c>
      <c r="E550" s="112" t="s">
        <v>573</v>
      </c>
      <c r="F550" s="112" t="s">
        <v>91</v>
      </c>
      <c r="G550" s="101">
        <v>0.7</v>
      </c>
      <c r="H550" s="101">
        <v>0.7</v>
      </c>
      <c r="I550" s="101">
        <v>0.7</v>
      </c>
    </row>
    <row r="551" spans="1:9" x14ac:dyDescent="0.25">
      <c r="A551" s="111" t="s">
        <v>42</v>
      </c>
      <c r="B551" s="112"/>
      <c r="C551" s="112" t="s">
        <v>31</v>
      </c>
      <c r="D551" s="112" t="s">
        <v>54</v>
      </c>
      <c r="E551" s="112" t="s">
        <v>573</v>
      </c>
      <c r="F551" s="112" t="s">
        <v>99</v>
      </c>
      <c r="G551" s="101">
        <v>45.9</v>
      </c>
      <c r="H551" s="101">
        <v>45.9</v>
      </c>
      <c r="I551" s="101">
        <v>45.9</v>
      </c>
    </row>
    <row r="552" spans="1:9" ht="63" x14ac:dyDescent="0.25">
      <c r="A552" s="111" t="s">
        <v>381</v>
      </c>
      <c r="B552" s="112"/>
      <c r="C552" s="112" t="s">
        <v>31</v>
      </c>
      <c r="D552" s="112" t="s">
        <v>54</v>
      </c>
      <c r="E552" s="112" t="s">
        <v>574</v>
      </c>
      <c r="F552" s="112"/>
      <c r="G552" s="101">
        <f>G553+G554</f>
        <v>4695.5999999999995</v>
      </c>
      <c r="H552" s="101">
        <f>H553+H554</f>
        <v>3947.6</v>
      </c>
      <c r="I552" s="101">
        <f>I553+I554</f>
        <v>4408.5999999999995</v>
      </c>
    </row>
    <row r="553" spans="1:9" ht="31.5" x14ac:dyDescent="0.25">
      <c r="A553" s="111" t="s">
        <v>52</v>
      </c>
      <c r="B553" s="112"/>
      <c r="C553" s="112" t="s">
        <v>31</v>
      </c>
      <c r="D553" s="112" t="s">
        <v>54</v>
      </c>
      <c r="E553" s="112" t="s">
        <v>574</v>
      </c>
      <c r="F553" s="112" t="s">
        <v>91</v>
      </c>
      <c r="G553" s="101">
        <v>606.4</v>
      </c>
      <c r="H553" s="101">
        <v>606.4</v>
      </c>
      <c r="I553" s="101">
        <v>606.4</v>
      </c>
    </row>
    <row r="554" spans="1:9" x14ac:dyDescent="0.25">
      <c r="A554" s="111" t="s">
        <v>42</v>
      </c>
      <c r="B554" s="112"/>
      <c r="C554" s="112" t="s">
        <v>31</v>
      </c>
      <c r="D554" s="112" t="s">
        <v>54</v>
      </c>
      <c r="E554" s="112" t="s">
        <v>574</v>
      </c>
      <c r="F554" s="112" t="s">
        <v>99</v>
      </c>
      <c r="G554" s="101">
        <v>4089.2</v>
      </c>
      <c r="H554" s="101">
        <v>3341.2</v>
      </c>
      <c r="I554" s="101">
        <v>3802.2</v>
      </c>
    </row>
    <row r="555" spans="1:9" ht="31.5" x14ac:dyDescent="0.25">
      <c r="A555" s="111" t="s">
        <v>382</v>
      </c>
      <c r="B555" s="112"/>
      <c r="C555" s="112" t="s">
        <v>31</v>
      </c>
      <c r="D555" s="112" t="s">
        <v>54</v>
      </c>
      <c r="E555" s="112" t="s">
        <v>575</v>
      </c>
      <c r="F555" s="112"/>
      <c r="G555" s="101">
        <f>G556+G557</f>
        <v>229909.9</v>
      </c>
      <c r="H555" s="101">
        <f>H556+H557</f>
        <v>240689.4</v>
      </c>
      <c r="I555" s="101">
        <f>I556+I557</f>
        <v>251679.8</v>
      </c>
    </row>
    <row r="556" spans="1:9" ht="31.5" x14ac:dyDescent="0.25">
      <c r="A556" s="111" t="s">
        <v>52</v>
      </c>
      <c r="B556" s="112"/>
      <c r="C556" s="112" t="s">
        <v>31</v>
      </c>
      <c r="D556" s="112" t="s">
        <v>54</v>
      </c>
      <c r="E556" s="112" t="s">
        <v>575</v>
      </c>
      <c r="F556" s="112" t="s">
        <v>91</v>
      </c>
      <c r="G556" s="101">
        <v>3418.4</v>
      </c>
      <c r="H556" s="101">
        <v>3578.5</v>
      </c>
      <c r="I556" s="101">
        <v>3744.4</v>
      </c>
    </row>
    <row r="557" spans="1:9" x14ac:dyDescent="0.25">
      <c r="A557" s="111" t="s">
        <v>42</v>
      </c>
      <c r="B557" s="112"/>
      <c r="C557" s="112" t="s">
        <v>31</v>
      </c>
      <c r="D557" s="112" t="s">
        <v>54</v>
      </c>
      <c r="E557" s="112" t="s">
        <v>575</v>
      </c>
      <c r="F557" s="112" t="s">
        <v>99</v>
      </c>
      <c r="G557" s="101">
        <v>226491.5</v>
      </c>
      <c r="H557" s="101">
        <v>237110.9</v>
      </c>
      <c r="I557" s="101">
        <v>247935.4</v>
      </c>
    </row>
    <row r="558" spans="1:9" ht="47.25" x14ac:dyDescent="0.25">
      <c r="A558" s="111" t="s">
        <v>387</v>
      </c>
      <c r="B558" s="112"/>
      <c r="C558" s="112" t="s">
        <v>31</v>
      </c>
      <c r="D558" s="112" t="s">
        <v>54</v>
      </c>
      <c r="E558" s="112" t="s">
        <v>576</v>
      </c>
      <c r="F558" s="112"/>
      <c r="G558" s="101">
        <f>G559+G560</f>
        <v>3095.8</v>
      </c>
      <c r="H558" s="101">
        <f>H559+H560</f>
        <v>3219.6</v>
      </c>
      <c r="I558" s="101">
        <f>I559+I560</f>
        <v>3348.4</v>
      </c>
    </row>
    <row r="559" spans="1:9" ht="31.5" x14ac:dyDescent="0.25">
      <c r="A559" s="111" t="s">
        <v>52</v>
      </c>
      <c r="B559" s="112"/>
      <c r="C559" s="112" t="s">
        <v>31</v>
      </c>
      <c r="D559" s="112" t="s">
        <v>54</v>
      </c>
      <c r="E559" s="112" t="s">
        <v>576</v>
      </c>
      <c r="F559" s="112" t="s">
        <v>91</v>
      </c>
      <c r="G559" s="101">
        <v>44</v>
      </c>
      <c r="H559" s="101">
        <v>45.7</v>
      </c>
      <c r="I559" s="101">
        <v>47.5</v>
      </c>
    </row>
    <row r="560" spans="1:9" x14ac:dyDescent="0.25">
      <c r="A560" s="111" t="s">
        <v>42</v>
      </c>
      <c r="B560" s="112"/>
      <c r="C560" s="112" t="s">
        <v>31</v>
      </c>
      <c r="D560" s="112" t="s">
        <v>54</v>
      </c>
      <c r="E560" s="112" t="s">
        <v>576</v>
      </c>
      <c r="F560" s="112" t="s">
        <v>99</v>
      </c>
      <c r="G560" s="101">
        <v>3051.8</v>
      </c>
      <c r="H560" s="101">
        <v>3173.9</v>
      </c>
      <c r="I560" s="101">
        <v>3300.9</v>
      </c>
    </row>
    <row r="561" spans="1:9" ht="63" x14ac:dyDescent="0.25">
      <c r="A561" s="111" t="s">
        <v>388</v>
      </c>
      <c r="B561" s="112"/>
      <c r="C561" s="112" t="s">
        <v>31</v>
      </c>
      <c r="D561" s="112" t="s">
        <v>54</v>
      </c>
      <c r="E561" s="112" t="s">
        <v>577</v>
      </c>
      <c r="F561" s="112"/>
      <c r="G561" s="101">
        <f>G562+G563</f>
        <v>1893.1999999999998</v>
      </c>
      <c r="H561" s="101">
        <f>H562+H563</f>
        <v>1969</v>
      </c>
      <c r="I561" s="101">
        <f>I562+I563</f>
        <v>2047.7</v>
      </c>
    </row>
    <row r="562" spans="1:9" ht="31.5" x14ac:dyDescent="0.25">
      <c r="A562" s="111" t="s">
        <v>52</v>
      </c>
      <c r="B562" s="112"/>
      <c r="C562" s="112" t="s">
        <v>31</v>
      </c>
      <c r="D562" s="112" t="s">
        <v>54</v>
      </c>
      <c r="E562" s="112" t="s">
        <v>577</v>
      </c>
      <c r="F562" s="112" t="s">
        <v>91</v>
      </c>
      <c r="G562" s="101">
        <v>33.1</v>
      </c>
      <c r="H562" s="101">
        <v>34.799999999999997</v>
      </c>
      <c r="I562" s="101">
        <v>36.200000000000003</v>
      </c>
    </row>
    <row r="563" spans="1:9" x14ac:dyDescent="0.25">
      <c r="A563" s="111" t="s">
        <v>42</v>
      </c>
      <c r="B563" s="112"/>
      <c r="C563" s="112" t="s">
        <v>31</v>
      </c>
      <c r="D563" s="112" t="s">
        <v>54</v>
      </c>
      <c r="E563" s="112" t="s">
        <v>577</v>
      </c>
      <c r="F563" s="112" t="s">
        <v>99</v>
      </c>
      <c r="G563" s="101">
        <v>1860.1</v>
      </c>
      <c r="H563" s="101">
        <v>1934.2</v>
      </c>
      <c r="I563" s="101">
        <v>2011.5</v>
      </c>
    </row>
    <row r="564" spans="1:9" x14ac:dyDescent="0.25">
      <c r="A564" s="111" t="s">
        <v>389</v>
      </c>
      <c r="B564" s="112"/>
      <c r="C564" s="112" t="s">
        <v>31</v>
      </c>
      <c r="D564" s="112" t="s">
        <v>54</v>
      </c>
      <c r="E564" s="112" t="s">
        <v>578</v>
      </c>
      <c r="F564" s="112"/>
      <c r="G564" s="101">
        <f>G565+G566</f>
        <v>21.1</v>
      </c>
      <c r="H564" s="101">
        <f>H565+H566</f>
        <v>21.1</v>
      </c>
      <c r="I564" s="101">
        <f>I565+I566</f>
        <v>21.1</v>
      </c>
    </row>
    <row r="565" spans="1:9" ht="31.5" x14ac:dyDescent="0.25">
      <c r="A565" s="111" t="s">
        <v>52</v>
      </c>
      <c r="B565" s="112"/>
      <c r="C565" s="112" t="s">
        <v>31</v>
      </c>
      <c r="D565" s="112" t="s">
        <v>54</v>
      </c>
      <c r="E565" s="112" t="s">
        <v>578</v>
      </c>
      <c r="F565" s="112" t="s">
        <v>91</v>
      </c>
      <c r="G565" s="101">
        <v>0.3</v>
      </c>
      <c r="H565" s="101">
        <v>0.3</v>
      </c>
      <c r="I565" s="101">
        <v>0.3</v>
      </c>
    </row>
    <row r="566" spans="1:9" x14ac:dyDescent="0.25">
      <c r="A566" s="111" t="s">
        <v>42</v>
      </c>
      <c r="B566" s="112"/>
      <c r="C566" s="112" t="s">
        <v>31</v>
      </c>
      <c r="D566" s="112" t="s">
        <v>54</v>
      </c>
      <c r="E566" s="112" t="s">
        <v>578</v>
      </c>
      <c r="F566" s="112" t="s">
        <v>99</v>
      </c>
      <c r="G566" s="101">
        <v>20.8</v>
      </c>
      <c r="H566" s="101">
        <v>20.8</v>
      </c>
      <c r="I566" s="101">
        <v>20.8</v>
      </c>
    </row>
    <row r="567" spans="1:9" ht="78.75" x14ac:dyDescent="0.25">
      <c r="A567" s="111" t="s">
        <v>513</v>
      </c>
      <c r="B567" s="112"/>
      <c r="C567" s="112" t="s">
        <v>31</v>
      </c>
      <c r="D567" s="112" t="s">
        <v>54</v>
      </c>
      <c r="E567" s="112" t="s">
        <v>579</v>
      </c>
      <c r="F567" s="112"/>
      <c r="G567" s="101">
        <f>G568+G569</f>
        <v>11112.7</v>
      </c>
      <c r="H567" s="101">
        <f>H568+H569</f>
        <v>707.30000000000007</v>
      </c>
      <c r="I567" s="101">
        <f>I568+I569</f>
        <v>707.30000000000007</v>
      </c>
    </row>
    <row r="568" spans="1:9" ht="31.5" x14ac:dyDescent="0.25">
      <c r="A568" s="111" t="s">
        <v>52</v>
      </c>
      <c r="B568" s="112"/>
      <c r="C568" s="112" t="s">
        <v>31</v>
      </c>
      <c r="D568" s="112" t="s">
        <v>54</v>
      </c>
      <c r="E568" s="112" t="s">
        <v>579</v>
      </c>
      <c r="F568" s="112" t="s">
        <v>91</v>
      </c>
      <c r="G568" s="101">
        <v>123.2</v>
      </c>
      <c r="H568" s="101">
        <v>8.6</v>
      </c>
      <c r="I568" s="101">
        <v>8.6</v>
      </c>
    </row>
    <row r="569" spans="1:9" x14ac:dyDescent="0.25">
      <c r="A569" s="111" t="s">
        <v>42</v>
      </c>
      <c r="B569" s="112"/>
      <c r="C569" s="112" t="s">
        <v>31</v>
      </c>
      <c r="D569" s="112" t="s">
        <v>54</v>
      </c>
      <c r="E569" s="112" t="s">
        <v>579</v>
      </c>
      <c r="F569" s="112" t="s">
        <v>99</v>
      </c>
      <c r="G569" s="101">
        <v>10989.5</v>
      </c>
      <c r="H569" s="101">
        <v>698.7</v>
      </c>
      <c r="I569" s="101">
        <v>698.7</v>
      </c>
    </row>
    <row r="570" spans="1:9" ht="47.25" x14ac:dyDescent="0.25">
      <c r="A570" s="111" t="s">
        <v>580</v>
      </c>
      <c r="B570" s="112"/>
      <c r="C570" s="112" t="s">
        <v>31</v>
      </c>
      <c r="D570" s="112" t="s">
        <v>54</v>
      </c>
      <c r="E570" s="112" t="s">
        <v>581</v>
      </c>
      <c r="F570" s="112"/>
      <c r="G570" s="101">
        <f>SUM(G571:G572)</f>
        <v>1098.7</v>
      </c>
      <c r="H570" s="101">
        <f>SUM(H571:H572)</f>
        <v>0</v>
      </c>
      <c r="I570" s="101">
        <f>SUM(I571:I572)</f>
        <v>0</v>
      </c>
    </row>
    <row r="571" spans="1:9" ht="31.5" x14ac:dyDescent="0.25">
      <c r="A571" s="111" t="s">
        <v>52</v>
      </c>
      <c r="B571" s="112"/>
      <c r="C571" s="112" t="s">
        <v>31</v>
      </c>
      <c r="D571" s="112" t="s">
        <v>54</v>
      </c>
      <c r="E571" s="112" t="s">
        <v>581</v>
      </c>
      <c r="F571" s="112" t="s">
        <v>91</v>
      </c>
      <c r="G571" s="101">
        <v>16.7</v>
      </c>
      <c r="H571" s="101"/>
      <c r="I571" s="101"/>
    </row>
    <row r="572" spans="1:9" x14ac:dyDescent="0.25">
      <c r="A572" s="111" t="s">
        <v>42</v>
      </c>
      <c r="B572" s="112"/>
      <c r="C572" s="112" t="s">
        <v>31</v>
      </c>
      <c r="D572" s="112" t="s">
        <v>54</v>
      </c>
      <c r="E572" s="112" t="s">
        <v>581</v>
      </c>
      <c r="F572" s="112" t="s">
        <v>99</v>
      </c>
      <c r="G572" s="101">
        <v>1082</v>
      </c>
      <c r="H572" s="101"/>
      <c r="I572" s="101"/>
    </row>
    <row r="573" spans="1:9" ht="47.25" x14ac:dyDescent="0.25">
      <c r="A573" s="111" t="s">
        <v>383</v>
      </c>
      <c r="B573" s="112"/>
      <c r="C573" s="112" t="s">
        <v>31</v>
      </c>
      <c r="D573" s="112" t="s">
        <v>54</v>
      </c>
      <c r="E573" s="112" t="s">
        <v>582</v>
      </c>
      <c r="F573" s="112"/>
      <c r="G573" s="101">
        <f>G574+G575</f>
        <v>1880.8999999999999</v>
      </c>
      <c r="H573" s="101">
        <f>H574+H575</f>
        <v>1875.8</v>
      </c>
      <c r="I573" s="101">
        <f>I574+I575</f>
        <v>1875.8</v>
      </c>
    </row>
    <row r="574" spans="1:9" ht="31.5" x14ac:dyDescent="0.25">
      <c r="A574" s="111" t="s">
        <v>52</v>
      </c>
      <c r="B574" s="112"/>
      <c r="C574" s="112" t="s">
        <v>31</v>
      </c>
      <c r="D574" s="112" t="s">
        <v>54</v>
      </c>
      <c r="E574" s="112" t="s">
        <v>582</v>
      </c>
      <c r="F574" s="112" t="s">
        <v>91</v>
      </c>
      <c r="G574" s="101">
        <v>27.8</v>
      </c>
      <c r="H574" s="101">
        <v>27.7</v>
      </c>
      <c r="I574" s="101">
        <v>27.7</v>
      </c>
    </row>
    <row r="575" spans="1:9" x14ac:dyDescent="0.25">
      <c r="A575" s="111" t="s">
        <v>42</v>
      </c>
      <c r="B575" s="112"/>
      <c r="C575" s="112" t="s">
        <v>31</v>
      </c>
      <c r="D575" s="112" t="s">
        <v>54</v>
      </c>
      <c r="E575" s="112" t="s">
        <v>582</v>
      </c>
      <c r="F575" s="112" t="s">
        <v>99</v>
      </c>
      <c r="G575" s="101">
        <v>1853.1</v>
      </c>
      <c r="H575" s="101">
        <v>1848.1</v>
      </c>
      <c r="I575" s="101">
        <v>1848.1</v>
      </c>
    </row>
    <row r="576" spans="1:9" ht="47.25" x14ac:dyDescent="0.25">
      <c r="A576" s="111" t="s">
        <v>384</v>
      </c>
      <c r="B576" s="112"/>
      <c r="C576" s="112" t="s">
        <v>31</v>
      </c>
      <c r="D576" s="112" t="s">
        <v>54</v>
      </c>
      <c r="E576" s="112" t="s">
        <v>583</v>
      </c>
      <c r="F576" s="112"/>
      <c r="G576" s="101">
        <f>G577+G578</f>
        <v>14203.3</v>
      </c>
      <c r="H576" s="101">
        <f>H577+H578</f>
        <v>14771.4</v>
      </c>
      <c r="I576" s="101">
        <f>I577+I578</f>
        <v>15362.3</v>
      </c>
    </row>
    <row r="577" spans="1:9" ht="31.5" x14ac:dyDescent="0.25">
      <c r="A577" s="111" t="s">
        <v>52</v>
      </c>
      <c r="B577" s="112"/>
      <c r="C577" s="112" t="s">
        <v>31</v>
      </c>
      <c r="D577" s="112" t="s">
        <v>54</v>
      </c>
      <c r="E577" s="112" t="s">
        <v>583</v>
      </c>
      <c r="F577" s="112" t="s">
        <v>91</v>
      </c>
      <c r="G577" s="101">
        <v>212.9</v>
      </c>
      <c r="H577" s="101">
        <v>221.4</v>
      </c>
      <c r="I577" s="101">
        <v>230.3</v>
      </c>
    </row>
    <row r="578" spans="1:9" x14ac:dyDescent="0.25">
      <c r="A578" s="111" t="s">
        <v>42</v>
      </c>
      <c r="B578" s="112"/>
      <c r="C578" s="112" t="s">
        <v>31</v>
      </c>
      <c r="D578" s="112" t="s">
        <v>54</v>
      </c>
      <c r="E578" s="112" t="s">
        <v>583</v>
      </c>
      <c r="F578" s="112" t="s">
        <v>99</v>
      </c>
      <c r="G578" s="101">
        <v>13990.4</v>
      </c>
      <c r="H578" s="101">
        <v>14550</v>
      </c>
      <c r="I578" s="101">
        <v>15132</v>
      </c>
    </row>
    <row r="579" spans="1:9" ht="31.5" x14ac:dyDescent="0.25">
      <c r="A579" s="111" t="s">
        <v>385</v>
      </c>
      <c r="B579" s="112"/>
      <c r="C579" s="112" t="s">
        <v>31</v>
      </c>
      <c r="D579" s="112" t="s">
        <v>54</v>
      </c>
      <c r="E579" s="112" t="s">
        <v>584</v>
      </c>
      <c r="F579" s="112"/>
      <c r="G579" s="101">
        <f>G580+G581</f>
        <v>122082.8</v>
      </c>
      <c r="H579" s="101">
        <f>H580+H581</f>
        <v>122082.8</v>
      </c>
      <c r="I579" s="101">
        <f>I580+I581</f>
        <v>122082.8</v>
      </c>
    </row>
    <row r="580" spans="1:9" ht="31.5" x14ac:dyDescent="0.25">
      <c r="A580" s="111" t="s">
        <v>52</v>
      </c>
      <c r="B580" s="112"/>
      <c r="C580" s="112" t="s">
        <v>31</v>
      </c>
      <c r="D580" s="112" t="s">
        <v>54</v>
      </c>
      <c r="E580" s="112" t="s">
        <v>584</v>
      </c>
      <c r="F580" s="112" t="s">
        <v>91</v>
      </c>
      <c r="G580" s="101">
        <v>2507</v>
      </c>
      <c r="H580" s="101">
        <v>2507</v>
      </c>
      <c r="I580" s="101">
        <v>2507</v>
      </c>
    </row>
    <row r="581" spans="1:9" x14ac:dyDescent="0.25">
      <c r="A581" s="111" t="s">
        <v>42</v>
      </c>
      <c r="B581" s="112"/>
      <c r="C581" s="112" t="s">
        <v>31</v>
      </c>
      <c r="D581" s="112" t="s">
        <v>54</v>
      </c>
      <c r="E581" s="112" t="s">
        <v>584</v>
      </c>
      <c r="F581" s="112" t="s">
        <v>99</v>
      </c>
      <c r="G581" s="101">
        <v>119575.8</v>
      </c>
      <c r="H581" s="101">
        <v>119575.8</v>
      </c>
      <c r="I581" s="101">
        <v>119575.8</v>
      </c>
    </row>
    <row r="582" spans="1:9" ht="94.5" x14ac:dyDescent="0.25">
      <c r="A582" s="111" t="s">
        <v>386</v>
      </c>
      <c r="B582" s="112"/>
      <c r="C582" s="112" t="s">
        <v>31</v>
      </c>
      <c r="D582" s="112" t="s">
        <v>54</v>
      </c>
      <c r="E582" s="112" t="s">
        <v>585</v>
      </c>
      <c r="F582" s="112"/>
      <c r="G582" s="101">
        <f>G583+G584</f>
        <v>50.8</v>
      </c>
      <c r="H582" s="101">
        <f>H583+H584</f>
        <v>50.8</v>
      </c>
      <c r="I582" s="101">
        <f>I583+I584</f>
        <v>50.8</v>
      </c>
    </row>
    <row r="583" spans="1:9" ht="31.5" x14ac:dyDescent="0.25">
      <c r="A583" s="111" t="s">
        <v>52</v>
      </c>
      <c r="B583" s="112"/>
      <c r="C583" s="112" t="s">
        <v>31</v>
      </c>
      <c r="D583" s="112" t="s">
        <v>54</v>
      </c>
      <c r="E583" s="112" t="s">
        <v>585</v>
      </c>
      <c r="F583" s="112" t="s">
        <v>91</v>
      </c>
      <c r="G583" s="101">
        <v>0.8</v>
      </c>
      <c r="H583" s="101">
        <v>0.8</v>
      </c>
      <c r="I583" s="101">
        <v>0.8</v>
      </c>
    </row>
    <row r="584" spans="1:9" x14ac:dyDescent="0.25">
      <c r="A584" s="111" t="s">
        <v>42</v>
      </c>
      <c r="B584" s="112"/>
      <c r="C584" s="112" t="s">
        <v>31</v>
      </c>
      <c r="D584" s="112" t="s">
        <v>54</v>
      </c>
      <c r="E584" s="112" t="s">
        <v>585</v>
      </c>
      <c r="F584" s="112" t="s">
        <v>99</v>
      </c>
      <c r="G584" s="101">
        <v>50</v>
      </c>
      <c r="H584" s="101">
        <v>50</v>
      </c>
      <c r="I584" s="101">
        <v>50</v>
      </c>
    </row>
    <row r="585" spans="1:9" ht="31.5" x14ac:dyDescent="0.25">
      <c r="A585" s="111" t="s">
        <v>550</v>
      </c>
      <c r="B585" s="112"/>
      <c r="C585" s="112" t="s">
        <v>31</v>
      </c>
      <c r="D585" s="112" t="s">
        <v>54</v>
      </c>
      <c r="E585" s="112" t="s">
        <v>586</v>
      </c>
      <c r="F585" s="112"/>
      <c r="G585" s="101">
        <f>SUM(G586:G587)</f>
        <v>16042.1</v>
      </c>
      <c r="H585" s="101">
        <f>SUM(H586:H587)</f>
        <v>16790.099999999999</v>
      </c>
      <c r="I585" s="101">
        <f>SUM(I586:I587)</f>
        <v>16329.1</v>
      </c>
    </row>
    <row r="586" spans="1:9" ht="31.5" hidden="1" x14ac:dyDescent="0.25">
      <c r="A586" s="111" t="s">
        <v>52</v>
      </c>
      <c r="B586" s="112"/>
      <c r="C586" s="112" t="s">
        <v>31</v>
      </c>
      <c r="D586" s="112" t="s">
        <v>54</v>
      </c>
      <c r="E586" s="112" t="s">
        <v>444</v>
      </c>
      <c r="F586" s="112" t="s">
        <v>91</v>
      </c>
      <c r="G586" s="101"/>
      <c r="H586" s="101"/>
      <c r="I586" s="101"/>
    </row>
    <row r="587" spans="1:9" x14ac:dyDescent="0.25">
      <c r="A587" s="111" t="s">
        <v>42</v>
      </c>
      <c r="B587" s="112"/>
      <c r="C587" s="112" t="s">
        <v>31</v>
      </c>
      <c r="D587" s="112" t="s">
        <v>54</v>
      </c>
      <c r="E587" s="112" t="s">
        <v>586</v>
      </c>
      <c r="F587" s="112" t="s">
        <v>99</v>
      </c>
      <c r="G587" s="101">
        <v>16042.1</v>
      </c>
      <c r="H587" s="101">
        <v>16790.099999999999</v>
      </c>
      <c r="I587" s="101">
        <v>16329.1</v>
      </c>
    </row>
    <row r="588" spans="1:9" ht="31.5" x14ac:dyDescent="0.25">
      <c r="A588" s="111" t="s">
        <v>676</v>
      </c>
      <c r="B588" s="112"/>
      <c r="C588" s="112" t="s">
        <v>31</v>
      </c>
      <c r="D588" s="112" t="s">
        <v>54</v>
      </c>
      <c r="E588" s="31" t="s">
        <v>16</v>
      </c>
      <c r="F588" s="31"/>
      <c r="G588" s="101">
        <f>G589+G602+G607</f>
        <v>5862.3</v>
      </c>
      <c r="H588" s="101">
        <f>H589+H602+H607</f>
        <v>5360.3</v>
      </c>
      <c r="I588" s="101">
        <f>I589+I602+I607</f>
        <v>5360.3</v>
      </c>
    </row>
    <row r="589" spans="1:9" ht="31.5" x14ac:dyDescent="0.25">
      <c r="A589" s="111" t="s">
        <v>82</v>
      </c>
      <c r="B589" s="112"/>
      <c r="C589" s="112" t="s">
        <v>31</v>
      </c>
      <c r="D589" s="112" t="s">
        <v>54</v>
      </c>
      <c r="E589" s="31" t="s">
        <v>17</v>
      </c>
      <c r="F589" s="31"/>
      <c r="G589" s="101">
        <f>G590</f>
        <v>5511.8</v>
      </c>
      <c r="H589" s="101">
        <f>H590</f>
        <v>5009.8</v>
      </c>
      <c r="I589" s="101">
        <f>I590</f>
        <v>5009.8</v>
      </c>
    </row>
    <row r="590" spans="1:9" x14ac:dyDescent="0.25">
      <c r="A590" s="111" t="s">
        <v>35</v>
      </c>
      <c r="B590" s="112"/>
      <c r="C590" s="112" t="s">
        <v>31</v>
      </c>
      <c r="D590" s="112" t="s">
        <v>54</v>
      </c>
      <c r="E590" s="31" t="s">
        <v>36</v>
      </c>
      <c r="F590" s="31"/>
      <c r="G590" s="101">
        <f>SUM(G591+G598)</f>
        <v>5511.8</v>
      </c>
      <c r="H590" s="101">
        <f>SUM(H591+H598)</f>
        <v>5009.8</v>
      </c>
      <c r="I590" s="101">
        <f>SUM(I591+I598)</f>
        <v>5009.8</v>
      </c>
    </row>
    <row r="591" spans="1:9" ht="18.75" customHeight="1" x14ac:dyDescent="0.25">
      <c r="A591" s="111" t="s">
        <v>55</v>
      </c>
      <c r="B591" s="112"/>
      <c r="C591" s="112" t="s">
        <v>31</v>
      </c>
      <c r="D591" s="112" t="s">
        <v>54</v>
      </c>
      <c r="E591" s="31" t="s">
        <v>56</v>
      </c>
      <c r="F591" s="31"/>
      <c r="G591" s="101">
        <f>G592+G594+G596</f>
        <v>3661.3</v>
      </c>
      <c r="H591" s="101">
        <f>H592+H594+H596</f>
        <v>3159.3</v>
      </c>
      <c r="I591" s="101">
        <f>I592+I594+I596</f>
        <v>3159.3</v>
      </c>
    </row>
    <row r="592" spans="1:9" x14ac:dyDescent="0.25">
      <c r="A592" s="111" t="s">
        <v>57</v>
      </c>
      <c r="B592" s="112"/>
      <c r="C592" s="112" t="s">
        <v>31</v>
      </c>
      <c r="D592" s="112" t="s">
        <v>54</v>
      </c>
      <c r="E592" s="31" t="s">
        <v>58</v>
      </c>
      <c r="F592" s="31"/>
      <c r="G592" s="101">
        <f>G593</f>
        <v>1193</v>
      </c>
      <c r="H592" s="101">
        <f>H593</f>
        <v>624.70000000000005</v>
      </c>
      <c r="I592" s="101">
        <f>I593</f>
        <v>562.70000000000005</v>
      </c>
    </row>
    <row r="593" spans="1:9" x14ac:dyDescent="0.25">
      <c r="A593" s="111" t="s">
        <v>42</v>
      </c>
      <c r="B593" s="112"/>
      <c r="C593" s="112" t="s">
        <v>31</v>
      </c>
      <c r="D593" s="112" t="s">
        <v>54</v>
      </c>
      <c r="E593" s="31" t="s">
        <v>58</v>
      </c>
      <c r="F593" s="31">
        <v>300</v>
      </c>
      <c r="G593" s="101">
        <v>1193</v>
      </c>
      <c r="H593" s="101">
        <v>624.70000000000005</v>
      </c>
      <c r="I593" s="101">
        <v>562.70000000000005</v>
      </c>
    </row>
    <row r="594" spans="1:9" ht="31.5" x14ac:dyDescent="0.25">
      <c r="A594" s="111" t="s">
        <v>59</v>
      </c>
      <c r="B594" s="112"/>
      <c r="C594" s="112" t="s">
        <v>31</v>
      </c>
      <c r="D594" s="112" t="s">
        <v>54</v>
      </c>
      <c r="E594" s="31" t="s">
        <v>60</v>
      </c>
      <c r="F594" s="31"/>
      <c r="G594" s="101">
        <f>G595</f>
        <v>1658.3</v>
      </c>
      <c r="H594" s="101">
        <f>H595</f>
        <v>1724.6</v>
      </c>
      <c r="I594" s="101">
        <f>I595</f>
        <v>1786.6</v>
      </c>
    </row>
    <row r="595" spans="1:9" x14ac:dyDescent="0.25">
      <c r="A595" s="111" t="s">
        <v>42</v>
      </c>
      <c r="B595" s="112"/>
      <c r="C595" s="112" t="s">
        <v>31</v>
      </c>
      <c r="D595" s="112" t="s">
        <v>54</v>
      </c>
      <c r="E595" s="31" t="s">
        <v>60</v>
      </c>
      <c r="F595" s="31">
        <v>300</v>
      </c>
      <c r="G595" s="101">
        <v>1658.3</v>
      </c>
      <c r="H595" s="101">
        <v>1724.6</v>
      </c>
      <c r="I595" s="101">
        <v>1786.6</v>
      </c>
    </row>
    <row r="596" spans="1:9" ht="29.25" customHeight="1" x14ac:dyDescent="0.25">
      <c r="A596" s="111" t="s">
        <v>470</v>
      </c>
      <c r="B596" s="2"/>
      <c r="C596" s="112" t="s">
        <v>31</v>
      </c>
      <c r="D596" s="112" t="s">
        <v>54</v>
      </c>
      <c r="E596" s="2" t="s">
        <v>471</v>
      </c>
      <c r="F596" s="2"/>
      <c r="G596" s="25">
        <f>SUM(G597)</f>
        <v>810</v>
      </c>
      <c r="H596" s="25">
        <f>SUM(H597)</f>
        <v>810</v>
      </c>
      <c r="I596" s="25">
        <f>SUM(I597)</f>
        <v>810</v>
      </c>
    </row>
    <row r="597" spans="1:9" ht="15" customHeight="1" x14ac:dyDescent="0.25">
      <c r="A597" s="111" t="s">
        <v>42</v>
      </c>
      <c r="B597" s="2"/>
      <c r="C597" s="112" t="s">
        <v>31</v>
      </c>
      <c r="D597" s="112" t="s">
        <v>54</v>
      </c>
      <c r="E597" s="2" t="s">
        <v>471</v>
      </c>
      <c r="F597" s="2" t="s">
        <v>99</v>
      </c>
      <c r="G597" s="25">
        <v>810</v>
      </c>
      <c r="H597" s="25">
        <v>810</v>
      </c>
      <c r="I597" s="25">
        <v>810</v>
      </c>
    </row>
    <row r="598" spans="1:9" x14ac:dyDescent="0.25">
      <c r="A598" s="111" t="s">
        <v>61</v>
      </c>
      <c r="B598" s="112"/>
      <c r="C598" s="112" t="s">
        <v>31</v>
      </c>
      <c r="D598" s="112" t="s">
        <v>54</v>
      </c>
      <c r="E598" s="31" t="s">
        <v>62</v>
      </c>
      <c r="F598" s="31"/>
      <c r="G598" s="101">
        <f>G599</f>
        <v>1850.5</v>
      </c>
      <c r="H598" s="101">
        <f>H599</f>
        <v>1850.5</v>
      </c>
      <c r="I598" s="101">
        <f>I599</f>
        <v>1850.5</v>
      </c>
    </row>
    <row r="599" spans="1:9" x14ac:dyDescent="0.25">
      <c r="A599" s="111" t="s">
        <v>63</v>
      </c>
      <c r="B599" s="112"/>
      <c r="C599" s="112" t="s">
        <v>31</v>
      </c>
      <c r="D599" s="112" t="s">
        <v>54</v>
      </c>
      <c r="E599" s="31" t="s">
        <v>64</v>
      </c>
      <c r="F599" s="31"/>
      <c r="G599" s="101">
        <f>G600+G601</f>
        <v>1850.5</v>
      </c>
      <c r="H599" s="101">
        <f>H600+H601</f>
        <v>1850.5</v>
      </c>
      <c r="I599" s="101">
        <f>I600+I601</f>
        <v>1850.5</v>
      </c>
    </row>
    <row r="600" spans="1:9" ht="31.5" x14ac:dyDescent="0.25">
      <c r="A600" s="111" t="s">
        <v>52</v>
      </c>
      <c r="B600" s="112"/>
      <c r="C600" s="112" t="s">
        <v>31</v>
      </c>
      <c r="D600" s="112" t="s">
        <v>54</v>
      </c>
      <c r="E600" s="31" t="s">
        <v>64</v>
      </c>
      <c r="F600" s="31">
        <v>200</v>
      </c>
      <c r="G600" s="101">
        <v>1248.5</v>
      </c>
      <c r="H600" s="101">
        <v>1248.5</v>
      </c>
      <c r="I600" s="101">
        <v>1248.5</v>
      </c>
    </row>
    <row r="601" spans="1:9" x14ac:dyDescent="0.25">
      <c r="A601" s="111" t="s">
        <v>42</v>
      </c>
      <c r="B601" s="112"/>
      <c r="C601" s="112" t="s">
        <v>31</v>
      </c>
      <c r="D601" s="112" t="s">
        <v>54</v>
      </c>
      <c r="E601" s="31" t="s">
        <v>64</v>
      </c>
      <c r="F601" s="31">
        <v>300</v>
      </c>
      <c r="G601" s="101">
        <v>602</v>
      </c>
      <c r="H601" s="101">
        <v>602</v>
      </c>
      <c r="I601" s="101">
        <v>602</v>
      </c>
    </row>
    <row r="602" spans="1:9" hidden="1" x14ac:dyDescent="0.25">
      <c r="A602" s="111" t="s">
        <v>83</v>
      </c>
      <c r="B602" s="112"/>
      <c r="C602" s="112" t="s">
        <v>31</v>
      </c>
      <c r="D602" s="112" t="s">
        <v>54</v>
      </c>
      <c r="E602" s="31" t="s">
        <v>65</v>
      </c>
      <c r="F602" s="31"/>
      <c r="G602" s="101">
        <f t="shared" ref="G602:I603" si="73">G603</f>
        <v>328.5</v>
      </c>
      <c r="H602" s="101">
        <f t="shared" si="73"/>
        <v>328.5</v>
      </c>
      <c r="I602" s="101">
        <f t="shared" si="73"/>
        <v>328.5</v>
      </c>
    </row>
    <row r="603" spans="1:9" ht="13.5" customHeight="1" x14ac:dyDescent="0.25">
      <c r="A603" s="111" t="s">
        <v>35</v>
      </c>
      <c r="B603" s="112"/>
      <c r="C603" s="112" t="s">
        <v>31</v>
      </c>
      <c r="D603" s="112" t="s">
        <v>54</v>
      </c>
      <c r="E603" s="31" t="s">
        <v>66</v>
      </c>
      <c r="F603" s="31"/>
      <c r="G603" s="101">
        <f t="shared" si="73"/>
        <v>328.5</v>
      </c>
      <c r="H603" s="101">
        <f t="shared" si="73"/>
        <v>328.5</v>
      </c>
      <c r="I603" s="101">
        <f t="shared" si="73"/>
        <v>328.5</v>
      </c>
    </row>
    <row r="604" spans="1:9" x14ac:dyDescent="0.25">
      <c r="A604" s="111" t="s">
        <v>37</v>
      </c>
      <c r="B604" s="112"/>
      <c r="C604" s="112" t="s">
        <v>31</v>
      </c>
      <c r="D604" s="112" t="s">
        <v>54</v>
      </c>
      <c r="E604" s="31" t="s">
        <v>67</v>
      </c>
      <c r="F604" s="31"/>
      <c r="G604" s="101">
        <f>G605+G606</f>
        <v>328.5</v>
      </c>
      <c r="H604" s="101">
        <f>H605+H606</f>
        <v>328.5</v>
      </c>
      <c r="I604" s="101">
        <f>I605+I606</f>
        <v>328.5</v>
      </c>
    </row>
    <row r="605" spans="1:9" ht="31.5" x14ac:dyDescent="0.25">
      <c r="A605" s="111" t="s">
        <v>52</v>
      </c>
      <c r="B605" s="112"/>
      <c r="C605" s="112" t="s">
        <v>31</v>
      </c>
      <c r="D605" s="112" t="s">
        <v>54</v>
      </c>
      <c r="E605" s="31" t="s">
        <v>67</v>
      </c>
      <c r="F605" s="31">
        <v>200</v>
      </c>
      <c r="G605" s="101">
        <v>328.5</v>
      </c>
      <c r="H605" s="101">
        <v>328.5</v>
      </c>
      <c r="I605" s="101">
        <v>328.5</v>
      </c>
    </row>
    <row r="606" spans="1:9" hidden="1" x14ac:dyDescent="0.25">
      <c r="A606" s="111" t="s">
        <v>42</v>
      </c>
      <c r="B606" s="112"/>
      <c r="C606" s="112" t="s">
        <v>31</v>
      </c>
      <c r="D606" s="112" t="s">
        <v>54</v>
      </c>
      <c r="E606" s="31" t="s">
        <v>67</v>
      </c>
      <c r="F606" s="31">
        <v>300</v>
      </c>
      <c r="G606" s="101"/>
      <c r="H606" s="101"/>
      <c r="I606" s="101"/>
    </row>
    <row r="607" spans="1:9" x14ac:dyDescent="0.25">
      <c r="A607" s="111" t="s">
        <v>84</v>
      </c>
      <c r="B607" s="112"/>
      <c r="C607" s="112" t="s">
        <v>31</v>
      </c>
      <c r="D607" s="112" t="s">
        <v>54</v>
      </c>
      <c r="E607" s="31" t="s">
        <v>68</v>
      </c>
      <c r="F607" s="31"/>
      <c r="G607" s="101">
        <f>G611+G608</f>
        <v>22</v>
      </c>
      <c r="H607" s="101">
        <f>H611+H608</f>
        <v>22</v>
      </c>
      <c r="I607" s="101">
        <f>I611+I608</f>
        <v>22</v>
      </c>
    </row>
    <row r="608" spans="1:9" x14ac:dyDescent="0.25">
      <c r="A608" s="111" t="s">
        <v>35</v>
      </c>
      <c r="B608" s="112"/>
      <c r="C608" s="112" t="s">
        <v>31</v>
      </c>
      <c r="D608" s="112" t="s">
        <v>54</v>
      </c>
      <c r="E608" s="31" t="s">
        <v>427</v>
      </c>
      <c r="F608" s="31"/>
      <c r="G608" s="101">
        <f>G609</f>
        <v>22</v>
      </c>
      <c r="H608" s="101">
        <f>H609</f>
        <v>22</v>
      </c>
      <c r="I608" s="101">
        <f>I609</f>
        <v>22</v>
      </c>
    </row>
    <row r="609" spans="1:9" x14ac:dyDescent="0.25">
      <c r="A609" s="111" t="s">
        <v>37</v>
      </c>
      <c r="B609" s="112"/>
      <c r="C609" s="112" t="s">
        <v>31</v>
      </c>
      <c r="D609" s="112" t="s">
        <v>54</v>
      </c>
      <c r="E609" s="31" t="s">
        <v>428</v>
      </c>
      <c r="F609" s="31"/>
      <c r="G609" s="101">
        <f>SUM(G610)</f>
        <v>22</v>
      </c>
      <c r="H609" s="101">
        <f>SUM(H610)</f>
        <v>22</v>
      </c>
      <c r="I609" s="101">
        <f>SUM(I610)</f>
        <v>22</v>
      </c>
    </row>
    <row r="610" spans="1:9" ht="31.5" x14ac:dyDescent="0.25">
      <c r="A610" s="111" t="s">
        <v>52</v>
      </c>
      <c r="B610" s="112"/>
      <c r="C610" s="112" t="s">
        <v>31</v>
      </c>
      <c r="D610" s="112" t="s">
        <v>54</v>
      </c>
      <c r="E610" s="31" t="s">
        <v>428</v>
      </c>
      <c r="F610" s="31">
        <v>200</v>
      </c>
      <c r="G610" s="101">
        <v>22</v>
      </c>
      <c r="H610" s="101">
        <v>22</v>
      </c>
      <c r="I610" s="101">
        <v>22</v>
      </c>
    </row>
    <row r="611" spans="1:9" ht="31.5" hidden="1" x14ac:dyDescent="0.25">
      <c r="A611" s="111" t="s">
        <v>69</v>
      </c>
      <c r="B611" s="112"/>
      <c r="C611" s="112" t="s">
        <v>31</v>
      </c>
      <c r="D611" s="112" t="s">
        <v>54</v>
      </c>
      <c r="E611" s="31" t="s">
        <v>70</v>
      </c>
      <c r="F611" s="31"/>
      <c r="G611" s="101">
        <f>G612</f>
        <v>0</v>
      </c>
      <c r="H611" s="101">
        <f>H612</f>
        <v>0</v>
      </c>
      <c r="I611" s="101">
        <f>I612</f>
        <v>0</v>
      </c>
    </row>
    <row r="612" spans="1:9" hidden="1" x14ac:dyDescent="0.25">
      <c r="A612" s="111" t="s">
        <v>37</v>
      </c>
      <c r="B612" s="112"/>
      <c r="C612" s="112" t="s">
        <v>31</v>
      </c>
      <c r="D612" s="112" t="s">
        <v>54</v>
      </c>
      <c r="E612" s="31" t="s">
        <v>71</v>
      </c>
      <c r="F612" s="31"/>
      <c r="G612" s="101">
        <f>SUM(G613:G614)</f>
        <v>0</v>
      </c>
      <c r="H612" s="101">
        <f>SUM(H613:H614)</f>
        <v>0</v>
      </c>
      <c r="I612" s="101">
        <f>SUM(I613:I614)</f>
        <v>0</v>
      </c>
    </row>
    <row r="613" spans="1:9" ht="31.5" hidden="1" x14ac:dyDescent="0.25">
      <c r="A613" s="111" t="s">
        <v>52</v>
      </c>
      <c r="B613" s="112"/>
      <c r="C613" s="112" t="s">
        <v>31</v>
      </c>
      <c r="D613" s="112" t="s">
        <v>54</v>
      </c>
      <c r="E613" s="31" t="s">
        <v>71</v>
      </c>
      <c r="F613" s="31">
        <v>200</v>
      </c>
      <c r="G613" s="101"/>
      <c r="H613" s="101"/>
      <c r="I613" s="101"/>
    </row>
    <row r="614" spans="1:9" ht="31.5" hidden="1" x14ac:dyDescent="0.25">
      <c r="A614" s="111" t="s">
        <v>72</v>
      </c>
      <c r="B614" s="112"/>
      <c r="C614" s="112" t="s">
        <v>31</v>
      </c>
      <c r="D614" s="112" t="s">
        <v>54</v>
      </c>
      <c r="E614" s="31" t="s">
        <v>71</v>
      </c>
      <c r="F614" s="31">
        <v>600</v>
      </c>
      <c r="G614" s="101"/>
      <c r="H614" s="101"/>
      <c r="I614" s="101"/>
    </row>
    <row r="615" spans="1:9" ht="47.25" x14ac:dyDescent="0.25">
      <c r="A615" s="111" t="s">
        <v>680</v>
      </c>
      <c r="B615" s="112"/>
      <c r="C615" s="112" t="s">
        <v>31</v>
      </c>
      <c r="D615" s="112" t="s">
        <v>54</v>
      </c>
      <c r="E615" s="31" t="s">
        <v>73</v>
      </c>
      <c r="F615" s="31"/>
      <c r="G615" s="101">
        <f>G616</f>
        <v>3900</v>
      </c>
      <c r="H615" s="101">
        <f>H616</f>
        <v>300</v>
      </c>
      <c r="I615" s="101">
        <f>I616</f>
        <v>300</v>
      </c>
    </row>
    <row r="616" spans="1:9" x14ac:dyDescent="0.25">
      <c r="A616" s="111" t="s">
        <v>35</v>
      </c>
      <c r="B616" s="112"/>
      <c r="C616" s="112" t="s">
        <v>31</v>
      </c>
      <c r="D616" s="112" t="s">
        <v>54</v>
      </c>
      <c r="E616" s="31" t="s">
        <v>74</v>
      </c>
      <c r="F616" s="31"/>
      <c r="G616" s="101">
        <f>SUM(G617)</f>
        <v>3900</v>
      </c>
      <c r="H616" s="101">
        <f>SUM(H617)</f>
        <v>300</v>
      </c>
      <c r="I616" s="101">
        <f>SUM(I617)</f>
        <v>300</v>
      </c>
    </row>
    <row r="617" spans="1:9" ht="31.5" x14ac:dyDescent="0.25">
      <c r="A617" s="111" t="s">
        <v>75</v>
      </c>
      <c r="B617" s="112"/>
      <c r="C617" s="112" t="s">
        <v>31</v>
      </c>
      <c r="D617" s="112" t="s">
        <v>54</v>
      </c>
      <c r="E617" s="31" t="s">
        <v>76</v>
      </c>
      <c r="F617" s="31"/>
      <c r="G617" s="101">
        <f>G618</f>
        <v>3900</v>
      </c>
      <c r="H617" s="101">
        <f>H618</f>
        <v>300</v>
      </c>
      <c r="I617" s="101">
        <f>I618</f>
        <v>300</v>
      </c>
    </row>
    <row r="618" spans="1:9" ht="31.5" x14ac:dyDescent="0.25">
      <c r="A618" s="111" t="s">
        <v>52</v>
      </c>
      <c r="B618" s="112"/>
      <c r="C618" s="112" t="s">
        <v>31</v>
      </c>
      <c r="D618" s="112" t="s">
        <v>54</v>
      </c>
      <c r="E618" s="31" t="s">
        <v>76</v>
      </c>
      <c r="F618" s="31">
        <v>200</v>
      </c>
      <c r="G618" s="101">
        <f>300+3600</f>
        <v>3900</v>
      </c>
      <c r="H618" s="101">
        <v>300</v>
      </c>
      <c r="I618" s="101">
        <v>300</v>
      </c>
    </row>
    <row r="619" spans="1:9" ht="31.5" x14ac:dyDescent="0.25">
      <c r="A619" s="111" t="s">
        <v>675</v>
      </c>
      <c r="B619" s="112"/>
      <c r="C619" s="112" t="s">
        <v>31</v>
      </c>
      <c r="D619" s="112" t="s">
        <v>54</v>
      </c>
      <c r="E619" s="31" t="s">
        <v>445</v>
      </c>
      <c r="F619" s="31"/>
      <c r="G619" s="101">
        <f t="shared" ref="G619:I622" si="74">SUM(G620)</f>
        <v>500</v>
      </c>
      <c r="H619" s="101">
        <f t="shared" si="74"/>
        <v>500</v>
      </c>
      <c r="I619" s="101">
        <f t="shared" si="74"/>
        <v>500</v>
      </c>
    </row>
    <row r="620" spans="1:9" x14ac:dyDescent="0.25">
      <c r="A620" s="111" t="s">
        <v>35</v>
      </c>
      <c r="B620" s="112"/>
      <c r="C620" s="112" t="s">
        <v>31</v>
      </c>
      <c r="D620" s="112" t="s">
        <v>54</v>
      </c>
      <c r="E620" s="31" t="s">
        <v>446</v>
      </c>
      <c r="F620" s="31"/>
      <c r="G620" s="101">
        <f t="shared" si="74"/>
        <v>500</v>
      </c>
      <c r="H620" s="101">
        <f t="shared" si="74"/>
        <v>500</v>
      </c>
      <c r="I620" s="101">
        <f t="shared" si="74"/>
        <v>500</v>
      </c>
    </row>
    <row r="621" spans="1:9" x14ac:dyDescent="0.25">
      <c r="A621" s="111" t="s">
        <v>55</v>
      </c>
      <c r="B621" s="112"/>
      <c r="C621" s="112" t="s">
        <v>31</v>
      </c>
      <c r="D621" s="112" t="s">
        <v>54</v>
      </c>
      <c r="E621" s="31" t="s">
        <v>447</v>
      </c>
      <c r="F621" s="31"/>
      <c r="G621" s="101">
        <f t="shared" si="74"/>
        <v>500</v>
      </c>
      <c r="H621" s="101">
        <f t="shared" si="74"/>
        <v>500</v>
      </c>
      <c r="I621" s="101">
        <f t="shared" si="74"/>
        <v>500</v>
      </c>
    </row>
    <row r="622" spans="1:9" ht="87" customHeight="1" x14ac:dyDescent="0.25">
      <c r="A622" s="111" t="s">
        <v>469</v>
      </c>
      <c r="B622" s="112"/>
      <c r="C622" s="112" t="s">
        <v>31</v>
      </c>
      <c r="D622" s="112" t="s">
        <v>54</v>
      </c>
      <c r="E622" s="31" t="s">
        <v>448</v>
      </c>
      <c r="F622" s="31"/>
      <c r="G622" s="101">
        <f t="shared" si="74"/>
        <v>500</v>
      </c>
      <c r="H622" s="101">
        <f t="shared" si="74"/>
        <v>500</v>
      </c>
      <c r="I622" s="101">
        <f t="shared" si="74"/>
        <v>500</v>
      </c>
    </row>
    <row r="623" spans="1:9" x14ac:dyDescent="0.25">
      <c r="A623" s="111" t="s">
        <v>42</v>
      </c>
      <c r="B623" s="112"/>
      <c r="C623" s="112" t="s">
        <v>31</v>
      </c>
      <c r="D623" s="112" t="s">
        <v>54</v>
      </c>
      <c r="E623" s="31" t="s">
        <v>448</v>
      </c>
      <c r="F623" s="31">
        <v>300</v>
      </c>
      <c r="G623" s="101">
        <v>500</v>
      </c>
      <c r="H623" s="101">
        <v>500</v>
      </c>
      <c r="I623" s="101">
        <v>500</v>
      </c>
    </row>
    <row r="624" spans="1:9" ht="31.5" x14ac:dyDescent="0.25">
      <c r="A624" s="111" t="s">
        <v>890</v>
      </c>
      <c r="B624" s="47"/>
      <c r="C624" s="48" t="s">
        <v>31</v>
      </c>
      <c r="D624" s="48" t="s">
        <v>54</v>
      </c>
      <c r="E624" s="49" t="s">
        <v>514</v>
      </c>
      <c r="F624" s="49"/>
      <c r="G624" s="50">
        <f t="shared" ref="G624:I626" si="75">G625</f>
        <v>1048</v>
      </c>
      <c r="H624" s="50">
        <f t="shared" si="75"/>
        <v>1048</v>
      </c>
      <c r="I624" s="50">
        <f t="shared" si="75"/>
        <v>1048</v>
      </c>
    </row>
    <row r="625" spans="1:9" ht="31.5" x14ac:dyDescent="0.25">
      <c r="A625" s="111" t="s">
        <v>69</v>
      </c>
      <c r="B625" s="47"/>
      <c r="C625" s="48" t="s">
        <v>31</v>
      </c>
      <c r="D625" s="48" t="s">
        <v>54</v>
      </c>
      <c r="E625" s="49" t="s">
        <v>515</v>
      </c>
      <c r="F625" s="49"/>
      <c r="G625" s="50">
        <f t="shared" si="75"/>
        <v>1048</v>
      </c>
      <c r="H625" s="50">
        <f t="shared" si="75"/>
        <v>1048</v>
      </c>
      <c r="I625" s="50">
        <f t="shared" si="75"/>
        <v>1048</v>
      </c>
    </row>
    <row r="626" spans="1:9" x14ac:dyDescent="0.25">
      <c r="A626" s="111" t="s">
        <v>37</v>
      </c>
      <c r="B626" s="47"/>
      <c r="C626" s="48" t="s">
        <v>31</v>
      </c>
      <c r="D626" s="48" t="s">
        <v>54</v>
      </c>
      <c r="E626" s="49" t="s">
        <v>516</v>
      </c>
      <c r="F626" s="49"/>
      <c r="G626" s="50">
        <f t="shared" si="75"/>
        <v>1048</v>
      </c>
      <c r="H626" s="50">
        <f t="shared" si="75"/>
        <v>1048</v>
      </c>
      <c r="I626" s="50">
        <f t="shared" si="75"/>
        <v>1048</v>
      </c>
    </row>
    <row r="627" spans="1:9" ht="31.5" x14ac:dyDescent="0.25">
      <c r="A627" s="111" t="s">
        <v>229</v>
      </c>
      <c r="B627" s="47"/>
      <c r="C627" s="48" t="s">
        <v>31</v>
      </c>
      <c r="D627" s="48" t="s">
        <v>54</v>
      </c>
      <c r="E627" s="49" t="s">
        <v>516</v>
      </c>
      <c r="F627" s="49">
        <v>600</v>
      </c>
      <c r="G627" s="50">
        <v>1048</v>
      </c>
      <c r="H627" s="50">
        <v>1048</v>
      </c>
      <c r="I627" s="50">
        <v>1048</v>
      </c>
    </row>
    <row r="628" spans="1:9" x14ac:dyDescent="0.25">
      <c r="A628" s="111" t="s">
        <v>186</v>
      </c>
      <c r="B628" s="112"/>
      <c r="C628" s="112" t="s">
        <v>31</v>
      </c>
      <c r="D628" s="112" t="s">
        <v>13</v>
      </c>
      <c r="E628" s="31"/>
      <c r="F628" s="31"/>
      <c r="G628" s="101">
        <f>G629+G649</f>
        <v>246096.4</v>
      </c>
      <c r="H628" s="101">
        <f>H629+H649</f>
        <v>250482.1</v>
      </c>
      <c r="I628" s="101">
        <f>I629+I649</f>
        <v>255042.30000000002</v>
      </c>
    </row>
    <row r="629" spans="1:9" ht="36.75" customHeight="1" x14ac:dyDescent="0.25">
      <c r="A629" s="111" t="s">
        <v>512</v>
      </c>
      <c r="B629" s="112"/>
      <c r="C629" s="112" t="s">
        <v>31</v>
      </c>
      <c r="D629" s="112" t="s">
        <v>13</v>
      </c>
      <c r="E629" s="112" t="s">
        <v>364</v>
      </c>
      <c r="F629" s="31"/>
      <c r="G629" s="101">
        <f>G630</f>
        <v>246096.4</v>
      </c>
      <c r="H629" s="101">
        <f>H630</f>
        <v>250482.1</v>
      </c>
      <c r="I629" s="101">
        <f>I630</f>
        <v>255042.30000000002</v>
      </c>
    </row>
    <row r="630" spans="1:9" x14ac:dyDescent="0.25">
      <c r="A630" s="111" t="s">
        <v>373</v>
      </c>
      <c r="B630" s="112"/>
      <c r="C630" s="112" t="s">
        <v>31</v>
      </c>
      <c r="D630" s="112" t="s">
        <v>13</v>
      </c>
      <c r="E630" s="112" t="s">
        <v>365</v>
      </c>
      <c r="F630" s="31"/>
      <c r="G630" s="101">
        <f>SUM(G631+G639+G645+G636+G642)</f>
        <v>246096.4</v>
      </c>
      <c r="H630" s="101">
        <f>SUM(H631+H639+H645+H636+H642)</f>
        <v>250482.1</v>
      </c>
      <c r="I630" s="101">
        <f>SUM(I631+I639+I645+I636+I642)</f>
        <v>255042.30000000002</v>
      </c>
    </row>
    <row r="631" spans="1:9" ht="47.25" x14ac:dyDescent="0.25">
      <c r="A631" s="111" t="s">
        <v>390</v>
      </c>
      <c r="B631" s="112"/>
      <c r="C631" s="112" t="s">
        <v>31</v>
      </c>
      <c r="D631" s="112" t="s">
        <v>13</v>
      </c>
      <c r="E631" s="31" t="s">
        <v>587</v>
      </c>
      <c r="F631" s="31"/>
      <c r="G631" s="101">
        <f>G632+G633+G635+G634</f>
        <v>78237</v>
      </c>
      <c r="H631" s="101">
        <f>H632+H633+H635+H634</f>
        <v>79241.900000000009</v>
      </c>
      <c r="I631" s="101">
        <f>I632+I633+I635+I634</f>
        <v>80286</v>
      </c>
    </row>
    <row r="632" spans="1:9" ht="47.25" x14ac:dyDescent="0.25">
      <c r="A632" s="111" t="s">
        <v>51</v>
      </c>
      <c r="B632" s="112"/>
      <c r="C632" s="112" t="s">
        <v>31</v>
      </c>
      <c r="D632" s="112" t="s">
        <v>13</v>
      </c>
      <c r="E632" s="31" t="s">
        <v>587</v>
      </c>
      <c r="F632" s="31">
        <v>100</v>
      </c>
      <c r="G632" s="101">
        <v>53110.3</v>
      </c>
      <c r="H632" s="101">
        <v>53110.3</v>
      </c>
      <c r="I632" s="101">
        <v>53110.3</v>
      </c>
    </row>
    <row r="633" spans="1:9" ht="31.5" x14ac:dyDescent="0.25">
      <c r="A633" s="111" t="s">
        <v>52</v>
      </c>
      <c r="B633" s="112"/>
      <c r="C633" s="112" t="s">
        <v>31</v>
      </c>
      <c r="D633" s="112" t="s">
        <v>13</v>
      </c>
      <c r="E633" s="31" t="s">
        <v>587</v>
      </c>
      <c r="F633" s="31">
        <v>200</v>
      </c>
      <c r="G633" s="101">
        <v>24217.8</v>
      </c>
      <c r="H633" s="101">
        <v>25239.8</v>
      </c>
      <c r="I633" s="101">
        <v>26287.200000000001</v>
      </c>
    </row>
    <row r="634" spans="1:9" x14ac:dyDescent="0.25">
      <c r="A634" s="111" t="s">
        <v>42</v>
      </c>
      <c r="B634" s="112"/>
      <c r="C634" s="112" t="s">
        <v>31</v>
      </c>
      <c r="D634" s="112" t="s">
        <v>13</v>
      </c>
      <c r="E634" s="31" t="s">
        <v>587</v>
      </c>
      <c r="F634" s="31">
        <v>300</v>
      </c>
      <c r="G634" s="101">
        <v>255.7</v>
      </c>
      <c r="H634" s="101">
        <v>250.1</v>
      </c>
      <c r="I634" s="101">
        <v>258.2</v>
      </c>
    </row>
    <row r="635" spans="1:9" ht="12.75" customHeight="1" x14ac:dyDescent="0.25">
      <c r="A635" s="111" t="s">
        <v>22</v>
      </c>
      <c r="B635" s="112"/>
      <c r="C635" s="112" t="s">
        <v>31</v>
      </c>
      <c r="D635" s="112" t="s">
        <v>13</v>
      </c>
      <c r="E635" s="31" t="s">
        <v>587</v>
      </c>
      <c r="F635" s="31">
        <v>800</v>
      </c>
      <c r="G635" s="101">
        <v>653.20000000000005</v>
      </c>
      <c r="H635" s="101">
        <v>641.70000000000005</v>
      </c>
      <c r="I635" s="101">
        <v>630.29999999999995</v>
      </c>
    </row>
    <row r="636" spans="1:9" ht="78.75" x14ac:dyDescent="0.25">
      <c r="A636" s="111" t="s">
        <v>393</v>
      </c>
      <c r="B636" s="112"/>
      <c r="C636" s="112" t="s">
        <v>31</v>
      </c>
      <c r="D636" s="112" t="s">
        <v>13</v>
      </c>
      <c r="E636" s="31" t="s">
        <v>588</v>
      </c>
      <c r="F636" s="31"/>
      <c r="G636" s="101">
        <f>G637+G638</f>
        <v>87377.7</v>
      </c>
      <c r="H636" s="101">
        <f>H637+H638</f>
        <v>87730.9</v>
      </c>
      <c r="I636" s="101">
        <f>I637+I638</f>
        <v>88098.200000000012</v>
      </c>
    </row>
    <row r="637" spans="1:9" ht="31.5" x14ac:dyDescent="0.25">
      <c r="A637" s="111" t="s">
        <v>52</v>
      </c>
      <c r="B637" s="112"/>
      <c r="C637" s="112" t="s">
        <v>31</v>
      </c>
      <c r="D637" s="112" t="s">
        <v>13</v>
      </c>
      <c r="E637" s="31" t="s">
        <v>588</v>
      </c>
      <c r="F637" s="31">
        <v>200</v>
      </c>
      <c r="G637" s="101">
        <v>1290.9000000000001</v>
      </c>
      <c r="H637" s="101">
        <v>1296.2</v>
      </c>
      <c r="I637" s="101">
        <v>1301.5999999999999</v>
      </c>
    </row>
    <row r="638" spans="1:9" x14ac:dyDescent="0.25">
      <c r="A638" s="111" t="s">
        <v>42</v>
      </c>
      <c r="B638" s="112"/>
      <c r="C638" s="112" t="s">
        <v>31</v>
      </c>
      <c r="D638" s="112" t="s">
        <v>13</v>
      </c>
      <c r="E638" s="31" t="s">
        <v>588</v>
      </c>
      <c r="F638" s="31">
        <v>300</v>
      </c>
      <c r="G638" s="101">
        <v>86086.8</v>
      </c>
      <c r="H638" s="101">
        <v>86434.7</v>
      </c>
      <c r="I638" s="101">
        <v>86796.6</v>
      </c>
    </row>
    <row r="639" spans="1:9" ht="31.5" x14ac:dyDescent="0.25">
      <c r="A639" s="111" t="s">
        <v>391</v>
      </c>
      <c r="B639" s="112"/>
      <c r="C639" s="112" t="s">
        <v>31</v>
      </c>
      <c r="D639" s="112" t="s">
        <v>13</v>
      </c>
      <c r="E639" s="31" t="s">
        <v>589</v>
      </c>
      <c r="F639" s="31"/>
      <c r="G639" s="101">
        <f>G640+G641</f>
        <v>55825.599999999999</v>
      </c>
      <c r="H639" s="101">
        <f>H640+H641</f>
        <v>58058.6</v>
      </c>
      <c r="I639" s="101">
        <f>I640+I641</f>
        <v>60381</v>
      </c>
    </row>
    <row r="640" spans="1:9" ht="31.5" x14ac:dyDescent="0.25">
      <c r="A640" s="111" t="s">
        <v>52</v>
      </c>
      <c r="B640" s="112"/>
      <c r="C640" s="112" t="s">
        <v>31</v>
      </c>
      <c r="D640" s="112" t="s">
        <v>13</v>
      </c>
      <c r="E640" s="31" t="s">
        <v>589</v>
      </c>
      <c r="F640" s="31">
        <v>200</v>
      </c>
      <c r="G640" s="101">
        <v>830.2</v>
      </c>
      <c r="H640" s="101">
        <v>863.6</v>
      </c>
      <c r="I640" s="101">
        <v>898.3</v>
      </c>
    </row>
    <row r="641" spans="1:9" x14ac:dyDescent="0.25">
      <c r="A641" s="111" t="s">
        <v>42</v>
      </c>
      <c r="B641" s="112"/>
      <c r="C641" s="112" t="s">
        <v>31</v>
      </c>
      <c r="D641" s="112" t="s">
        <v>13</v>
      </c>
      <c r="E641" s="31" t="s">
        <v>589</v>
      </c>
      <c r="F641" s="31">
        <v>300</v>
      </c>
      <c r="G641" s="101">
        <v>54995.4</v>
      </c>
      <c r="H641" s="101">
        <v>57195</v>
      </c>
      <c r="I641" s="101">
        <v>59482.7</v>
      </c>
    </row>
    <row r="642" spans="1:9" ht="63" x14ac:dyDescent="0.25">
      <c r="A642" s="111" t="s">
        <v>394</v>
      </c>
      <c r="B642" s="112"/>
      <c r="C642" s="112" t="s">
        <v>31</v>
      </c>
      <c r="D642" s="112" t="s">
        <v>13</v>
      </c>
      <c r="E642" s="31" t="s">
        <v>590</v>
      </c>
      <c r="F642" s="31"/>
      <c r="G642" s="101">
        <f>G643+G644</f>
        <v>19864.399999999998</v>
      </c>
      <c r="H642" s="101">
        <f>H643+H644</f>
        <v>20659</v>
      </c>
      <c r="I642" s="101">
        <f>I643+I644</f>
        <v>21485.4</v>
      </c>
    </row>
    <row r="643" spans="1:9" ht="31.5" x14ac:dyDescent="0.25">
      <c r="A643" s="111" t="s">
        <v>52</v>
      </c>
      <c r="B643" s="112"/>
      <c r="C643" s="112" t="s">
        <v>31</v>
      </c>
      <c r="D643" s="112" t="s">
        <v>13</v>
      </c>
      <c r="E643" s="31" t="s">
        <v>590</v>
      </c>
      <c r="F643" s="31">
        <v>200</v>
      </c>
      <c r="G643" s="101">
        <v>296.3</v>
      </c>
      <c r="H643" s="101">
        <v>308.10000000000002</v>
      </c>
      <c r="I643" s="101">
        <v>320.39999999999998</v>
      </c>
    </row>
    <row r="644" spans="1:9" x14ac:dyDescent="0.25">
      <c r="A644" s="111" t="s">
        <v>42</v>
      </c>
      <c r="B644" s="112"/>
      <c r="C644" s="112" t="s">
        <v>31</v>
      </c>
      <c r="D644" s="112" t="s">
        <v>13</v>
      </c>
      <c r="E644" s="31" t="s">
        <v>590</v>
      </c>
      <c r="F644" s="31">
        <v>300</v>
      </c>
      <c r="G644" s="101">
        <v>19568.099999999999</v>
      </c>
      <c r="H644" s="101">
        <v>20350.900000000001</v>
      </c>
      <c r="I644" s="101">
        <v>21165</v>
      </c>
    </row>
    <row r="645" spans="1:9" x14ac:dyDescent="0.25">
      <c r="A645" s="111" t="s">
        <v>596</v>
      </c>
      <c r="B645" s="112"/>
      <c r="C645" s="112" t="s">
        <v>31</v>
      </c>
      <c r="D645" s="112" t="s">
        <v>13</v>
      </c>
      <c r="E645" s="31" t="s">
        <v>597</v>
      </c>
      <c r="F645" s="31"/>
      <c r="G645" s="101">
        <f>SUM(G646)</f>
        <v>4791.7</v>
      </c>
      <c r="H645" s="101">
        <f>SUM(H646)</f>
        <v>4791.7</v>
      </c>
      <c r="I645" s="101">
        <f>SUM(I646)</f>
        <v>4791.7</v>
      </c>
    </row>
    <row r="646" spans="1:9" ht="47.25" x14ac:dyDescent="0.25">
      <c r="A646" s="111" t="s">
        <v>392</v>
      </c>
      <c r="B646" s="112"/>
      <c r="C646" s="112" t="s">
        <v>31</v>
      </c>
      <c r="D646" s="112" t="s">
        <v>13</v>
      </c>
      <c r="E646" s="31" t="s">
        <v>598</v>
      </c>
      <c r="F646" s="31"/>
      <c r="G646" s="101">
        <f>SUM(G647:G648)</f>
        <v>4791.7</v>
      </c>
      <c r="H646" s="101">
        <f>SUM(H647:H648)</f>
        <v>4791.7</v>
      </c>
      <c r="I646" s="101">
        <f>SUM(I647:I648)</f>
        <v>4791.7</v>
      </c>
    </row>
    <row r="647" spans="1:9" ht="31.5" x14ac:dyDescent="0.25">
      <c r="A647" s="111" t="s">
        <v>52</v>
      </c>
      <c r="B647" s="112"/>
      <c r="C647" s="112" t="s">
        <v>31</v>
      </c>
      <c r="D647" s="112" t="s">
        <v>13</v>
      </c>
      <c r="E647" s="31" t="s">
        <v>598</v>
      </c>
      <c r="F647" s="31">
        <v>200</v>
      </c>
      <c r="G647" s="101">
        <v>71.7</v>
      </c>
      <c r="H647" s="101">
        <v>71.7</v>
      </c>
      <c r="I647" s="101">
        <v>71.7</v>
      </c>
    </row>
    <row r="648" spans="1:9" x14ac:dyDescent="0.25">
      <c r="A648" s="111" t="s">
        <v>42</v>
      </c>
      <c r="B648" s="112"/>
      <c r="C648" s="112" t="s">
        <v>31</v>
      </c>
      <c r="D648" s="112" t="s">
        <v>13</v>
      </c>
      <c r="E648" s="31" t="s">
        <v>598</v>
      </c>
      <c r="F648" s="31">
        <v>300</v>
      </c>
      <c r="G648" s="101">
        <v>4720</v>
      </c>
      <c r="H648" s="101">
        <v>4720</v>
      </c>
      <c r="I648" s="101">
        <v>4720</v>
      </c>
    </row>
    <row r="649" spans="1:9" ht="31.5" hidden="1" x14ac:dyDescent="0.25">
      <c r="A649" s="111" t="s">
        <v>676</v>
      </c>
      <c r="B649" s="112"/>
      <c r="C649" s="112" t="s">
        <v>31</v>
      </c>
      <c r="D649" s="112" t="s">
        <v>13</v>
      </c>
      <c r="E649" s="31" t="s">
        <v>16</v>
      </c>
      <c r="F649" s="31"/>
      <c r="G649" s="101">
        <f>SUM(G650)</f>
        <v>0</v>
      </c>
      <c r="H649" s="101">
        <f>SUM(H650)</f>
        <v>0</v>
      </c>
      <c r="I649" s="101">
        <f>SUM(I650)</f>
        <v>0</v>
      </c>
    </row>
    <row r="650" spans="1:9" ht="31.5" hidden="1" x14ac:dyDescent="0.25">
      <c r="A650" s="111" t="s">
        <v>82</v>
      </c>
      <c r="B650" s="46"/>
      <c r="C650" s="112" t="s">
        <v>31</v>
      </c>
      <c r="D650" s="112" t="s">
        <v>13</v>
      </c>
      <c r="E650" s="31" t="s">
        <v>17</v>
      </c>
      <c r="F650" s="31"/>
      <c r="G650" s="101">
        <f t="shared" ref="G650:I651" si="76">G651</f>
        <v>0</v>
      </c>
      <c r="H650" s="101">
        <f t="shared" si="76"/>
        <v>0</v>
      </c>
      <c r="I650" s="101">
        <f t="shared" si="76"/>
        <v>0</v>
      </c>
    </row>
    <row r="651" spans="1:9" ht="31.5" hidden="1" x14ac:dyDescent="0.25">
      <c r="A651" s="111" t="s">
        <v>45</v>
      </c>
      <c r="B651" s="46"/>
      <c r="C651" s="112" t="s">
        <v>31</v>
      </c>
      <c r="D651" s="112" t="s">
        <v>13</v>
      </c>
      <c r="E651" s="31" t="s">
        <v>46</v>
      </c>
      <c r="F651" s="31"/>
      <c r="G651" s="101">
        <f t="shared" si="76"/>
        <v>0</v>
      </c>
      <c r="H651" s="101">
        <f t="shared" si="76"/>
        <v>0</v>
      </c>
      <c r="I651" s="101">
        <f t="shared" si="76"/>
        <v>0</v>
      </c>
    </row>
    <row r="652" spans="1:9" hidden="1" x14ac:dyDescent="0.25">
      <c r="A652" s="111" t="s">
        <v>621</v>
      </c>
      <c r="B652" s="46"/>
      <c r="C652" s="112" t="s">
        <v>31</v>
      </c>
      <c r="D652" s="112" t="s">
        <v>13</v>
      </c>
      <c r="E652" s="31" t="s">
        <v>620</v>
      </c>
      <c r="F652" s="31"/>
      <c r="G652" s="101">
        <f t="shared" ref="G652:I653" si="77">SUM(G653)</f>
        <v>0</v>
      </c>
      <c r="H652" s="101">
        <f t="shared" si="77"/>
        <v>0</v>
      </c>
      <c r="I652" s="101">
        <f t="shared" si="77"/>
        <v>0</v>
      </c>
    </row>
    <row r="653" spans="1:9" ht="47.25" hidden="1" x14ac:dyDescent="0.25">
      <c r="A653" s="111" t="s">
        <v>630</v>
      </c>
      <c r="B653" s="46"/>
      <c r="C653" s="112" t="s">
        <v>31</v>
      </c>
      <c r="D653" s="112" t="s">
        <v>13</v>
      </c>
      <c r="E653" s="31" t="s">
        <v>629</v>
      </c>
      <c r="F653" s="31"/>
      <c r="G653" s="101">
        <f t="shared" si="77"/>
        <v>0</v>
      </c>
      <c r="H653" s="101">
        <f t="shared" si="77"/>
        <v>0</v>
      </c>
      <c r="I653" s="101">
        <f t="shared" si="77"/>
        <v>0</v>
      </c>
    </row>
    <row r="654" spans="1:9" ht="31.5" hidden="1" x14ac:dyDescent="0.25">
      <c r="A654" s="111" t="s">
        <v>52</v>
      </c>
      <c r="B654" s="46"/>
      <c r="C654" s="112" t="s">
        <v>31</v>
      </c>
      <c r="D654" s="112" t="s">
        <v>13</v>
      </c>
      <c r="E654" s="31" t="s">
        <v>629</v>
      </c>
      <c r="F654" s="31">
        <v>200</v>
      </c>
      <c r="G654" s="101"/>
      <c r="H654" s="101"/>
      <c r="I654" s="101"/>
    </row>
    <row r="655" spans="1:9" x14ac:dyDescent="0.25">
      <c r="A655" s="111" t="s">
        <v>77</v>
      </c>
      <c r="B655" s="112"/>
      <c r="C655" s="112" t="s">
        <v>31</v>
      </c>
      <c r="D655" s="112" t="s">
        <v>78</v>
      </c>
      <c r="E655" s="31"/>
      <c r="F655" s="31"/>
      <c r="G655" s="101">
        <f>G671+G656</f>
        <v>37029.800000000003</v>
      </c>
      <c r="H655" s="101">
        <f>H671+H656</f>
        <v>37129.800000000003</v>
      </c>
      <c r="I655" s="101">
        <f>I671+I656</f>
        <v>37129.800000000003</v>
      </c>
    </row>
    <row r="656" spans="1:9" ht="31.5" x14ac:dyDescent="0.25">
      <c r="A656" s="111" t="s">
        <v>512</v>
      </c>
      <c r="B656" s="112"/>
      <c r="C656" s="112" t="s">
        <v>31</v>
      </c>
      <c r="D656" s="112" t="s">
        <v>78</v>
      </c>
      <c r="E656" s="112" t="s">
        <v>364</v>
      </c>
      <c r="F656" s="31"/>
      <c r="G656" s="101">
        <f>G657+G661+G666</f>
        <v>29840.2</v>
      </c>
      <c r="H656" s="101">
        <f>H657+H661+H666</f>
        <v>29840.2</v>
      </c>
      <c r="I656" s="101">
        <f>I657+I661+I666</f>
        <v>29840.2</v>
      </c>
    </row>
    <row r="657" spans="1:9" x14ac:dyDescent="0.25">
      <c r="A657" s="111" t="s">
        <v>373</v>
      </c>
      <c r="B657" s="112"/>
      <c r="C657" s="112" t="s">
        <v>31</v>
      </c>
      <c r="D657" s="112" t="s">
        <v>78</v>
      </c>
      <c r="E657" s="112" t="s">
        <v>365</v>
      </c>
      <c r="F657" s="31"/>
      <c r="G657" s="101">
        <f>SUM(G658)</f>
        <v>6102.0999999999995</v>
      </c>
      <c r="H657" s="101">
        <f>SUM(H658)</f>
        <v>6102.0999999999995</v>
      </c>
      <c r="I657" s="101">
        <f>SUM(I658)</f>
        <v>6102.0999999999995</v>
      </c>
    </row>
    <row r="658" spans="1:9" x14ac:dyDescent="0.25">
      <c r="A658" s="111" t="s">
        <v>395</v>
      </c>
      <c r="B658" s="112"/>
      <c r="C658" s="112" t="s">
        <v>31</v>
      </c>
      <c r="D658" s="112" t="s">
        <v>78</v>
      </c>
      <c r="E658" s="31" t="s">
        <v>591</v>
      </c>
      <c r="F658" s="31"/>
      <c r="G658" s="101">
        <f>G659+G660</f>
        <v>6102.0999999999995</v>
      </c>
      <c r="H658" s="101">
        <f>H659+H660</f>
        <v>6102.0999999999995</v>
      </c>
      <c r="I658" s="101">
        <f>I659+I660</f>
        <v>6102.0999999999995</v>
      </c>
    </row>
    <row r="659" spans="1:9" ht="47.25" x14ac:dyDescent="0.25">
      <c r="A659" s="111" t="s">
        <v>51</v>
      </c>
      <c r="B659" s="112"/>
      <c r="C659" s="112" t="s">
        <v>31</v>
      </c>
      <c r="D659" s="112" t="s">
        <v>78</v>
      </c>
      <c r="E659" s="31" t="s">
        <v>591</v>
      </c>
      <c r="F659" s="31">
        <v>100</v>
      </c>
      <c r="G659" s="101">
        <v>5522.7</v>
      </c>
      <c r="H659" s="101">
        <v>5522.7</v>
      </c>
      <c r="I659" s="101">
        <v>5522.7</v>
      </c>
    </row>
    <row r="660" spans="1:9" ht="31.5" x14ac:dyDescent="0.25">
      <c r="A660" s="111" t="s">
        <v>52</v>
      </c>
      <c r="B660" s="112"/>
      <c r="C660" s="112" t="s">
        <v>31</v>
      </c>
      <c r="D660" s="112" t="s">
        <v>78</v>
      </c>
      <c r="E660" s="31" t="s">
        <v>591</v>
      </c>
      <c r="F660" s="31">
        <v>200</v>
      </c>
      <c r="G660" s="101">
        <v>579.4</v>
      </c>
      <c r="H660" s="101">
        <v>579.4</v>
      </c>
      <c r="I660" s="101">
        <v>579.4</v>
      </c>
    </row>
    <row r="661" spans="1:9" ht="31.5" x14ac:dyDescent="0.25">
      <c r="A661" s="111" t="s">
        <v>375</v>
      </c>
      <c r="B661" s="112"/>
      <c r="C661" s="112" t="s">
        <v>31</v>
      </c>
      <c r="D661" s="112" t="s">
        <v>78</v>
      </c>
      <c r="E661" s="31" t="s">
        <v>376</v>
      </c>
      <c r="F661" s="31"/>
      <c r="G661" s="101">
        <f t="shared" ref="G661:I662" si="78">SUM(G662)</f>
        <v>4655.1000000000004</v>
      </c>
      <c r="H661" s="101">
        <f t="shared" si="78"/>
        <v>4655.1000000000004</v>
      </c>
      <c r="I661" s="101">
        <f t="shared" si="78"/>
        <v>4655.1000000000004</v>
      </c>
    </row>
    <row r="662" spans="1:9" ht="47.25" x14ac:dyDescent="0.25">
      <c r="A662" s="111" t="s">
        <v>594</v>
      </c>
      <c r="B662" s="112"/>
      <c r="C662" s="112" t="s">
        <v>31</v>
      </c>
      <c r="D662" s="112" t="s">
        <v>78</v>
      </c>
      <c r="E662" s="31" t="s">
        <v>593</v>
      </c>
      <c r="F662" s="31"/>
      <c r="G662" s="101">
        <f t="shared" si="78"/>
        <v>4655.1000000000004</v>
      </c>
      <c r="H662" s="101">
        <f t="shared" si="78"/>
        <v>4655.1000000000004</v>
      </c>
      <c r="I662" s="101">
        <f t="shared" si="78"/>
        <v>4655.1000000000004</v>
      </c>
    </row>
    <row r="663" spans="1:9" ht="31.5" x14ac:dyDescent="0.25">
      <c r="A663" s="111" t="s">
        <v>396</v>
      </c>
      <c r="B663" s="112"/>
      <c r="C663" s="112" t="s">
        <v>31</v>
      </c>
      <c r="D663" s="112" t="s">
        <v>78</v>
      </c>
      <c r="E663" s="31" t="s">
        <v>592</v>
      </c>
      <c r="F663" s="31"/>
      <c r="G663" s="101">
        <f>G664+G665</f>
        <v>4655.1000000000004</v>
      </c>
      <c r="H663" s="101">
        <f>H664+H665</f>
        <v>4655.1000000000004</v>
      </c>
      <c r="I663" s="101">
        <f>I664+I665</f>
        <v>4655.1000000000004</v>
      </c>
    </row>
    <row r="664" spans="1:9" ht="47.25" x14ac:dyDescent="0.25">
      <c r="A664" s="111" t="s">
        <v>51</v>
      </c>
      <c r="B664" s="112"/>
      <c r="C664" s="112" t="s">
        <v>31</v>
      </c>
      <c r="D664" s="112" t="s">
        <v>78</v>
      </c>
      <c r="E664" s="31" t="s">
        <v>592</v>
      </c>
      <c r="F664" s="31">
        <v>100</v>
      </c>
      <c r="G664" s="101">
        <v>4020.3</v>
      </c>
      <c r="H664" s="101">
        <v>4020.3</v>
      </c>
      <c r="I664" s="101">
        <v>4020.3</v>
      </c>
    </row>
    <row r="665" spans="1:9" ht="31.5" x14ac:dyDescent="0.25">
      <c r="A665" s="111" t="s">
        <v>52</v>
      </c>
      <c r="B665" s="112"/>
      <c r="C665" s="112" t="s">
        <v>31</v>
      </c>
      <c r="D665" s="112" t="s">
        <v>78</v>
      </c>
      <c r="E665" s="31" t="s">
        <v>592</v>
      </c>
      <c r="F665" s="31">
        <v>200</v>
      </c>
      <c r="G665" s="101">
        <v>634.79999999999995</v>
      </c>
      <c r="H665" s="101">
        <v>634.79999999999995</v>
      </c>
      <c r="I665" s="101">
        <v>634.79999999999995</v>
      </c>
    </row>
    <row r="666" spans="1:9" ht="31.5" x14ac:dyDescent="0.25">
      <c r="A666" s="111" t="s">
        <v>370</v>
      </c>
      <c r="B666" s="112"/>
      <c r="C666" s="112" t="s">
        <v>31</v>
      </c>
      <c r="D666" s="112" t="s">
        <v>78</v>
      </c>
      <c r="E666" s="112" t="s">
        <v>371</v>
      </c>
      <c r="F666" s="31"/>
      <c r="G666" s="101">
        <f>SUM(G667)</f>
        <v>19083</v>
      </c>
      <c r="H666" s="101">
        <f>SUM(H667)</f>
        <v>19083</v>
      </c>
      <c r="I666" s="101">
        <f>SUM(I667)</f>
        <v>19083</v>
      </c>
    </row>
    <row r="667" spans="1:9" ht="31.5" x14ac:dyDescent="0.25">
      <c r="A667" s="111" t="s">
        <v>398</v>
      </c>
      <c r="B667" s="112"/>
      <c r="C667" s="112" t="s">
        <v>31</v>
      </c>
      <c r="D667" s="112" t="s">
        <v>78</v>
      </c>
      <c r="E667" s="31" t="s">
        <v>595</v>
      </c>
      <c r="F667" s="31"/>
      <c r="G667" s="101">
        <f>G668+G669+G670</f>
        <v>19083</v>
      </c>
      <c r="H667" s="101">
        <f>H668+H669+H670</f>
        <v>19083</v>
      </c>
      <c r="I667" s="101">
        <f>I668+I669+I670</f>
        <v>19083</v>
      </c>
    </row>
    <row r="668" spans="1:9" ht="47.25" x14ac:dyDescent="0.25">
      <c r="A668" s="111" t="s">
        <v>51</v>
      </c>
      <c r="B668" s="112"/>
      <c r="C668" s="112" t="s">
        <v>31</v>
      </c>
      <c r="D668" s="112" t="s">
        <v>78</v>
      </c>
      <c r="E668" s="31" t="s">
        <v>595</v>
      </c>
      <c r="F668" s="31">
        <v>100</v>
      </c>
      <c r="G668" s="101">
        <v>19083</v>
      </c>
      <c r="H668" s="101">
        <v>19083</v>
      </c>
      <c r="I668" s="101">
        <v>19083</v>
      </c>
    </row>
    <row r="669" spans="1:9" ht="31.5" hidden="1" x14ac:dyDescent="0.25">
      <c r="A669" s="111" t="s">
        <v>52</v>
      </c>
      <c r="B669" s="112"/>
      <c r="C669" s="112" t="s">
        <v>31</v>
      </c>
      <c r="D669" s="112" t="s">
        <v>78</v>
      </c>
      <c r="E669" s="31" t="s">
        <v>399</v>
      </c>
      <c r="F669" s="31">
        <v>200</v>
      </c>
      <c r="G669" s="101"/>
      <c r="H669" s="101"/>
      <c r="I669" s="101"/>
    </row>
    <row r="670" spans="1:9" hidden="1" x14ac:dyDescent="0.25">
      <c r="A670" s="111" t="s">
        <v>22</v>
      </c>
      <c r="B670" s="112"/>
      <c r="C670" s="112" t="s">
        <v>31</v>
      </c>
      <c r="D670" s="112" t="s">
        <v>78</v>
      </c>
      <c r="E670" s="31" t="s">
        <v>399</v>
      </c>
      <c r="F670" s="31">
        <v>800</v>
      </c>
      <c r="G670" s="101"/>
      <c r="H670" s="101"/>
      <c r="I670" s="101"/>
    </row>
    <row r="671" spans="1:9" ht="31.5" x14ac:dyDescent="0.25">
      <c r="A671" s="111" t="s">
        <v>676</v>
      </c>
      <c r="B671" s="112"/>
      <c r="C671" s="112" t="s">
        <v>31</v>
      </c>
      <c r="D671" s="112" t="s">
        <v>78</v>
      </c>
      <c r="E671" s="31" t="s">
        <v>16</v>
      </c>
      <c r="F671" s="31"/>
      <c r="G671" s="101">
        <f>G676+G672</f>
        <v>7189.6</v>
      </c>
      <c r="H671" s="101">
        <f t="shared" ref="H671:I671" si="79">H676+H672</f>
        <v>7289.6</v>
      </c>
      <c r="I671" s="101">
        <f t="shared" si="79"/>
        <v>7289.6</v>
      </c>
    </row>
    <row r="672" spans="1:9" x14ac:dyDescent="0.25">
      <c r="A672" s="111" t="s">
        <v>84</v>
      </c>
      <c r="B672" s="20"/>
      <c r="C672" s="112" t="s">
        <v>31</v>
      </c>
      <c r="D672" s="112" t="s">
        <v>78</v>
      </c>
      <c r="E672" s="31" t="s">
        <v>68</v>
      </c>
      <c r="F672" s="31"/>
      <c r="G672" s="101"/>
      <c r="H672" s="101">
        <f t="shared" ref="H672:I674" si="80">SUM(H673)</f>
        <v>100</v>
      </c>
      <c r="I672" s="101">
        <f t="shared" si="80"/>
        <v>100</v>
      </c>
    </row>
    <row r="673" spans="1:9" x14ac:dyDescent="0.25">
      <c r="A673" s="111" t="s">
        <v>35</v>
      </c>
      <c r="B673" s="20"/>
      <c r="C673" s="112" t="s">
        <v>31</v>
      </c>
      <c r="D673" s="112" t="s">
        <v>78</v>
      </c>
      <c r="E673" s="31" t="s">
        <v>427</v>
      </c>
      <c r="F673" s="31"/>
      <c r="G673" s="101"/>
      <c r="H673" s="101">
        <f t="shared" si="80"/>
        <v>100</v>
      </c>
      <c r="I673" s="101">
        <f t="shared" si="80"/>
        <v>100</v>
      </c>
    </row>
    <row r="674" spans="1:9" ht="31.5" x14ac:dyDescent="0.25">
      <c r="A674" s="111" t="s">
        <v>776</v>
      </c>
      <c r="B674" s="112"/>
      <c r="C674" s="112" t="s">
        <v>31</v>
      </c>
      <c r="D674" s="112" t="s">
        <v>78</v>
      </c>
      <c r="E674" s="31" t="s">
        <v>775</v>
      </c>
      <c r="F674" s="31"/>
      <c r="G674" s="101"/>
      <c r="H674" s="101">
        <f t="shared" si="80"/>
        <v>100</v>
      </c>
      <c r="I674" s="101">
        <f t="shared" si="80"/>
        <v>100</v>
      </c>
    </row>
    <row r="675" spans="1:9" ht="31.5" x14ac:dyDescent="0.25">
      <c r="A675" s="111" t="s">
        <v>52</v>
      </c>
      <c r="B675" s="112"/>
      <c r="C675" s="112" t="s">
        <v>31</v>
      </c>
      <c r="D675" s="112" t="s">
        <v>78</v>
      </c>
      <c r="E675" s="31" t="s">
        <v>775</v>
      </c>
      <c r="F675" s="31">
        <v>200</v>
      </c>
      <c r="G675" s="101"/>
      <c r="H675" s="101">
        <v>100</v>
      </c>
      <c r="I675" s="101">
        <v>100</v>
      </c>
    </row>
    <row r="676" spans="1:9" ht="31.5" x14ac:dyDescent="0.25">
      <c r="A676" s="111" t="s">
        <v>681</v>
      </c>
      <c r="B676" s="112"/>
      <c r="C676" s="112" t="s">
        <v>31</v>
      </c>
      <c r="D676" s="112" t="s">
        <v>78</v>
      </c>
      <c r="E676" s="31" t="s">
        <v>79</v>
      </c>
      <c r="F676" s="31"/>
      <c r="G676" s="101">
        <f>SUM(G677+G680+G682+G684)+G687</f>
        <v>7189.6</v>
      </c>
      <c r="H676" s="101">
        <f t="shared" ref="H676:I676" si="81">SUM(H677+H680+H682+H684)+H687</f>
        <v>7189.6</v>
      </c>
      <c r="I676" s="101">
        <f t="shared" si="81"/>
        <v>7189.6</v>
      </c>
    </row>
    <row r="677" spans="1:9" x14ac:dyDescent="0.25">
      <c r="A677" s="111" t="s">
        <v>80</v>
      </c>
      <c r="B677" s="112"/>
      <c r="C677" s="112" t="s">
        <v>31</v>
      </c>
      <c r="D677" s="112" t="s">
        <v>78</v>
      </c>
      <c r="E677" s="31" t="s">
        <v>81</v>
      </c>
      <c r="F677" s="31"/>
      <c r="G677" s="101">
        <f>G678+G679</f>
        <v>4434.5</v>
      </c>
      <c r="H677" s="101">
        <f>H678+H679</f>
        <v>4434.5</v>
      </c>
      <c r="I677" s="101">
        <f>I678+I679</f>
        <v>4434.5</v>
      </c>
    </row>
    <row r="678" spans="1:9" ht="47.25" x14ac:dyDescent="0.25">
      <c r="A678" s="111" t="s">
        <v>51</v>
      </c>
      <c r="B678" s="112"/>
      <c r="C678" s="112" t="s">
        <v>31</v>
      </c>
      <c r="D678" s="112" t="s">
        <v>78</v>
      </c>
      <c r="E678" s="31" t="s">
        <v>81</v>
      </c>
      <c r="F678" s="31">
        <v>100</v>
      </c>
      <c r="G678" s="101">
        <v>4427.5</v>
      </c>
      <c r="H678" s="101">
        <v>4427.5</v>
      </c>
      <c r="I678" s="101">
        <v>4427.5</v>
      </c>
    </row>
    <row r="679" spans="1:9" ht="31.5" x14ac:dyDescent="0.25">
      <c r="A679" s="111" t="s">
        <v>52</v>
      </c>
      <c r="B679" s="112"/>
      <c r="C679" s="112" t="s">
        <v>31</v>
      </c>
      <c r="D679" s="112" t="s">
        <v>78</v>
      </c>
      <c r="E679" s="31" t="s">
        <v>81</v>
      </c>
      <c r="F679" s="31">
        <v>200</v>
      </c>
      <c r="G679" s="101">
        <v>7</v>
      </c>
      <c r="H679" s="101">
        <v>7</v>
      </c>
      <c r="I679" s="101">
        <v>7</v>
      </c>
    </row>
    <row r="680" spans="1:9" x14ac:dyDescent="0.25">
      <c r="A680" s="111" t="s">
        <v>95</v>
      </c>
      <c r="B680" s="47"/>
      <c r="C680" s="48" t="s">
        <v>31</v>
      </c>
      <c r="D680" s="48" t="s">
        <v>78</v>
      </c>
      <c r="E680" s="49" t="s">
        <v>517</v>
      </c>
      <c r="F680" s="49"/>
      <c r="G680" s="50">
        <f>G681</f>
        <v>514</v>
      </c>
      <c r="H680" s="50">
        <f>H681</f>
        <v>514</v>
      </c>
      <c r="I680" s="50">
        <f>I681</f>
        <v>514</v>
      </c>
    </row>
    <row r="681" spans="1:9" ht="31.5" x14ac:dyDescent="0.25">
      <c r="A681" s="111" t="s">
        <v>52</v>
      </c>
      <c r="B681" s="47"/>
      <c r="C681" s="48" t="s">
        <v>31</v>
      </c>
      <c r="D681" s="48" t="s">
        <v>78</v>
      </c>
      <c r="E681" s="49" t="s">
        <v>517</v>
      </c>
      <c r="F681" s="49">
        <v>200</v>
      </c>
      <c r="G681" s="50">
        <v>514</v>
      </c>
      <c r="H681" s="50">
        <v>514</v>
      </c>
      <c r="I681" s="50">
        <v>514</v>
      </c>
    </row>
    <row r="682" spans="1:9" ht="31.5" x14ac:dyDescent="0.25">
      <c r="A682" s="111" t="s">
        <v>97</v>
      </c>
      <c r="B682" s="47"/>
      <c r="C682" s="48" t="s">
        <v>31</v>
      </c>
      <c r="D682" s="48" t="s">
        <v>78</v>
      </c>
      <c r="E682" s="49" t="s">
        <v>518</v>
      </c>
      <c r="F682" s="49"/>
      <c r="G682" s="50">
        <f>G683</f>
        <v>1295.8</v>
      </c>
      <c r="H682" s="50">
        <f>H683</f>
        <v>1295.8</v>
      </c>
      <c r="I682" s="50">
        <f>I683</f>
        <v>1295.8</v>
      </c>
    </row>
    <row r="683" spans="1:9" ht="31.5" x14ac:dyDescent="0.25">
      <c r="A683" s="111" t="s">
        <v>52</v>
      </c>
      <c r="B683" s="47"/>
      <c r="C683" s="48" t="s">
        <v>31</v>
      </c>
      <c r="D683" s="48" t="s">
        <v>78</v>
      </c>
      <c r="E683" s="49" t="s">
        <v>518</v>
      </c>
      <c r="F683" s="49">
        <v>200</v>
      </c>
      <c r="G683" s="50">
        <v>1295.8</v>
      </c>
      <c r="H683" s="50">
        <v>1295.8</v>
      </c>
      <c r="I683" s="50">
        <v>1295.8</v>
      </c>
    </row>
    <row r="684" spans="1:9" ht="31.5" x14ac:dyDescent="0.25">
      <c r="A684" s="111" t="s">
        <v>98</v>
      </c>
      <c r="B684" s="47"/>
      <c r="C684" s="48" t="s">
        <v>31</v>
      </c>
      <c r="D684" s="48" t="s">
        <v>78</v>
      </c>
      <c r="E684" s="49" t="s">
        <v>519</v>
      </c>
      <c r="F684" s="49"/>
      <c r="G684" s="50">
        <f>G685+G686</f>
        <v>926.2</v>
      </c>
      <c r="H684" s="50">
        <f>H685+H686</f>
        <v>926.2</v>
      </c>
      <c r="I684" s="50">
        <f>I685+I686</f>
        <v>926.2</v>
      </c>
    </row>
    <row r="685" spans="1:9" ht="31.5" x14ac:dyDescent="0.25">
      <c r="A685" s="111" t="s">
        <v>52</v>
      </c>
      <c r="B685" s="47"/>
      <c r="C685" s="48" t="s">
        <v>31</v>
      </c>
      <c r="D685" s="48" t="s">
        <v>78</v>
      </c>
      <c r="E685" s="49" t="s">
        <v>519</v>
      </c>
      <c r="F685" s="49">
        <v>200</v>
      </c>
      <c r="G685" s="50">
        <v>844.5</v>
      </c>
      <c r="H685" s="50">
        <v>806.6</v>
      </c>
      <c r="I685" s="50">
        <v>806.6</v>
      </c>
    </row>
    <row r="686" spans="1:9" x14ac:dyDescent="0.25">
      <c r="A686" s="111" t="s">
        <v>22</v>
      </c>
      <c r="B686" s="47"/>
      <c r="C686" s="48" t="s">
        <v>31</v>
      </c>
      <c r="D686" s="48" t="s">
        <v>78</v>
      </c>
      <c r="E686" s="49" t="s">
        <v>519</v>
      </c>
      <c r="F686" s="49">
        <v>800</v>
      </c>
      <c r="G686" s="50">
        <v>81.7</v>
      </c>
      <c r="H686" s="50">
        <v>119.6</v>
      </c>
      <c r="I686" s="50">
        <v>119.6</v>
      </c>
    </row>
    <row r="687" spans="1:9" ht="31.5" x14ac:dyDescent="0.25">
      <c r="A687" s="157" t="s">
        <v>994</v>
      </c>
      <c r="B687" s="47"/>
      <c r="C687" s="48" t="s">
        <v>31</v>
      </c>
      <c r="D687" s="48" t="s">
        <v>78</v>
      </c>
      <c r="E687" s="49" t="s">
        <v>993</v>
      </c>
      <c r="F687" s="49"/>
      <c r="G687" s="50">
        <f>SUM(G688)</f>
        <v>19.100000000000001</v>
      </c>
      <c r="H687" s="50">
        <f t="shared" ref="H687:I687" si="82">SUM(H688)</f>
        <v>19.100000000000001</v>
      </c>
      <c r="I687" s="50">
        <f t="shared" si="82"/>
        <v>19.100000000000001</v>
      </c>
    </row>
    <row r="688" spans="1:9" ht="47.25" x14ac:dyDescent="0.25">
      <c r="A688" s="157" t="s">
        <v>51</v>
      </c>
      <c r="B688" s="47"/>
      <c r="C688" s="48" t="s">
        <v>31</v>
      </c>
      <c r="D688" s="48" t="s">
        <v>78</v>
      </c>
      <c r="E688" s="49" t="s">
        <v>993</v>
      </c>
      <c r="F688" s="49">
        <v>100</v>
      </c>
      <c r="G688" s="50">
        <v>19.100000000000001</v>
      </c>
      <c r="H688" s="50">
        <v>19.100000000000001</v>
      </c>
      <c r="I688" s="50">
        <v>19.100000000000001</v>
      </c>
    </row>
    <row r="689" spans="1:11" ht="31.5" x14ac:dyDescent="0.25">
      <c r="A689" s="51" t="s">
        <v>539</v>
      </c>
      <c r="B689" s="22" t="s">
        <v>254</v>
      </c>
      <c r="C689" s="23"/>
      <c r="D689" s="23"/>
      <c r="E689" s="23"/>
      <c r="F689" s="23"/>
      <c r="G689" s="28">
        <f>G704+G690+G697</f>
        <v>295103.19999999995</v>
      </c>
      <c r="H689" s="28">
        <f>H704+H690+H697</f>
        <v>163281.29999999996</v>
      </c>
      <c r="I689" s="28">
        <f>I704+I690+I697</f>
        <v>164270.39999999997</v>
      </c>
      <c r="J689" s="9">
        <v>289969.69999999995</v>
      </c>
      <c r="K689" s="102">
        <f>SUM(J689-G689)</f>
        <v>-5133.5</v>
      </c>
    </row>
    <row r="690" spans="1:11" hidden="1" x14ac:dyDescent="0.25">
      <c r="A690" s="111" t="s">
        <v>112</v>
      </c>
      <c r="B690" s="2"/>
      <c r="C690" s="2" t="s">
        <v>113</v>
      </c>
      <c r="D690" s="2"/>
      <c r="E690" s="2"/>
      <c r="F690" s="2"/>
      <c r="G690" s="25">
        <f t="shared" ref="G690:I695" si="83">SUM(G691)</f>
        <v>0</v>
      </c>
      <c r="H690" s="25">
        <f t="shared" si="83"/>
        <v>0</v>
      </c>
      <c r="I690" s="25">
        <f t="shared" si="83"/>
        <v>0</v>
      </c>
    </row>
    <row r="691" spans="1:11" hidden="1" x14ac:dyDescent="0.25">
      <c r="A691" s="111" t="s">
        <v>340</v>
      </c>
      <c r="B691" s="2"/>
      <c r="C691" s="2" t="s">
        <v>113</v>
      </c>
      <c r="D691" s="2" t="s">
        <v>113</v>
      </c>
      <c r="E691" s="31"/>
      <c r="F691" s="31"/>
      <c r="G691" s="25">
        <f t="shared" si="83"/>
        <v>0</v>
      </c>
      <c r="H691" s="25">
        <f t="shared" si="83"/>
        <v>0</v>
      </c>
      <c r="I691" s="25">
        <f t="shared" si="83"/>
        <v>0</v>
      </c>
    </row>
    <row r="692" spans="1:11" ht="31.5" hidden="1" x14ac:dyDescent="0.25">
      <c r="A692" s="111" t="s">
        <v>679</v>
      </c>
      <c r="B692" s="112"/>
      <c r="C692" s="112" t="s">
        <v>113</v>
      </c>
      <c r="D692" s="112" t="s">
        <v>113</v>
      </c>
      <c r="E692" s="31" t="s">
        <v>325</v>
      </c>
      <c r="F692" s="31"/>
      <c r="G692" s="25">
        <f t="shared" si="83"/>
        <v>0</v>
      </c>
      <c r="H692" s="25">
        <f t="shared" si="83"/>
        <v>0</v>
      </c>
      <c r="I692" s="25">
        <f t="shared" si="83"/>
        <v>0</v>
      </c>
    </row>
    <row r="693" spans="1:11" ht="31.5" hidden="1" x14ac:dyDescent="0.25">
      <c r="A693" s="111" t="s">
        <v>533</v>
      </c>
      <c r="B693" s="2"/>
      <c r="C693" s="2" t="s">
        <v>113</v>
      </c>
      <c r="D693" s="2" t="s">
        <v>113</v>
      </c>
      <c r="E693" s="2" t="s">
        <v>347</v>
      </c>
      <c r="F693" s="2"/>
      <c r="G693" s="25">
        <f t="shared" si="83"/>
        <v>0</v>
      </c>
      <c r="H693" s="25">
        <f t="shared" si="83"/>
        <v>0</v>
      </c>
      <c r="I693" s="25">
        <f t="shared" si="83"/>
        <v>0</v>
      </c>
    </row>
    <row r="694" spans="1:11" hidden="1" x14ac:dyDescent="0.25">
      <c r="A694" s="111" t="s">
        <v>35</v>
      </c>
      <c r="B694" s="2"/>
      <c r="C694" s="2" t="s">
        <v>113</v>
      </c>
      <c r="D694" s="2" t="s">
        <v>113</v>
      </c>
      <c r="E694" s="2" t="s">
        <v>348</v>
      </c>
      <c r="F694" s="2"/>
      <c r="G694" s="25">
        <f t="shared" si="83"/>
        <v>0</v>
      </c>
      <c r="H694" s="25">
        <f t="shared" si="83"/>
        <v>0</v>
      </c>
      <c r="I694" s="25">
        <f t="shared" si="83"/>
        <v>0</v>
      </c>
    </row>
    <row r="695" spans="1:11" ht="30.75" hidden="1" customHeight="1" x14ac:dyDescent="0.25">
      <c r="A695" s="111" t="s">
        <v>349</v>
      </c>
      <c r="B695" s="31"/>
      <c r="C695" s="2" t="s">
        <v>113</v>
      </c>
      <c r="D695" s="2" t="s">
        <v>113</v>
      </c>
      <c r="E695" s="2" t="s">
        <v>350</v>
      </c>
      <c r="F695" s="2"/>
      <c r="G695" s="25">
        <f t="shared" si="83"/>
        <v>0</v>
      </c>
      <c r="H695" s="25">
        <f t="shared" si="83"/>
        <v>0</v>
      </c>
      <c r="I695" s="25">
        <f t="shared" si="83"/>
        <v>0</v>
      </c>
    </row>
    <row r="696" spans="1:11" ht="31.5" hidden="1" x14ac:dyDescent="0.25">
      <c r="A696" s="111" t="s">
        <v>229</v>
      </c>
      <c r="B696" s="2"/>
      <c r="C696" s="2" t="s">
        <v>113</v>
      </c>
      <c r="D696" s="2" t="s">
        <v>113</v>
      </c>
      <c r="E696" s="2" t="s">
        <v>350</v>
      </c>
      <c r="F696" s="20">
        <v>600</v>
      </c>
      <c r="G696" s="25"/>
      <c r="H696" s="25"/>
      <c r="I696" s="25"/>
    </row>
    <row r="697" spans="1:11" hidden="1" x14ac:dyDescent="0.25">
      <c r="A697" s="111" t="s">
        <v>30</v>
      </c>
      <c r="B697" s="112"/>
      <c r="C697" s="112" t="s">
        <v>31</v>
      </c>
      <c r="D697" s="112" t="s">
        <v>32</v>
      </c>
      <c r="E697" s="31"/>
      <c r="F697" s="31"/>
      <c r="G697" s="101">
        <f t="shared" ref="G697:I702" si="84">SUM(G698)</f>
        <v>0</v>
      </c>
      <c r="H697" s="101">
        <f t="shared" si="84"/>
        <v>0</v>
      </c>
      <c r="I697" s="101">
        <f t="shared" si="84"/>
        <v>0</v>
      </c>
    </row>
    <row r="698" spans="1:11" hidden="1" x14ac:dyDescent="0.25">
      <c r="A698" s="111" t="s">
        <v>77</v>
      </c>
      <c r="B698" s="46"/>
      <c r="C698" s="112" t="s">
        <v>31</v>
      </c>
      <c r="D698" s="112" t="s">
        <v>78</v>
      </c>
      <c r="E698" s="112"/>
      <c r="F698" s="34"/>
      <c r="G698" s="52">
        <f t="shared" si="84"/>
        <v>0</v>
      </c>
      <c r="H698" s="52">
        <f t="shared" si="84"/>
        <v>0</v>
      </c>
      <c r="I698" s="52">
        <f t="shared" si="84"/>
        <v>0</v>
      </c>
    </row>
    <row r="699" spans="1:11" ht="31.5" hidden="1" x14ac:dyDescent="0.25">
      <c r="A699" s="111" t="s">
        <v>488</v>
      </c>
      <c r="B699" s="46"/>
      <c r="C699" s="112" t="s">
        <v>31</v>
      </c>
      <c r="D699" s="112" t="s">
        <v>78</v>
      </c>
      <c r="E699" s="112" t="s">
        <v>16</v>
      </c>
      <c r="F699" s="34"/>
      <c r="G699" s="52">
        <f t="shared" si="84"/>
        <v>0</v>
      </c>
      <c r="H699" s="52">
        <f t="shared" si="84"/>
        <v>0</v>
      </c>
      <c r="I699" s="52">
        <f t="shared" si="84"/>
        <v>0</v>
      </c>
    </row>
    <row r="700" spans="1:11" hidden="1" x14ac:dyDescent="0.25">
      <c r="A700" s="111" t="s">
        <v>84</v>
      </c>
      <c r="B700" s="46"/>
      <c r="C700" s="112" t="s">
        <v>31</v>
      </c>
      <c r="D700" s="112" t="s">
        <v>78</v>
      </c>
      <c r="E700" s="112" t="s">
        <v>68</v>
      </c>
      <c r="F700" s="34"/>
      <c r="G700" s="52">
        <f t="shared" si="84"/>
        <v>0</v>
      </c>
      <c r="H700" s="52">
        <f t="shared" si="84"/>
        <v>0</v>
      </c>
      <c r="I700" s="52">
        <f t="shared" si="84"/>
        <v>0</v>
      </c>
    </row>
    <row r="701" spans="1:11" hidden="1" x14ac:dyDescent="0.25">
      <c r="A701" s="111" t="s">
        <v>35</v>
      </c>
      <c r="B701" s="46"/>
      <c r="C701" s="112" t="s">
        <v>31</v>
      </c>
      <c r="D701" s="112" t="s">
        <v>78</v>
      </c>
      <c r="E701" s="112" t="s">
        <v>427</v>
      </c>
      <c r="F701" s="34"/>
      <c r="G701" s="52">
        <f t="shared" si="84"/>
        <v>0</v>
      </c>
      <c r="H701" s="52">
        <f t="shared" si="84"/>
        <v>0</v>
      </c>
      <c r="I701" s="52">
        <f t="shared" si="84"/>
        <v>0</v>
      </c>
    </row>
    <row r="702" spans="1:11" hidden="1" x14ac:dyDescent="0.25">
      <c r="A702" s="111" t="s">
        <v>37</v>
      </c>
      <c r="B702" s="46"/>
      <c r="C702" s="112" t="s">
        <v>31</v>
      </c>
      <c r="D702" s="112" t="s">
        <v>78</v>
      </c>
      <c r="E702" s="112" t="s">
        <v>428</v>
      </c>
      <c r="F702" s="34"/>
      <c r="G702" s="52">
        <f t="shared" si="84"/>
        <v>0</v>
      </c>
      <c r="H702" s="52">
        <f t="shared" si="84"/>
        <v>0</v>
      </c>
      <c r="I702" s="52">
        <f t="shared" si="84"/>
        <v>0</v>
      </c>
    </row>
    <row r="703" spans="1:11" ht="31.5" hidden="1" x14ac:dyDescent="0.25">
      <c r="A703" s="111" t="s">
        <v>121</v>
      </c>
      <c r="B703" s="46"/>
      <c r="C703" s="112" t="s">
        <v>31</v>
      </c>
      <c r="D703" s="112" t="s">
        <v>78</v>
      </c>
      <c r="E703" s="112" t="s">
        <v>428</v>
      </c>
      <c r="F703" s="34">
        <v>600</v>
      </c>
      <c r="G703" s="52"/>
      <c r="H703" s="52"/>
      <c r="I703" s="52"/>
    </row>
    <row r="704" spans="1:11" x14ac:dyDescent="0.25">
      <c r="A704" s="111" t="s">
        <v>255</v>
      </c>
      <c r="B704" s="2"/>
      <c r="C704" s="2" t="s">
        <v>170</v>
      </c>
      <c r="D704" s="2"/>
      <c r="E704" s="2"/>
      <c r="F704" s="2"/>
      <c r="G704" s="25">
        <f>G705+G743+G780+G796</f>
        <v>295103.19999999995</v>
      </c>
      <c r="H704" s="25">
        <f>H705+H743+H780+H796</f>
        <v>163281.29999999996</v>
      </c>
      <c r="I704" s="25">
        <f>I705+I743+I780+I796</f>
        <v>164270.39999999997</v>
      </c>
      <c r="J704" s="9">
        <v>164245.5</v>
      </c>
      <c r="K704" s="102">
        <f>SUM(J704-H689)</f>
        <v>964.20000000004075</v>
      </c>
    </row>
    <row r="705" spans="1:11" x14ac:dyDescent="0.25">
      <c r="A705" s="111" t="s">
        <v>256</v>
      </c>
      <c r="B705" s="2"/>
      <c r="C705" s="2" t="s">
        <v>170</v>
      </c>
      <c r="D705" s="2" t="s">
        <v>34</v>
      </c>
      <c r="E705" s="2"/>
      <c r="F705" s="2"/>
      <c r="G705" s="25">
        <f>+G706</f>
        <v>151126.1</v>
      </c>
      <c r="H705" s="25">
        <f>+H706</f>
        <v>124203.59999999999</v>
      </c>
      <c r="I705" s="25">
        <f>+I706</f>
        <v>125203.59999999999</v>
      </c>
      <c r="J705" s="9">
        <v>165077.5</v>
      </c>
      <c r="K705" s="102">
        <f>SUM(J705-I689)</f>
        <v>807.10000000003492</v>
      </c>
    </row>
    <row r="706" spans="1:11" ht="31.5" x14ac:dyDescent="0.25">
      <c r="A706" s="111" t="s">
        <v>678</v>
      </c>
      <c r="B706" s="2"/>
      <c r="C706" s="2" t="s">
        <v>170</v>
      </c>
      <c r="D706" s="2" t="s">
        <v>34</v>
      </c>
      <c r="E706" s="2" t="s">
        <v>258</v>
      </c>
      <c r="F706" s="2"/>
      <c r="G706" s="25">
        <f>SUM(G707+G729)</f>
        <v>151126.1</v>
      </c>
      <c r="H706" s="25">
        <f t="shared" ref="H706:I706" si="85">SUM(H707+H729)</f>
        <v>124203.59999999999</v>
      </c>
      <c r="I706" s="25">
        <f t="shared" si="85"/>
        <v>125203.59999999999</v>
      </c>
    </row>
    <row r="707" spans="1:11" ht="78.75" x14ac:dyDescent="0.25">
      <c r="A707" s="111" t="s">
        <v>841</v>
      </c>
      <c r="B707" s="2"/>
      <c r="C707" s="2" t="s">
        <v>170</v>
      </c>
      <c r="D707" s="2" t="s">
        <v>34</v>
      </c>
      <c r="E707" s="20" t="s">
        <v>262</v>
      </c>
      <c r="F707" s="2"/>
      <c r="G707" s="25">
        <f>SUM(G708+G714+G717+G724)</f>
        <v>145826.1</v>
      </c>
      <c r="H707" s="25">
        <f t="shared" ref="H707:I707" si="86">SUM(H708+H714+H717+H724)</f>
        <v>124203.59999999999</v>
      </c>
      <c r="I707" s="25">
        <f t="shared" si="86"/>
        <v>125203.59999999999</v>
      </c>
    </row>
    <row r="708" spans="1:11" x14ac:dyDescent="0.25">
      <c r="A708" s="111" t="s">
        <v>35</v>
      </c>
      <c r="B708" s="2"/>
      <c r="C708" s="2" t="s">
        <v>170</v>
      </c>
      <c r="D708" s="2" t="s">
        <v>34</v>
      </c>
      <c r="E708" s="2" t="s">
        <v>842</v>
      </c>
      <c r="F708" s="2"/>
      <c r="G708" s="25">
        <f>SUM(G709)</f>
        <v>7565</v>
      </c>
      <c r="H708" s="25">
        <f>SUM(H709)</f>
        <v>6865</v>
      </c>
      <c r="I708" s="25">
        <f>SUM(I709)</f>
        <v>6865</v>
      </c>
    </row>
    <row r="709" spans="1:11" x14ac:dyDescent="0.25">
      <c r="A709" s="111" t="s">
        <v>260</v>
      </c>
      <c r="B709" s="2"/>
      <c r="C709" s="2" t="s">
        <v>170</v>
      </c>
      <c r="D709" s="2" t="s">
        <v>34</v>
      </c>
      <c r="E709" s="2" t="s">
        <v>843</v>
      </c>
      <c r="F709" s="2"/>
      <c r="G709" s="25">
        <f>SUM(G710+G711+G712+G713)</f>
        <v>7565</v>
      </c>
      <c r="H709" s="25">
        <f t="shared" ref="H709:I709" si="87">SUM(H710+H711+H712+H713)</f>
        <v>6865</v>
      </c>
      <c r="I709" s="25">
        <f t="shared" si="87"/>
        <v>6865</v>
      </c>
    </row>
    <row r="710" spans="1:11" ht="47.25" x14ac:dyDescent="0.25">
      <c r="A710" s="111" t="s">
        <v>51</v>
      </c>
      <c r="B710" s="2"/>
      <c r="C710" s="2" t="s">
        <v>170</v>
      </c>
      <c r="D710" s="2" t="s">
        <v>34</v>
      </c>
      <c r="E710" s="2" t="s">
        <v>843</v>
      </c>
      <c r="F710" s="2" t="s">
        <v>89</v>
      </c>
      <c r="G710" s="25">
        <v>2228</v>
      </c>
      <c r="H710" s="25">
        <f>3500+15</f>
        <v>3515</v>
      </c>
      <c r="I710" s="25">
        <f>3500+15</f>
        <v>3515</v>
      </c>
    </row>
    <row r="711" spans="1:11" ht="31.5" x14ac:dyDescent="0.25">
      <c r="A711" s="111" t="s">
        <v>52</v>
      </c>
      <c r="B711" s="2"/>
      <c r="C711" s="2" t="s">
        <v>170</v>
      </c>
      <c r="D711" s="2" t="s">
        <v>34</v>
      </c>
      <c r="E711" s="2" t="s">
        <v>843</v>
      </c>
      <c r="F711" s="2" t="s">
        <v>91</v>
      </c>
      <c r="G711" s="25">
        <v>4844</v>
      </c>
      <c r="H711" s="25">
        <f>75+75+75+2040+60+662</f>
        <v>2987</v>
      </c>
      <c r="I711" s="25">
        <f>75+75+75+2040+60+662</f>
        <v>2987</v>
      </c>
    </row>
    <row r="712" spans="1:11" x14ac:dyDescent="0.25">
      <c r="A712" s="111" t="s">
        <v>42</v>
      </c>
      <c r="B712" s="2"/>
      <c r="C712" s="2" t="s">
        <v>170</v>
      </c>
      <c r="D712" s="2" t="s">
        <v>34</v>
      </c>
      <c r="E712" s="2" t="s">
        <v>843</v>
      </c>
      <c r="F712" s="2" t="s">
        <v>99</v>
      </c>
      <c r="G712" s="25">
        <v>193</v>
      </c>
      <c r="H712" s="25">
        <f>50+13</f>
        <v>63</v>
      </c>
      <c r="I712" s="25">
        <f>50+13</f>
        <v>63</v>
      </c>
    </row>
    <row r="713" spans="1:11" ht="31.5" x14ac:dyDescent="0.25">
      <c r="A713" s="111" t="s">
        <v>229</v>
      </c>
      <c r="B713" s="2"/>
      <c r="C713" s="2" t="s">
        <v>170</v>
      </c>
      <c r="D713" s="2" t="s">
        <v>34</v>
      </c>
      <c r="E713" s="2" t="s">
        <v>843</v>
      </c>
      <c r="F713" s="2" t="s">
        <v>122</v>
      </c>
      <c r="G713" s="25">
        <v>300</v>
      </c>
      <c r="H713" s="25">
        <v>300</v>
      </c>
      <c r="I713" s="25">
        <v>300</v>
      </c>
    </row>
    <row r="714" spans="1:11" ht="31.5" x14ac:dyDescent="0.25">
      <c r="A714" s="111" t="s">
        <v>261</v>
      </c>
      <c r="B714" s="2"/>
      <c r="C714" s="2" t="s">
        <v>170</v>
      </c>
      <c r="D714" s="2" t="s">
        <v>34</v>
      </c>
      <c r="E714" s="20" t="s">
        <v>315</v>
      </c>
      <c r="F714" s="2"/>
      <c r="G714" s="25">
        <f t="shared" ref="G714:I715" si="88">G715</f>
        <v>127734.6</v>
      </c>
      <c r="H714" s="25">
        <f t="shared" si="88"/>
        <v>115294.7</v>
      </c>
      <c r="I714" s="25">
        <f t="shared" si="88"/>
        <v>116294.7</v>
      </c>
    </row>
    <row r="715" spans="1:11" x14ac:dyDescent="0.25">
      <c r="A715" s="111" t="s">
        <v>260</v>
      </c>
      <c r="B715" s="2"/>
      <c r="C715" s="2" t="s">
        <v>170</v>
      </c>
      <c r="D715" s="2" t="s">
        <v>34</v>
      </c>
      <c r="E715" s="20" t="s">
        <v>316</v>
      </c>
      <c r="F715" s="2"/>
      <c r="G715" s="25">
        <f t="shared" si="88"/>
        <v>127734.6</v>
      </c>
      <c r="H715" s="25">
        <f t="shared" si="88"/>
        <v>115294.7</v>
      </c>
      <c r="I715" s="25">
        <f t="shared" si="88"/>
        <v>116294.7</v>
      </c>
    </row>
    <row r="716" spans="1:11" ht="31.5" x14ac:dyDescent="0.25">
      <c r="A716" s="111" t="s">
        <v>72</v>
      </c>
      <c r="B716" s="2"/>
      <c r="C716" s="2" t="s">
        <v>170</v>
      </c>
      <c r="D716" s="2" t="s">
        <v>34</v>
      </c>
      <c r="E716" s="20" t="s">
        <v>316</v>
      </c>
      <c r="F716" s="2" t="s">
        <v>122</v>
      </c>
      <c r="G716" s="25">
        <v>127734.6</v>
      </c>
      <c r="H716" s="25">
        <v>115294.7</v>
      </c>
      <c r="I716" s="25">
        <v>116294.7</v>
      </c>
    </row>
    <row r="717" spans="1:11" x14ac:dyDescent="0.25">
      <c r="A717" s="111" t="s">
        <v>151</v>
      </c>
      <c r="B717" s="2"/>
      <c r="C717" s="2" t="s">
        <v>170</v>
      </c>
      <c r="D717" s="2" t="s">
        <v>34</v>
      </c>
      <c r="E717" s="20" t="s">
        <v>472</v>
      </c>
      <c r="F717" s="2"/>
      <c r="G717" s="25">
        <f>G721+G718</f>
        <v>7665</v>
      </c>
      <c r="H717" s="25">
        <f>H721+H718</f>
        <v>0</v>
      </c>
      <c r="I717" s="25">
        <f>I721+I718</f>
        <v>0</v>
      </c>
    </row>
    <row r="718" spans="1:11" ht="31.5" x14ac:dyDescent="0.25">
      <c r="A718" s="111" t="s">
        <v>264</v>
      </c>
      <c r="B718" s="2"/>
      <c r="C718" s="2" t="s">
        <v>170</v>
      </c>
      <c r="D718" s="2" t="s">
        <v>34</v>
      </c>
      <c r="E718" s="20" t="s">
        <v>473</v>
      </c>
      <c r="F718" s="2"/>
      <c r="G718" s="25">
        <f t="shared" ref="G718:I719" si="89">G719</f>
        <v>7265</v>
      </c>
      <c r="H718" s="25">
        <f t="shared" si="89"/>
        <v>0</v>
      </c>
      <c r="I718" s="25">
        <f t="shared" si="89"/>
        <v>0</v>
      </c>
    </row>
    <row r="719" spans="1:11" x14ac:dyDescent="0.25">
      <c r="A719" s="111" t="s">
        <v>260</v>
      </c>
      <c r="B719" s="2"/>
      <c r="C719" s="2" t="s">
        <v>170</v>
      </c>
      <c r="D719" s="2" t="s">
        <v>34</v>
      </c>
      <c r="E719" s="20" t="s">
        <v>474</v>
      </c>
      <c r="F719" s="2"/>
      <c r="G719" s="25">
        <f t="shared" si="89"/>
        <v>7265</v>
      </c>
      <c r="H719" s="25">
        <f t="shared" si="89"/>
        <v>0</v>
      </c>
      <c r="I719" s="25">
        <f t="shared" si="89"/>
        <v>0</v>
      </c>
    </row>
    <row r="720" spans="1:11" ht="31.5" x14ac:dyDescent="0.25">
      <c r="A720" s="111" t="s">
        <v>72</v>
      </c>
      <c r="B720" s="2"/>
      <c r="C720" s="2" t="s">
        <v>170</v>
      </c>
      <c r="D720" s="2" t="s">
        <v>34</v>
      </c>
      <c r="E720" s="20" t="s">
        <v>474</v>
      </c>
      <c r="F720" s="2" t="s">
        <v>122</v>
      </c>
      <c r="G720" s="25">
        <v>7265</v>
      </c>
      <c r="H720" s="25"/>
      <c r="I720" s="25"/>
    </row>
    <row r="721" spans="1:9" x14ac:dyDescent="0.25">
      <c r="A721" s="111" t="s">
        <v>265</v>
      </c>
      <c r="B721" s="2"/>
      <c r="C721" s="2" t="s">
        <v>170</v>
      </c>
      <c r="D721" s="2" t="s">
        <v>34</v>
      </c>
      <c r="E721" s="2" t="s">
        <v>493</v>
      </c>
      <c r="F721" s="2"/>
      <c r="G721" s="25">
        <f t="shared" ref="G721:I722" si="90">G722</f>
        <v>400</v>
      </c>
      <c r="H721" s="25">
        <f t="shared" si="90"/>
        <v>0</v>
      </c>
      <c r="I721" s="25">
        <f t="shared" si="90"/>
        <v>0</v>
      </c>
    </row>
    <row r="722" spans="1:9" x14ac:dyDescent="0.25">
      <c r="A722" s="111" t="s">
        <v>260</v>
      </c>
      <c r="B722" s="2"/>
      <c r="C722" s="2" t="s">
        <v>170</v>
      </c>
      <c r="D722" s="2" t="s">
        <v>34</v>
      </c>
      <c r="E722" s="2" t="s">
        <v>494</v>
      </c>
      <c r="F722" s="2"/>
      <c r="G722" s="25">
        <f t="shared" si="90"/>
        <v>400</v>
      </c>
      <c r="H722" s="25">
        <f t="shared" si="90"/>
        <v>0</v>
      </c>
      <c r="I722" s="25">
        <f t="shared" si="90"/>
        <v>0</v>
      </c>
    </row>
    <row r="723" spans="1:9" ht="31.5" x14ac:dyDescent="0.25">
      <c r="A723" s="111" t="s">
        <v>72</v>
      </c>
      <c r="B723" s="2"/>
      <c r="C723" s="2" t="s">
        <v>170</v>
      </c>
      <c r="D723" s="2" t="s">
        <v>34</v>
      </c>
      <c r="E723" s="2" t="s">
        <v>494</v>
      </c>
      <c r="F723" s="2" t="s">
        <v>122</v>
      </c>
      <c r="G723" s="25">
        <v>400</v>
      </c>
      <c r="H723" s="25"/>
      <c r="I723" s="25"/>
    </row>
    <row r="724" spans="1:9" ht="31.5" x14ac:dyDescent="0.25">
      <c r="A724" s="111" t="s">
        <v>45</v>
      </c>
      <c r="B724" s="2"/>
      <c r="C724" s="2" t="s">
        <v>170</v>
      </c>
      <c r="D724" s="2" t="s">
        <v>34</v>
      </c>
      <c r="E724" s="2" t="s">
        <v>844</v>
      </c>
      <c r="F724" s="2"/>
      <c r="G724" s="113">
        <f>G725</f>
        <v>2861.5</v>
      </c>
      <c r="H724" s="25">
        <f>H725</f>
        <v>2043.9</v>
      </c>
      <c r="I724" s="25">
        <f>I725</f>
        <v>2043.9</v>
      </c>
    </row>
    <row r="725" spans="1:9" x14ac:dyDescent="0.25">
      <c r="A725" s="111" t="s">
        <v>260</v>
      </c>
      <c r="B725" s="2"/>
      <c r="C725" s="2" t="s">
        <v>170</v>
      </c>
      <c r="D725" s="2" t="s">
        <v>34</v>
      </c>
      <c r="E725" s="2" t="s">
        <v>845</v>
      </c>
      <c r="F725" s="2"/>
      <c r="G725" s="25">
        <f>SUM(G726:G728)</f>
        <v>2861.5</v>
      </c>
      <c r="H725" s="25">
        <f t="shared" ref="H725:I725" si="91">SUM(H726:H728)</f>
        <v>2043.9</v>
      </c>
      <c r="I725" s="25">
        <f t="shared" si="91"/>
        <v>2043.9</v>
      </c>
    </row>
    <row r="726" spans="1:9" ht="47.25" x14ac:dyDescent="0.25">
      <c r="A726" s="111" t="s">
        <v>51</v>
      </c>
      <c r="B726" s="2"/>
      <c r="C726" s="2" t="s">
        <v>170</v>
      </c>
      <c r="D726" s="2" t="s">
        <v>34</v>
      </c>
      <c r="E726" s="2" t="s">
        <v>845</v>
      </c>
      <c r="F726" s="2" t="s">
        <v>89</v>
      </c>
      <c r="G726" s="25">
        <v>2056.4</v>
      </c>
      <c r="H726" s="25">
        <f>2485.5-1246.7</f>
        <v>1238.8</v>
      </c>
      <c r="I726" s="25">
        <f>2485.5-1246.7</f>
        <v>1238.8</v>
      </c>
    </row>
    <row r="727" spans="1:9" ht="31.5" x14ac:dyDescent="0.25">
      <c r="A727" s="111" t="s">
        <v>52</v>
      </c>
      <c r="B727" s="2"/>
      <c r="C727" s="2" t="s">
        <v>170</v>
      </c>
      <c r="D727" s="2" t="s">
        <v>34</v>
      </c>
      <c r="E727" s="2" t="s">
        <v>845</v>
      </c>
      <c r="F727" s="2" t="s">
        <v>91</v>
      </c>
      <c r="G727" s="25">
        <f>549.1+30</f>
        <v>579.1</v>
      </c>
      <c r="H727" s="25">
        <f t="shared" ref="H727:I727" si="92">549.1+30</f>
        <v>579.1</v>
      </c>
      <c r="I727" s="25">
        <f t="shared" si="92"/>
        <v>579.1</v>
      </c>
    </row>
    <row r="728" spans="1:9" x14ac:dyDescent="0.25">
      <c r="A728" s="111" t="s">
        <v>22</v>
      </c>
      <c r="B728" s="2"/>
      <c r="C728" s="2" t="s">
        <v>170</v>
      </c>
      <c r="D728" s="2" t="s">
        <v>34</v>
      </c>
      <c r="E728" s="2" t="s">
        <v>845</v>
      </c>
      <c r="F728" s="2" t="s">
        <v>96</v>
      </c>
      <c r="G728" s="25">
        <v>226</v>
      </c>
      <c r="H728" s="25">
        <v>226</v>
      </c>
      <c r="I728" s="25">
        <v>226</v>
      </c>
    </row>
    <row r="729" spans="1:9" ht="31.5" x14ac:dyDescent="0.25">
      <c r="A729" s="111" t="s">
        <v>267</v>
      </c>
      <c r="B729" s="2"/>
      <c r="C729" s="2" t="s">
        <v>170</v>
      </c>
      <c r="D729" s="2" t="s">
        <v>34</v>
      </c>
      <c r="E729" s="2" t="s">
        <v>266</v>
      </c>
      <c r="F729" s="2"/>
      <c r="G729" s="25">
        <f>SUM(G733)+G730</f>
        <v>5300</v>
      </c>
      <c r="H729" s="25">
        <f t="shared" ref="H729:I729" si="93">SUM(H733)+H730</f>
        <v>0</v>
      </c>
      <c r="I729" s="25">
        <f t="shared" si="93"/>
        <v>0</v>
      </c>
    </row>
    <row r="730" spans="1:9" x14ac:dyDescent="0.25">
      <c r="A730" s="111" t="s">
        <v>35</v>
      </c>
      <c r="B730" s="2"/>
      <c r="C730" s="2" t="s">
        <v>170</v>
      </c>
      <c r="D730" s="2" t="s">
        <v>34</v>
      </c>
      <c r="E730" s="2" t="s">
        <v>846</v>
      </c>
      <c r="F730" s="2"/>
      <c r="G730" s="25">
        <f t="shared" ref="G730:I732" si="94">G731</f>
        <v>3500</v>
      </c>
      <c r="H730" s="25">
        <f t="shared" si="94"/>
        <v>0</v>
      </c>
      <c r="I730" s="25">
        <f t="shared" si="94"/>
        <v>0</v>
      </c>
    </row>
    <row r="731" spans="1:9" x14ac:dyDescent="0.25">
      <c r="A731" s="111" t="s">
        <v>260</v>
      </c>
      <c r="B731" s="2"/>
      <c r="C731" s="2" t="s">
        <v>170</v>
      </c>
      <c r="D731" s="2" t="s">
        <v>34</v>
      </c>
      <c r="E731" s="2" t="s">
        <v>847</v>
      </c>
      <c r="F731" s="2"/>
      <c r="G731" s="25">
        <f t="shared" si="94"/>
        <v>3500</v>
      </c>
      <c r="H731" s="25">
        <f t="shared" si="94"/>
        <v>0</v>
      </c>
      <c r="I731" s="25">
        <f t="shared" si="94"/>
        <v>0</v>
      </c>
    </row>
    <row r="732" spans="1:9" ht="31.5" x14ac:dyDescent="0.25">
      <c r="A732" s="111" t="s">
        <v>52</v>
      </c>
      <c r="B732" s="2"/>
      <c r="C732" s="2" t="s">
        <v>170</v>
      </c>
      <c r="D732" s="2" t="s">
        <v>34</v>
      </c>
      <c r="E732" s="2" t="s">
        <v>847</v>
      </c>
      <c r="F732" s="2" t="s">
        <v>91</v>
      </c>
      <c r="G732" s="25">
        <f>2500+1000</f>
        <v>3500</v>
      </c>
      <c r="H732" s="25">
        <f t="shared" si="94"/>
        <v>0</v>
      </c>
      <c r="I732" s="25">
        <f t="shared" si="94"/>
        <v>0</v>
      </c>
    </row>
    <row r="733" spans="1:9" x14ac:dyDescent="0.25">
      <c r="A733" s="111" t="s">
        <v>151</v>
      </c>
      <c r="B733" s="2"/>
      <c r="C733" s="2" t="s">
        <v>170</v>
      </c>
      <c r="D733" s="2" t="s">
        <v>34</v>
      </c>
      <c r="E733" s="2" t="s">
        <v>317</v>
      </c>
      <c r="F733" s="2"/>
      <c r="G733" s="25">
        <f>G734+G737+G740</f>
        <v>1800</v>
      </c>
      <c r="H733" s="25">
        <f>H734+H737+H740</f>
        <v>0</v>
      </c>
      <c r="I733" s="25">
        <f>I734+I737+I740</f>
        <v>0</v>
      </c>
    </row>
    <row r="734" spans="1:9" x14ac:dyDescent="0.25">
      <c r="A734" s="111" t="s">
        <v>263</v>
      </c>
      <c r="B734" s="2"/>
      <c r="C734" s="2" t="s">
        <v>170</v>
      </c>
      <c r="D734" s="2" t="s">
        <v>34</v>
      </c>
      <c r="E734" s="2" t="s">
        <v>318</v>
      </c>
      <c r="F734" s="2"/>
      <c r="G734" s="25">
        <f t="shared" ref="G734:I735" si="95">G735</f>
        <v>1000</v>
      </c>
      <c r="H734" s="25">
        <f t="shared" si="95"/>
        <v>0</v>
      </c>
      <c r="I734" s="25">
        <f t="shared" si="95"/>
        <v>0</v>
      </c>
    </row>
    <row r="735" spans="1:9" x14ac:dyDescent="0.25">
      <c r="A735" s="111" t="s">
        <v>260</v>
      </c>
      <c r="B735" s="2"/>
      <c r="C735" s="2" t="s">
        <v>170</v>
      </c>
      <c r="D735" s="2" t="s">
        <v>34</v>
      </c>
      <c r="E735" s="2" t="s">
        <v>319</v>
      </c>
      <c r="F735" s="2"/>
      <c r="G735" s="25">
        <f t="shared" si="95"/>
        <v>1000</v>
      </c>
      <c r="H735" s="25">
        <f t="shared" si="95"/>
        <v>0</v>
      </c>
      <c r="I735" s="25">
        <f t="shared" si="95"/>
        <v>0</v>
      </c>
    </row>
    <row r="736" spans="1:9" ht="31.5" x14ac:dyDescent="0.25">
      <c r="A736" s="111" t="s">
        <v>229</v>
      </c>
      <c r="B736" s="2"/>
      <c r="C736" s="2" t="s">
        <v>170</v>
      </c>
      <c r="D736" s="2" t="s">
        <v>34</v>
      </c>
      <c r="E736" s="2" t="s">
        <v>319</v>
      </c>
      <c r="F736" s="2" t="s">
        <v>122</v>
      </c>
      <c r="G736" s="25">
        <v>1000</v>
      </c>
      <c r="H736" s="25"/>
      <c r="I736" s="25"/>
    </row>
    <row r="737" spans="1:9" ht="31.5" hidden="1" x14ac:dyDescent="0.25">
      <c r="A737" s="111" t="s">
        <v>264</v>
      </c>
      <c r="B737" s="2"/>
      <c r="C737" s="2" t="s">
        <v>170</v>
      </c>
      <c r="D737" s="2" t="s">
        <v>34</v>
      </c>
      <c r="E737" s="2" t="s">
        <v>320</v>
      </c>
      <c r="F737" s="2"/>
      <c r="G737" s="25">
        <f t="shared" ref="G737:I738" si="96">G738</f>
        <v>0</v>
      </c>
      <c r="H737" s="25">
        <f t="shared" si="96"/>
        <v>0</v>
      </c>
      <c r="I737" s="25">
        <f t="shared" si="96"/>
        <v>0</v>
      </c>
    </row>
    <row r="738" spans="1:9" hidden="1" x14ac:dyDescent="0.25">
      <c r="A738" s="111" t="s">
        <v>260</v>
      </c>
      <c r="B738" s="2"/>
      <c r="C738" s="2" t="s">
        <v>170</v>
      </c>
      <c r="D738" s="2" t="s">
        <v>34</v>
      </c>
      <c r="E738" s="2" t="s">
        <v>321</v>
      </c>
      <c r="F738" s="2"/>
      <c r="G738" s="25">
        <f t="shared" si="96"/>
        <v>0</v>
      </c>
      <c r="H738" s="25">
        <f t="shared" si="96"/>
        <v>0</v>
      </c>
      <c r="I738" s="25">
        <f t="shared" si="96"/>
        <v>0</v>
      </c>
    </row>
    <row r="739" spans="1:9" ht="31.5" hidden="1" x14ac:dyDescent="0.25">
      <c r="A739" s="111" t="s">
        <v>229</v>
      </c>
      <c r="B739" s="2"/>
      <c r="C739" s="2" t="s">
        <v>170</v>
      </c>
      <c r="D739" s="2" t="s">
        <v>34</v>
      </c>
      <c r="E739" s="2" t="s">
        <v>321</v>
      </c>
      <c r="F739" s="2" t="s">
        <v>122</v>
      </c>
      <c r="G739" s="25">
        <v>0</v>
      </c>
      <c r="H739" s="25">
        <v>0</v>
      </c>
      <c r="I739" s="25">
        <v>0</v>
      </c>
    </row>
    <row r="740" spans="1:9" x14ac:dyDescent="0.25">
      <c r="A740" s="111" t="s">
        <v>265</v>
      </c>
      <c r="B740" s="2"/>
      <c r="C740" s="2" t="s">
        <v>170</v>
      </c>
      <c r="D740" s="2" t="s">
        <v>34</v>
      </c>
      <c r="E740" s="2" t="s">
        <v>322</v>
      </c>
      <c r="F740" s="2"/>
      <c r="G740" s="25">
        <f t="shared" ref="G740:I741" si="97">G741</f>
        <v>800</v>
      </c>
      <c r="H740" s="25">
        <f t="shared" si="97"/>
        <v>0</v>
      </c>
      <c r="I740" s="25">
        <f t="shared" si="97"/>
        <v>0</v>
      </c>
    </row>
    <row r="741" spans="1:9" x14ac:dyDescent="0.25">
      <c r="A741" s="111" t="s">
        <v>260</v>
      </c>
      <c r="B741" s="2"/>
      <c r="C741" s="2" t="s">
        <v>170</v>
      </c>
      <c r="D741" s="2" t="s">
        <v>34</v>
      </c>
      <c r="E741" s="2" t="s">
        <v>323</v>
      </c>
      <c r="F741" s="2"/>
      <c r="G741" s="25">
        <f t="shared" si="97"/>
        <v>800</v>
      </c>
      <c r="H741" s="25">
        <f t="shared" si="97"/>
        <v>0</v>
      </c>
      <c r="I741" s="25">
        <f t="shared" si="97"/>
        <v>0</v>
      </c>
    </row>
    <row r="742" spans="1:9" ht="31.5" x14ac:dyDescent="0.25">
      <c r="A742" s="111" t="s">
        <v>229</v>
      </c>
      <c r="B742" s="2"/>
      <c r="C742" s="2" t="s">
        <v>170</v>
      </c>
      <c r="D742" s="2" t="s">
        <v>34</v>
      </c>
      <c r="E742" s="2" t="s">
        <v>323</v>
      </c>
      <c r="F742" s="2" t="s">
        <v>122</v>
      </c>
      <c r="G742" s="25">
        <f>500+300</f>
        <v>800</v>
      </c>
      <c r="H742" s="25"/>
      <c r="I742" s="25"/>
    </row>
    <row r="743" spans="1:9" x14ac:dyDescent="0.25">
      <c r="A743" s="111" t="s">
        <v>188</v>
      </c>
      <c r="B743" s="2"/>
      <c r="C743" s="2" t="s">
        <v>170</v>
      </c>
      <c r="D743" s="2" t="s">
        <v>44</v>
      </c>
      <c r="E743" s="2"/>
      <c r="F743" s="2"/>
      <c r="G743" s="25">
        <f>G744</f>
        <v>120163.5</v>
      </c>
      <c r="H743" s="25">
        <f t="shared" ref="H743:I743" si="98">H744</f>
        <v>15264.1</v>
      </c>
      <c r="I743" s="25">
        <f t="shared" si="98"/>
        <v>15264.1</v>
      </c>
    </row>
    <row r="744" spans="1:9" ht="31.5" x14ac:dyDescent="0.25">
      <c r="A744" s="111" t="s">
        <v>678</v>
      </c>
      <c r="B744" s="2"/>
      <c r="C744" s="2" t="s">
        <v>170</v>
      </c>
      <c r="D744" s="2" t="s">
        <v>44</v>
      </c>
      <c r="E744" s="2" t="s">
        <v>258</v>
      </c>
      <c r="F744" s="2"/>
      <c r="G744" s="25">
        <f>SUM(G745)+G760</f>
        <v>120163.5</v>
      </c>
      <c r="H744" s="25">
        <f t="shared" ref="H744:I744" si="99">SUM(H745)+H760</f>
        <v>15264.1</v>
      </c>
      <c r="I744" s="25">
        <f t="shared" si="99"/>
        <v>15264.1</v>
      </c>
    </row>
    <row r="745" spans="1:9" ht="78.75" x14ac:dyDescent="0.25">
      <c r="A745" s="111" t="s">
        <v>992</v>
      </c>
      <c r="B745" s="2"/>
      <c r="C745" s="2" t="s">
        <v>170</v>
      </c>
      <c r="D745" s="2" t="s">
        <v>44</v>
      </c>
      <c r="E745" s="2" t="s">
        <v>262</v>
      </c>
      <c r="F745" s="2"/>
      <c r="G745" s="25">
        <f>G746</f>
        <v>5293.1</v>
      </c>
      <c r="H745" s="25">
        <f t="shared" ref="H745:I745" si="100">H746</f>
        <v>5293.1</v>
      </c>
      <c r="I745" s="25">
        <f t="shared" si="100"/>
        <v>5293.1</v>
      </c>
    </row>
    <row r="746" spans="1:9" x14ac:dyDescent="0.25">
      <c r="A746" s="111" t="s">
        <v>35</v>
      </c>
      <c r="B746" s="2"/>
      <c r="C746" s="2" t="s">
        <v>170</v>
      </c>
      <c r="D746" s="2" t="s">
        <v>44</v>
      </c>
      <c r="E746" s="2" t="s">
        <v>842</v>
      </c>
      <c r="F746" s="2"/>
      <c r="G746" s="25">
        <f>G747+G753+G755+G757+G759</f>
        <v>5293.1</v>
      </c>
      <c r="H746" s="25">
        <f>H747+H753+H755+H757+H759</f>
        <v>5293.1</v>
      </c>
      <c r="I746" s="25">
        <f>I747+I753+I755+I757+I759</f>
        <v>5293.1</v>
      </c>
    </row>
    <row r="747" spans="1:9" ht="47.25" x14ac:dyDescent="0.25">
      <c r="A747" s="111" t="s">
        <v>848</v>
      </c>
      <c r="B747" s="2"/>
      <c r="C747" s="2" t="s">
        <v>170</v>
      </c>
      <c r="D747" s="2" t="s">
        <v>44</v>
      </c>
      <c r="E747" s="2" t="s">
        <v>849</v>
      </c>
      <c r="F747" s="2"/>
      <c r="G747" s="25">
        <f>G748+G751</f>
        <v>2465.3000000000002</v>
      </c>
      <c r="H747" s="25">
        <f t="shared" ref="H747:I747" si="101">H748+H751</f>
        <v>2465.3000000000002</v>
      </c>
      <c r="I747" s="25">
        <f t="shared" si="101"/>
        <v>2465.3000000000002</v>
      </c>
    </row>
    <row r="748" spans="1:9" ht="31.5" x14ac:dyDescent="0.25">
      <c r="A748" s="111" t="s">
        <v>850</v>
      </c>
      <c r="B748" s="2"/>
      <c r="C748" s="2" t="s">
        <v>170</v>
      </c>
      <c r="D748" s="2" t="s">
        <v>44</v>
      </c>
      <c r="E748" s="2" t="s">
        <v>851</v>
      </c>
      <c r="F748" s="2"/>
      <c r="G748" s="25">
        <v>1584.8</v>
      </c>
      <c r="H748" s="25">
        <v>1584.8</v>
      </c>
      <c r="I748" s="25">
        <v>1584.8</v>
      </c>
    </row>
    <row r="749" spans="1:9" ht="31.5" x14ac:dyDescent="0.25">
      <c r="A749" s="111" t="s">
        <v>229</v>
      </c>
      <c r="B749" s="2"/>
      <c r="C749" s="2" t="s">
        <v>170</v>
      </c>
      <c r="D749" s="2" t="s">
        <v>44</v>
      </c>
      <c r="E749" s="2" t="s">
        <v>851</v>
      </c>
      <c r="F749" s="2" t="s">
        <v>122</v>
      </c>
      <c r="G749" s="25">
        <v>1584.8</v>
      </c>
      <c r="H749" s="25">
        <v>1584.8</v>
      </c>
      <c r="I749" s="25">
        <v>1584.8</v>
      </c>
    </row>
    <row r="750" spans="1:9" ht="47.25" x14ac:dyDescent="0.25">
      <c r="A750" s="111" t="s">
        <v>852</v>
      </c>
      <c r="B750" s="2"/>
      <c r="C750" s="2" t="s">
        <v>170</v>
      </c>
      <c r="D750" s="2" t="s">
        <v>44</v>
      </c>
      <c r="E750" s="2" t="s">
        <v>853</v>
      </c>
      <c r="F750" s="2"/>
      <c r="G750" s="25">
        <v>880.5</v>
      </c>
      <c r="H750" s="25">
        <v>880.5</v>
      </c>
      <c r="I750" s="25">
        <v>880.5</v>
      </c>
    </row>
    <row r="751" spans="1:9" ht="31.5" x14ac:dyDescent="0.25">
      <c r="A751" s="111" t="s">
        <v>72</v>
      </c>
      <c r="B751" s="2"/>
      <c r="C751" s="2" t="s">
        <v>170</v>
      </c>
      <c r="D751" s="2" t="s">
        <v>44</v>
      </c>
      <c r="E751" s="2" t="s">
        <v>853</v>
      </c>
      <c r="F751" s="2" t="s">
        <v>122</v>
      </c>
      <c r="G751" s="25">
        <v>880.5</v>
      </c>
      <c r="H751" s="25">
        <v>880.5</v>
      </c>
      <c r="I751" s="25">
        <v>880.5</v>
      </c>
    </row>
    <row r="752" spans="1:9" ht="47.25" x14ac:dyDescent="0.25">
      <c r="A752" s="111" t="s">
        <v>854</v>
      </c>
      <c r="B752" s="2"/>
      <c r="C752" s="2" t="s">
        <v>170</v>
      </c>
      <c r="D752" s="2" t="s">
        <v>44</v>
      </c>
      <c r="E752" s="2" t="s">
        <v>855</v>
      </c>
      <c r="F752" s="2"/>
      <c r="G752" s="25">
        <f>G753</f>
        <v>1126.9000000000001</v>
      </c>
      <c r="H752" s="25">
        <f>H753</f>
        <v>1126.9000000000001</v>
      </c>
      <c r="I752" s="25">
        <f>I753</f>
        <v>1126.9000000000001</v>
      </c>
    </row>
    <row r="753" spans="1:9" ht="31.5" x14ac:dyDescent="0.25">
      <c r="A753" s="111" t="s">
        <v>52</v>
      </c>
      <c r="B753" s="2"/>
      <c r="C753" s="2" t="s">
        <v>170</v>
      </c>
      <c r="D753" s="2" t="s">
        <v>44</v>
      </c>
      <c r="E753" s="2" t="s">
        <v>855</v>
      </c>
      <c r="F753" s="2" t="s">
        <v>91</v>
      </c>
      <c r="G753" s="25">
        <v>1126.9000000000001</v>
      </c>
      <c r="H753" s="25">
        <v>1126.9000000000001</v>
      </c>
      <c r="I753" s="25">
        <v>1126.9000000000001</v>
      </c>
    </row>
    <row r="754" spans="1:9" ht="31.5" x14ac:dyDescent="0.25">
      <c r="A754" s="111" t="s">
        <v>856</v>
      </c>
      <c r="B754" s="2"/>
      <c r="C754" s="2" t="s">
        <v>170</v>
      </c>
      <c r="D754" s="2" t="s">
        <v>44</v>
      </c>
      <c r="E754" s="2" t="s">
        <v>857</v>
      </c>
      <c r="F754" s="2"/>
      <c r="G754" s="25">
        <v>1348.1</v>
      </c>
      <c r="H754" s="25">
        <v>1348.1</v>
      </c>
      <c r="I754" s="25">
        <v>1348.1</v>
      </c>
    </row>
    <row r="755" spans="1:9" ht="31.5" x14ac:dyDescent="0.25">
      <c r="A755" s="111" t="s">
        <v>229</v>
      </c>
      <c r="B755" s="2"/>
      <c r="C755" s="2" t="s">
        <v>170</v>
      </c>
      <c r="D755" s="2" t="s">
        <v>44</v>
      </c>
      <c r="E755" s="2" t="s">
        <v>857</v>
      </c>
      <c r="F755" s="2" t="s">
        <v>122</v>
      </c>
      <c r="G755" s="25">
        <v>1348.1</v>
      </c>
      <c r="H755" s="25">
        <v>1348.1</v>
      </c>
      <c r="I755" s="25">
        <v>1348.1</v>
      </c>
    </row>
    <row r="756" spans="1:9" ht="78.75" x14ac:dyDescent="0.25">
      <c r="A756" s="111" t="s">
        <v>600</v>
      </c>
      <c r="B756" s="2"/>
      <c r="C756" s="2" t="s">
        <v>170</v>
      </c>
      <c r="D756" s="2" t="s">
        <v>44</v>
      </c>
      <c r="E756" s="2" t="s">
        <v>858</v>
      </c>
      <c r="F756" s="2"/>
      <c r="G756" s="25">
        <v>165</v>
      </c>
      <c r="H756" s="25">
        <v>165</v>
      </c>
      <c r="I756" s="25">
        <v>165</v>
      </c>
    </row>
    <row r="757" spans="1:9" ht="31.5" x14ac:dyDescent="0.25">
      <c r="A757" s="111" t="s">
        <v>229</v>
      </c>
      <c r="B757" s="2"/>
      <c r="C757" s="2" t="s">
        <v>170</v>
      </c>
      <c r="D757" s="2" t="s">
        <v>44</v>
      </c>
      <c r="E757" s="2" t="s">
        <v>858</v>
      </c>
      <c r="F757" s="2" t="s">
        <v>122</v>
      </c>
      <c r="G757" s="25">
        <v>165</v>
      </c>
      <c r="H757" s="25">
        <v>165</v>
      </c>
      <c r="I757" s="25">
        <v>165</v>
      </c>
    </row>
    <row r="758" spans="1:9" ht="47.25" x14ac:dyDescent="0.25">
      <c r="A758" s="111" t="s">
        <v>859</v>
      </c>
      <c r="B758" s="2"/>
      <c r="C758" s="2" t="s">
        <v>170</v>
      </c>
      <c r="D758" s="2" t="s">
        <v>44</v>
      </c>
      <c r="E758" s="2" t="s">
        <v>860</v>
      </c>
      <c r="F758" s="2"/>
      <c r="G758" s="25">
        <f>G759</f>
        <v>187.8</v>
      </c>
      <c r="H758" s="25">
        <f>H759</f>
        <v>187.8</v>
      </c>
      <c r="I758" s="25">
        <f>I759</f>
        <v>187.8</v>
      </c>
    </row>
    <row r="759" spans="1:9" ht="31.5" x14ac:dyDescent="0.25">
      <c r="A759" s="111" t="s">
        <v>52</v>
      </c>
      <c r="B759" s="2"/>
      <c r="C759" s="2" t="s">
        <v>170</v>
      </c>
      <c r="D759" s="2" t="s">
        <v>44</v>
      </c>
      <c r="E759" s="2" t="s">
        <v>860</v>
      </c>
      <c r="F759" s="2" t="s">
        <v>91</v>
      </c>
      <c r="G759" s="25">
        <v>187.8</v>
      </c>
      <c r="H759" s="25">
        <v>187.8</v>
      </c>
      <c r="I759" s="25">
        <v>187.8</v>
      </c>
    </row>
    <row r="760" spans="1:9" ht="31.5" x14ac:dyDescent="0.25">
      <c r="A760" s="111" t="s">
        <v>861</v>
      </c>
      <c r="B760" s="2"/>
      <c r="C760" s="2" t="s">
        <v>170</v>
      </c>
      <c r="D760" s="2" t="s">
        <v>44</v>
      </c>
      <c r="E760" s="2" t="s">
        <v>266</v>
      </c>
      <c r="F760" s="2"/>
      <c r="G760" s="25">
        <f>G777+G761</f>
        <v>114870.39999999999</v>
      </c>
      <c r="H760" s="25">
        <f>H777+H761</f>
        <v>9971</v>
      </c>
      <c r="I760" s="25">
        <f>I777+I761</f>
        <v>9971</v>
      </c>
    </row>
    <row r="761" spans="1:9" x14ac:dyDescent="0.25">
      <c r="A761" s="111" t="s">
        <v>35</v>
      </c>
      <c r="B761" s="2"/>
      <c r="C761" s="2" t="s">
        <v>170</v>
      </c>
      <c r="D761" s="2" t="s">
        <v>44</v>
      </c>
      <c r="E761" s="2" t="s">
        <v>846</v>
      </c>
      <c r="F761" s="2"/>
      <c r="G761" s="25">
        <f>G762+G773+G767+G775</f>
        <v>72703.7</v>
      </c>
      <c r="H761" s="25">
        <f t="shared" ref="H761:I761" si="102">H762+H773+H767+H775</f>
        <v>9971</v>
      </c>
      <c r="I761" s="25">
        <f t="shared" si="102"/>
        <v>9971</v>
      </c>
    </row>
    <row r="762" spans="1:9" ht="47.25" x14ac:dyDescent="0.25">
      <c r="A762" s="53" t="s">
        <v>848</v>
      </c>
      <c r="B762" s="2"/>
      <c r="C762" s="2" t="s">
        <v>170</v>
      </c>
      <c r="D762" s="2" t="s">
        <v>44</v>
      </c>
      <c r="E762" s="2" t="s">
        <v>862</v>
      </c>
      <c r="F762" s="2"/>
      <c r="G762" s="25">
        <f>SUM(G763+G765)</f>
        <v>50371</v>
      </c>
      <c r="H762" s="25">
        <f t="shared" ref="H762:I762" si="103">SUM(H763+H765)</f>
        <v>9371</v>
      </c>
      <c r="I762" s="25">
        <f t="shared" si="103"/>
        <v>9371</v>
      </c>
    </row>
    <row r="763" spans="1:9" ht="47.25" x14ac:dyDescent="0.25">
      <c r="A763" s="111" t="s">
        <v>863</v>
      </c>
      <c r="B763" s="2"/>
      <c r="C763" s="2" t="s">
        <v>170</v>
      </c>
      <c r="D763" s="2" t="s">
        <v>44</v>
      </c>
      <c r="E763" s="2" t="s">
        <v>864</v>
      </c>
      <c r="F763" s="2"/>
      <c r="G763" s="25">
        <v>5371</v>
      </c>
      <c r="H763" s="25">
        <v>5371</v>
      </c>
      <c r="I763" s="25">
        <v>5371</v>
      </c>
    </row>
    <row r="764" spans="1:9" ht="31.5" x14ac:dyDescent="0.25">
      <c r="A764" s="111" t="s">
        <v>229</v>
      </c>
      <c r="B764" s="2"/>
      <c r="C764" s="2" t="s">
        <v>170</v>
      </c>
      <c r="D764" s="2" t="s">
        <v>44</v>
      </c>
      <c r="E764" s="2" t="s">
        <v>864</v>
      </c>
      <c r="F764" s="2" t="s">
        <v>122</v>
      </c>
      <c r="G764" s="25">
        <v>5371</v>
      </c>
      <c r="H764" s="25">
        <v>5371</v>
      </c>
      <c r="I764" s="25">
        <v>5371</v>
      </c>
    </row>
    <row r="765" spans="1:9" ht="31.5" x14ac:dyDescent="0.25">
      <c r="A765" s="111" t="s">
        <v>867</v>
      </c>
      <c r="B765" s="2"/>
      <c r="C765" s="2" t="s">
        <v>170</v>
      </c>
      <c r="D765" s="2" t="s">
        <v>44</v>
      </c>
      <c r="E765" s="2" t="s">
        <v>882</v>
      </c>
      <c r="F765" s="2"/>
      <c r="G765" s="25">
        <f>SUM(G766)</f>
        <v>45000</v>
      </c>
      <c r="H765" s="25">
        <f t="shared" ref="H765:I765" si="104">SUM(H766)</f>
        <v>4000</v>
      </c>
      <c r="I765" s="25">
        <f t="shared" si="104"/>
        <v>4000</v>
      </c>
    </row>
    <row r="766" spans="1:9" ht="31.5" x14ac:dyDescent="0.25">
      <c r="A766" s="111" t="s">
        <v>52</v>
      </c>
      <c r="B766" s="2"/>
      <c r="C766" s="2" t="s">
        <v>170</v>
      </c>
      <c r="D766" s="2" t="s">
        <v>44</v>
      </c>
      <c r="E766" s="2" t="s">
        <v>882</v>
      </c>
      <c r="F766" s="2" t="s">
        <v>91</v>
      </c>
      <c r="G766" s="25">
        <v>45000</v>
      </c>
      <c r="H766" s="25">
        <v>4000</v>
      </c>
      <c r="I766" s="25">
        <v>4000</v>
      </c>
    </row>
    <row r="767" spans="1:9" x14ac:dyDescent="0.25">
      <c r="A767" s="111" t="s">
        <v>260</v>
      </c>
      <c r="B767" s="54"/>
      <c r="C767" s="2" t="s">
        <v>170</v>
      </c>
      <c r="D767" s="2" t="s">
        <v>44</v>
      </c>
      <c r="E767" s="2" t="s">
        <v>847</v>
      </c>
      <c r="F767" s="2"/>
      <c r="G767" s="25">
        <f>G768+G771</f>
        <v>17732.7</v>
      </c>
      <c r="H767" s="25">
        <f t="shared" ref="H767:I767" si="105">H768+H771</f>
        <v>0</v>
      </c>
      <c r="I767" s="25">
        <f t="shared" si="105"/>
        <v>0</v>
      </c>
    </row>
    <row r="768" spans="1:9" ht="47.25" x14ac:dyDescent="0.25">
      <c r="A768" s="111" t="s">
        <v>869</v>
      </c>
      <c r="B768" s="2"/>
      <c r="C768" s="2" t="s">
        <v>170</v>
      </c>
      <c r="D768" s="2" t="s">
        <v>44</v>
      </c>
      <c r="E768" s="2" t="s">
        <v>883</v>
      </c>
      <c r="F768" s="2"/>
      <c r="G768" s="25">
        <f>G769+G770</f>
        <v>8400</v>
      </c>
      <c r="H768" s="25">
        <f t="shared" ref="H768:I768" si="106">H769+H770</f>
        <v>0</v>
      </c>
      <c r="I768" s="25">
        <f t="shared" si="106"/>
        <v>0</v>
      </c>
    </row>
    <row r="769" spans="1:9" ht="31.5" x14ac:dyDescent="0.25">
      <c r="A769" s="155" t="s">
        <v>52</v>
      </c>
      <c r="B769" s="2"/>
      <c r="C769" s="2" t="s">
        <v>170</v>
      </c>
      <c r="D769" s="2" t="s">
        <v>44</v>
      </c>
      <c r="E769" s="2" t="s">
        <v>883</v>
      </c>
      <c r="F769" s="2" t="s">
        <v>91</v>
      </c>
      <c r="G769" s="25">
        <v>8210.2000000000007</v>
      </c>
      <c r="H769" s="25">
        <v>0</v>
      </c>
      <c r="I769" s="25">
        <v>0</v>
      </c>
    </row>
    <row r="770" spans="1:9" ht="31.5" x14ac:dyDescent="0.25">
      <c r="A770" s="160" t="s">
        <v>229</v>
      </c>
      <c r="B770" s="2"/>
      <c r="C770" s="2" t="s">
        <v>170</v>
      </c>
      <c r="D770" s="2" t="s">
        <v>44</v>
      </c>
      <c r="E770" s="2" t="s">
        <v>883</v>
      </c>
      <c r="F770" s="2" t="s">
        <v>122</v>
      </c>
      <c r="G770" s="25">
        <v>189.8</v>
      </c>
      <c r="H770" s="25"/>
      <c r="I770" s="25"/>
    </row>
    <row r="771" spans="1:9" ht="47.25" x14ac:dyDescent="0.25">
      <c r="A771" s="159" t="s">
        <v>1002</v>
      </c>
      <c r="B771" s="2"/>
      <c r="C771" s="2" t="s">
        <v>170</v>
      </c>
      <c r="D771" s="2" t="s">
        <v>44</v>
      </c>
      <c r="E771" s="2" t="s">
        <v>1001</v>
      </c>
      <c r="F771" s="2"/>
      <c r="G771" s="25">
        <f>SUM(G772)</f>
        <v>9332.7000000000007</v>
      </c>
      <c r="H771" s="25"/>
      <c r="I771" s="25"/>
    </row>
    <row r="772" spans="1:9" ht="31.5" x14ac:dyDescent="0.25">
      <c r="A772" s="159" t="s">
        <v>52</v>
      </c>
      <c r="B772" s="2"/>
      <c r="C772" s="2" t="s">
        <v>170</v>
      </c>
      <c r="D772" s="2" t="s">
        <v>44</v>
      </c>
      <c r="E772" s="2" t="s">
        <v>1001</v>
      </c>
      <c r="F772" s="2" t="s">
        <v>91</v>
      </c>
      <c r="G772" s="25">
        <v>9332.7000000000007</v>
      </c>
      <c r="H772" s="25"/>
      <c r="I772" s="25"/>
    </row>
    <row r="773" spans="1:9" ht="47.25" x14ac:dyDescent="0.25">
      <c r="A773" s="111" t="s">
        <v>865</v>
      </c>
      <c r="B773" s="54"/>
      <c r="C773" s="2" t="s">
        <v>170</v>
      </c>
      <c r="D773" s="2" t="s">
        <v>44</v>
      </c>
      <c r="E773" s="55" t="s">
        <v>866</v>
      </c>
      <c r="F773" s="2"/>
      <c r="G773" s="25">
        <v>600</v>
      </c>
      <c r="H773" s="25">
        <v>600</v>
      </c>
      <c r="I773" s="25">
        <v>600</v>
      </c>
    </row>
    <row r="774" spans="1:9" ht="31.5" x14ac:dyDescent="0.25">
      <c r="A774" s="111" t="s">
        <v>229</v>
      </c>
      <c r="B774" s="54"/>
      <c r="C774" s="2" t="s">
        <v>170</v>
      </c>
      <c r="D774" s="2" t="s">
        <v>44</v>
      </c>
      <c r="E774" s="55" t="s">
        <v>866</v>
      </c>
      <c r="F774" s="2" t="s">
        <v>122</v>
      </c>
      <c r="G774" s="25">
        <v>600</v>
      </c>
      <c r="H774" s="25">
        <v>600</v>
      </c>
      <c r="I774" s="25">
        <v>600</v>
      </c>
    </row>
    <row r="775" spans="1:9" ht="31.5" x14ac:dyDescent="0.25">
      <c r="A775" s="111" t="s">
        <v>868</v>
      </c>
      <c r="B775" s="54"/>
      <c r="C775" s="2" t="s">
        <v>170</v>
      </c>
      <c r="D775" s="2" t="s">
        <v>44</v>
      </c>
      <c r="E775" s="55" t="s">
        <v>884</v>
      </c>
      <c r="F775" s="2"/>
      <c r="G775" s="25">
        <f t="shared" ref="G775:I775" si="107">G776</f>
        <v>4000</v>
      </c>
      <c r="H775" s="25">
        <f t="shared" si="107"/>
        <v>0</v>
      </c>
      <c r="I775" s="25">
        <f t="shared" si="107"/>
        <v>0</v>
      </c>
    </row>
    <row r="776" spans="1:9" ht="31.5" x14ac:dyDescent="0.25">
      <c r="A776" s="111" t="s">
        <v>229</v>
      </c>
      <c r="B776" s="54"/>
      <c r="C776" s="2" t="s">
        <v>170</v>
      </c>
      <c r="D776" s="2" t="s">
        <v>44</v>
      </c>
      <c r="E776" s="55" t="s">
        <v>884</v>
      </c>
      <c r="F776" s="2" t="s">
        <v>91</v>
      </c>
      <c r="G776" s="25">
        <v>4000</v>
      </c>
      <c r="H776" s="25">
        <v>0</v>
      </c>
      <c r="I776" s="25">
        <v>0</v>
      </c>
    </row>
    <row r="777" spans="1:9" x14ac:dyDescent="0.25">
      <c r="A777" s="111" t="s">
        <v>599</v>
      </c>
      <c r="B777" s="54"/>
      <c r="C777" s="2" t="s">
        <v>170</v>
      </c>
      <c r="D777" s="2" t="s">
        <v>44</v>
      </c>
      <c r="E777" s="55" t="s">
        <v>870</v>
      </c>
      <c r="F777" s="2"/>
      <c r="G777" s="25">
        <f>G778</f>
        <v>42166.7</v>
      </c>
      <c r="H777" s="25">
        <f t="shared" ref="H777:I777" si="108">H778</f>
        <v>0</v>
      </c>
      <c r="I777" s="25">
        <f t="shared" si="108"/>
        <v>0</v>
      </c>
    </row>
    <row r="778" spans="1:9" ht="31.5" x14ac:dyDescent="0.25">
      <c r="A778" s="111" t="s">
        <v>524</v>
      </c>
      <c r="B778" s="54"/>
      <c r="C778" s="2" t="s">
        <v>170</v>
      </c>
      <c r="D778" s="2" t="s">
        <v>44</v>
      </c>
      <c r="E778" s="55" t="s">
        <v>871</v>
      </c>
      <c r="F778" s="2"/>
      <c r="G778" s="25">
        <f t="shared" ref="G778:I778" si="109">G779</f>
        <v>42166.7</v>
      </c>
      <c r="H778" s="25">
        <f t="shared" si="109"/>
        <v>0</v>
      </c>
      <c r="I778" s="25">
        <f t="shared" si="109"/>
        <v>0</v>
      </c>
    </row>
    <row r="779" spans="1:9" ht="31.5" x14ac:dyDescent="0.25">
      <c r="A779" s="111" t="s">
        <v>229</v>
      </c>
      <c r="B779" s="54"/>
      <c r="C779" s="2" t="s">
        <v>170</v>
      </c>
      <c r="D779" s="2" t="s">
        <v>44</v>
      </c>
      <c r="E779" s="55" t="s">
        <v>871</v>
      </c>
      <c r="F779" s="2" t="s">
        <v>91</v>
      </c>
      <c r="G779" s="25">
        <v>42166.7</v>
      </c>
      <c r="H779" s="25">
        <v>0</v>
      </c>
      <c r="I779" s="25">
        <v>0</v>
      </c>
    </row>
    <row r="780" spans="1:9" x14ac:dyDescent="0.25">
      <c r="A780" s="111" t="s">
        <v>189</v>
      </c>
      <c r="B780" s="2"/>
      <c r="C780" s="2" t="s">
        <v>170</v>
      </c>
      <c r="D780" s="2" t="s">
        <v>54</v>
      </c>
      <c r="E780" s="2"/>
      <c r="F780" s="2"/>
      <c r="G780" s="25">
        <f>SUM(G781)</f>
        <v>13171.8</v>
      </c>
      <c r="H780" s="25">
        <f t="shared" ref="H780:I780" si="110">SUM(H781)</f>
        <v>13171.8</v>
      </c>
      <c r="I780" s="25">
        <f t="shared" si="110"/>
        <v>13160.900000000001</v>
      </c>
    </row>
    <row r="781" spans="1:9" ht="31.5" x14ac:dyDescent="0.25">
      <c r="A781" s="111" t="s">
        <v>873</v>
      </c>
      <c r="B781" s="2"/>
      <c r="C781" s="2" t="s">
        <v>170</v>
      </c>
      <c r="D781" s="2" t="s">
        <v>54</v>
      </c>
      <c r="E781" s="2" t="s">
        <v>258</v>
      </c>
      <c r="F781" s="2"/>
      <c r="G781" s="25">
        <f>G782</f>
        <v>13171.8</v>
      </c>
      <c r="H781" s="25">
        <f t="shared" ref="H781:I781" si="111">H782</f>
        <v>13171.8</v>
      </c>
      <c r="I781" s="25">
        <f t="shared" si="111"/>
        <v>13160.900000000001</v>
      </c>
    </row>
    <row r="782" spans="1:9" ht="78.75" x14ac:dyDescent="0.25">
      <c r="A782" s="111" t="s">
        <v>872</v>
      </c>
      <c r="B782" s="2"/>
      <c r="C782" s="2" t="s">
        <v>170</v>
      </c>
      <c r="D782" s="2" t="s">
        <v>54</v>
      </c>
      <c r="E782" s="2" t="s">
        <v>262</v>
      </c>
      <c r="F782" s="2"/>
      <c r="G782" s="25">
        <f>G783+G793</f>
        <v>13171.8</v>
      </c>
      <c r="H782" s="25">
        <f t="shared" ref="H782:I782" si="112">H783+H793</f>
        <v>13171.8</v>
      </c>
      <c r="I782" s="25">
        <f t="shared" si="112"/>
        <v>13160.900000000001</v>
      </c>
    </row>
    <row r="783" spans="1:9" x14ac:dyDescent="0.25">
      <c r="A783" s="111" t="s">
        <v>35</v>
      </c>
      <c r="B783" s="2"/>
      <c r="C783" s="2" t="s">
        <v>170</v>
      </c>
      <c r="D783" s="2" t="s">
        <v>54</v>
      </c>
      <c r="E783" s="2" t="s">
        <v>842</v>
      </c>
      <c r="F783" s="2"/>
      <c r="G783" s="25">
        <f>SUM(G784+G789+G791)</f>
        <v>6547.8</v>
      </c>
      <c r="H783" s="25">
        <f t="shared" ref="H783:I783" si="113">SUM(H784+H789+H791)</f>
        <v>6547.8</v>
      </c>
      <c r="I783" s="25">
        <f t="shared" si="113"/>
        <v>6550.1</v>
      </c>
    </row>
    <row r="784" spans="1:9" ht="47.25" x14ac:dyDescent="0.25">
      <c r="A784" s="53" t="s">
        <v>848</v>
      </c>
      <c r="B784" s="2"/>
      <c r="C784" s="2" t="s">
        <v>170</v>
      </c>
      <c r="D784" s="2" t="s">
        <v>54</v>
      </c>
      <c r="E784" s="2" t="s">
        <v>849</v>
      </c>
      <c r="F784" s="2"/>
      <c r="G784" s="25">
        <f>G785+G787</f>
        <v>5027.8</v>
      </c>
      <c r="H784" s="25">
        <f>H785+H787</f>
        <v>5027.8</v>
      </c>
      <c r="I784" s="25">
        <f>I785+I787</f>
        <v>5030.1000000000004</v>
      </c>
    </row>
    <row r="785" spans="1:9" ht="47.25" x14ac:dyDescent="0.25">
      <c r="A785" s="111" t="s">
        <v>525</v>
      </c>
      <c r="B785" s="2"/>
      <c r="C785" s="2" t="s">
        <v>170</v>
      </c>
      <c r="D785" s="2" t="s">
        <v>54</v>
      </c>
      <c r="E785" s="2" t="s">
        <v>874</v>
      </c>
      <c r="F785" s="2"/>
      <c r="G785" s="25">
        <f>G786</f>
        <v>3000</v>
      </c>
      <c r="H785" s="25">
        <f>H786</f>
        <v>3000</v>
      </c>
      <c r="I785" s="25">
        <f>I786</f>
        <v>3000</v>
      </c>
    </row>
    <row r="786" spans="1:9" ht="31.5" x14ac:dyDescent="0.25">
      <c r="A786" s="111" t="s">
        <v>229</v>
      </c>
      <c r="B786" s="2"/>
      <c r="C786" s="2" t="s">
        <v>170</v>
      </c>
      <c r="D786" s="2" t="s">
        <v>54</v>
      </c>
      <c r="E786" s="2" t="s">
        <v>874</v>
      </c>
      <c r="F786" s="2" t="s">
        <v>122</v>
      </c>
      <c r="G786" s="25">
        <v>3000</v>
      </c>
      <c r="H786" s="25">
        <v>3000</v>
      </c>
      <c r="I786" s="25">
        <v>3000</v>
      </c>
    </row>
    <row r="787" spans="1:9" ht="31.5" x14ac:dyDescent="0.25">
      <c r="A787" s="111" t="s">
        <v>495</v>
      </c>
      <c r="B787" s="2"/>
      <c r="C787" s="2" t="s">
        <v>170</v>
      </c>
      <c r="D787" s="2" t="s">
        <v>54</v>
      </c>
      <c r="E787" s="2" t="s">
        <v>875</v>
      </c>
      <c r="F787" s="2"/>
      <c r="G787" s="25">
        <f>SUM(G788)</f>
        <v>2027.8</v>
      </c>
      <c r="H787" s="25">
        <f t="shared" ref="H787:I787" si="114">SUM(H788)</f>
        <v>2027.8</v>
      </c>
      <c r="I787" s="25">
        <f t="shared" si="114"/>
        <v>2030.1</v>
      </c>
    </row>
    <row r="788" spans="1:9" ht="31.5" x14ac:dyDescent="0.25">
      <c r="A788" s="111" t="s">
        <v>229</v>
      </c>
      <c r="B788" s="2"/>
      <c r="C788" s="2" t="s">
        <v>170</v>
      </c>
      <c r="D788" s="2" t="s">
        <v>54</v>
      </c>
      <c r="E788" s="2" t="s">
        <v>875</v>
      </c>
      <c r="F788" s="2" t="s">
        <v>122</v>
      </c>
      <c r="G788" s="25">
        <v>2027.8</v>
      </c>
      <c r="H788" s="25">
        <v>2027.8</v>
      </c>
      <c r="I788" s="25">
        <v>2030.1</v>
      </c>
    </row>
    <row r="789" spans="1:9" ht="78.75" x14ac:dyDescent="0.25">
      <c r="A789" s="111" t="s">
        <v>601</v>
      </c>
      <c r="B789" s="54"/>
      <c r="C789" s="2" t="s">
        <v>170</v>
      </c>
      <c r="D789" s="2" t="s">
        <v>54</v>
      </c>
      <c r="E789" s="55" t="s">
        <v>876</v>
      </c>
      <c r="F789" s="2"/>
      <c r="G789" s="25">
        <v>1100</v>
      </c>
      <c r="H789" s="25">
        <v>1100</v>
      </c>
      <c r="I789" s="25">
        <v>1100</v>
      </c>
    </row>
    <row r="790" spans="1:9" ht="31.5" x14ac:dyDescent="0.25">
      <c r="A790" s="111" t="s">
        <v>229</v>
      </c>
      <c r="B790" s="54"/>
      <c r="C790" s="2" t="s">
        <v>170</v>
      </c>
      <c r="D790" s="2" t="s">
        <v>54</v>
      </c>
      <c r="E790" s="55" t="s">
        <v>876</v>
      </c>
      <c r="F790" s="2" t="s">
        <v>122</v>
      </c>
      <c r="G790" s="25">
        <v>1100</v>
      </c>
      <c r="H790" s="25">
        <v>1100</v>
      </c>
      <c r="I790" s="25">
        <v>1100</v>
      </c>
    </row>
    <row r="791" spans="1:9" ht="31.5" x14ac:dyDescent="0.25">
      <c r="A791" s="111" t="s">
        <v>877</v>
      </c>
      <c r="B791" s="54"/>
      <c r="C791" s="2" t="s">
        <v>170</v>
      </c>
      <c r="D791" s="2" t="s">
        <v>54</v>
      </c>
      <c r="E791" s="55" t="s">
        <v>878</v>
      </c>
      <c r="F791" s="2"/>
      <c r="G791" s="25">
        <v>420</v>
      </c>
      <c r="H791" s="25">
        <v>420</v>
      </c>
      <c r="I791" s="25">
        <v>420</v>
      </c>
    </row>
    <row r="792" spans="1:9" ht="31.5" x14ac:dyDescent="0.25">
      <c r="A792" s="111" t="s">
        <v>229</v>
      </c>
      <c r="B792" s="54"/>
      <c r="C792" s="2" t="s">
        <v>170</v>
      </c>
      <c r="D792" s="2" t="s">
        <v>54</v>
      </c>
      <c r="E792" s="55" t="s">
        <v>878</v>
      </c>
      <c r="F792" s="2" t="s">
        <v>122</v>
      </c>
      <c r="G792" s="25">
        <v>420</v>
      </c>
      <c r="H792" s="25">
        <v>420</v>
      </c>
      <c r="I792" s="25">
        <v>420</v>
      </c>
    </row>
    <row r="793" spans="1:9" x14ac:dyDescent="0.25">
      <c r="A793" s="111" t="s">
        <v>599</v>
      </c>
      <c r="B793" s="54"/>
      <c r="C793" s="2" t="s">
        <v>170</v>
      </c>
      <c r="D793" s="2" t="s">
        <v>54</v>
      </c>
      <c r="E793" s="55" t="s">
        <v>879</v>
      </c>
      <c r="F793" s="2"/>
      <c r="G793" s="25">
        <f>G794</f>
        <v>6624</v>
      </c>
      <c r="H793" s="25">
        <f t="shared" ref="H793:I793" si="115">H794</f>
        <v>6624</v>
      </c>
      <c r="I793" s="25">
        <f t="shared" si="115"/>
        <v>6610.8</v>
      </c>
    </row>
    <row r="794" spans="1:9" ht="31.5" x14ac:dyDescent="0.25">
      <c r="A794" s="114" t="s">
        <v>880</v>
      </c>
      <c r="B794" s="54"/>
      <c r="C794" s="2" t="s">
        <v>170</v>
      </c>
      <c r="D794" s="2" t="s">
        <v>54</v>
      </c>
      <c r="E794" s="55" t="s">
        <v>881</v>
      </c>
      <c r="F794" s="2"/>
      <c r="G794" s="25">
        <f>G795</f>
        <v>6624</v>
      </c>
      <c r="H794" s="25">
        <f>H795</f>
        <v>6624</v>
      </c>
      <c r="I794" s="25">
        <f>I795</f>
        <v>6610.8</v>
      </c>
    </row>
    <row r="795" spans="1:9" ht="31.5" x14ac:dyDescent="0.25">
      <c r="A795" s="111" t="s">
        <v>229</v>
      </c>
      <c r="B795" s="54"/>
      <c r="C795" s="2" t="s">
        <v>170</v>
      </c>
      <c r="D795" s="2" t="s">
        <v>54</v>
      </c>
      <c r="E795" s="55" t="s">
        <v>881</v>
      </c>
      <c r="F795" s="2" t="s">
        <v>122</v>
      </c>
      <c r="G795" s="25">
        <v>6624</v>
      </c>
      <c r="H795" s="25">
        <v>6624</v>
      </c>
      <c r="I795" s="25">
        <v>6610.8</v>
      </c>
    </row>
    <row r="796" spans="1:9" x14ac:dyDescent="0.25">
      <c r="A796" s="111" t="s">
        <v>190</v>
      </c>
      <c r="B796" s="54"/>
      <c r="C796" s="2" t="s">
        <v>170</v>
      </c>
      <c r="D796" s="2" t="s">
        <v>169</v>
      </c>
      <c r="E796" s="55"/>
      <c r="F796" s="2"/>
      <c r="G796" s="25">
        <f>SUM(G797)</f>
        <v>10641.800000000001</v>
      </c>
      <c r="H796" s="25">
        <f>SUM(H797)</f>
        <v>10641.800000000001</v>
      </c>
      <c r="I796" s="25">
        <f>SUM(I797)</f>
        <v>10641.800000000001</v>
      </c>
    </row>
    <row r="797" spans="1:9" ht="31.5" x14ac:dyDescent="0.25">
      <c r="A797" s="111" t="s">
        <v>678</v>
      </c>
      <c r="B797" s="54"/>
      <c r="C797" s="2" t="s">
        <v>170</v>
      </c>
      <c r="D797" s="2" t="s">
        <v>169</v>
      </c>
      <c r="E797" s="55" t="s">
        <v>258</v>
      </c>
      <c r="F797" s="2"/>
      <c r="G797" s="25">
        <f>SUM(G798)</f>
        <v>10641.800000000001</v>
      </c>
      <c r="H797" s="25">
        <f t="shared" ref="H797:I797" si="116">SUM(H798)</f>
        <v>10641.800000000001</v>
      </c>
      <c r="I797" s="25">
        <f t="shared" si="116"/>
        <v>10641.800000000001</v>
      </c>
    </row>
    <row r="798" spans="1:9" ht="31.5" x14ac:dyDescent="0.25">
      <c r="A798" s="111" t="s">
        <v>314</v>
      </c>
      <c r="B798" s="54"/>
      <c r="C798" s="2" t="s">
        <v>170</v>
      </c>
      <c r="D798" s="2" t="s">
        <v>169</v>
      </c>
      <c r="E798" s="55" t="s">
        <v>259</v>
      </c>
      <c r="F798" s="2"/>
      <c r="G798" s="25">
        <f>SUM(G799+G802+G805+G807)</f>
        <v>10641.800000000001</v>
      </c>
      <c r="H798" s="25">
        <f>SUM(H799+H802+H805+H807)</f>
        <v>10641.800000000001</v>
      </c>
      <c r="I798" s="25">
        <f>SUM(I799+I802+I805+I807)</f>
        <v>10641.800000000001</v>
      </c>
    </row>
    <row r="799" spans="1:9" x14ac:dyDescent="0.25">
      <c r="A799" s="111" t="s">
        <v>80</v>
      </c>
      <c r="B799" s="54"/>
      <c r="C799" s="2" t="s">
        <v>170</v>
      </c>
      <c r="D799" s="2" t="s">
        <v>169</v>
      </c>
      <c r="E799" s="55" t="s">
        <v>520</v>
      </c>
      <c r="F799" s="2"/>
      <c r="G799" s="25">
        <f>SUM(G800:G801)</f>
        <v>8568.6</v>
      </c>
      <c r="H799" s="25">
        <f>SUM(H800:H801)</f>
        <v>8568.6</v>
      </c>
      <c r="I799" s="25">
        <f>SUM(I800:I801)</f>
        <v>8568.6</v>
      </c>
    </row>
    <row r="800" spans="1:9" ht="47.25" x14ac:dyDescent="0.25">
      <c r="A800" s="111" t="s">
        <v>51</v>
      </c>
      <c r="B800" s="54"/>
      <c r="C800" s="2" t="s">
        <v>170</v>
      </c>
      <c r="D800" s="2" t="s">
        <v>169</v>
      </c>
      <c r="E800" s="55" t="s">
        <v>520</v>
      </c>
      <c r="F800" s="2">
        <v>100</v>
      </c>
      <c r="G800" s="25">
        <v>8568.4</v>
      </c>
      <c r="H800" s="25">
        <v>8568.4</v>
      </c>
      <c r="I800" s="25">
        <v>8568.4</v>
      </c>
    </row>
    <row r="801" spans="1:11" ht="31.5" x14ac:dyDescent="0.25">
      <c r="A801" s="111" t="s">
        <v>52</v>
      </c>
      <c r="B801" s="54"/>
      <c r="C801" s="2" t="s">
        <v>170</v>
      </c>
      <c r="D801" s="2" t="s">
        <v>169</v>
      </c>
      <c r="E801" s="55" t="s">
        <v>520</v>
      </c>
      <c r="F801" s="2">
        <v>200</v>
      </c>
      <c r="G801" s="25">
        <v>0.2</v>
      </c>
      <c r="H801" s="25">
        <v>0.2</v>
      </c>
      <c r="I801" s="25">
        <v>0.2</v>
      </c>
    </row>
    <row r="802" spans="1:11" x14ac:dyDescent="0.25">
      <c r="A802" s="111" t="s">
        <v>95</v>
      </c>
      <c r="B802" s="54"/>
      <c r="C802" s="2" t="s">
        <v>170</v>
      </c>
      <c r="D802" s="2" t="s">
        <v>169</v>
      </c>
      <c r="E802" s="55" t="s">
        <v>521</v>
      </c>
      <c r="F802" s="2"/>
      <c r="G802" s="25">
        <f>SUM(G803:G804)</f>
        <v>110.1</v>
      </c>
      <c r="H802" s="25">
        <f>SUM(H803:H804)</f>
        <v>110.1</v>
      </c>
      <c r="I802" s="25">
        <f>SUM(I803:I804)</f>
        <v>110.1</v>
      </c>
    </row>
    <row r="803" spans="1:11" ht="31.5" x14ac:dyDescent="0.25">
      <c r="A803" s="111" t="s">
        <v>52</v>
      </c>
      <c r="B803" s="54"/>
      <c r="C803" s="2" t="s">
        <v>170</v>
      </c>
      <c r="D803" s="2" t="s">
        <v>169</v>
      </c>
      <c r="E803" s="55" t="s">
        <v>521</v>
      </c>
      <c r="F803" s="2">
        <v>200</v>
      </c>
      <c r="G803" s="25">
        <v>100</v>
      </c>
      <c r="H803" s="25">
        <v>100</v>
      </c>
      <c r="I803" s="25">
        <v>100</v>
      </c>
    </row>
    <row r="804" spans="1:11" x14ac:dyDescent="0.25">
      <c r="A804" s="111" t="s">
        <v>22</v>
      </c>
      <c r="B804" s="54"/>
      <c r="C804" s="2" t="s">
        <v>170</v>
      </c>
      <c r="D804" s="2" t="s">
        <v>169</v>
      </c>
      <c r="E804" s="55" t="s">
        <v>521</v>
      </c>
      <c r="F804" s="2">
        <v>800</v>
      </c>
      <c r="G804" s="25">
        <v>10.1</v>
      </c>
      <c r="H804" s="25">
        <v>10.1</v>
      </c>
      <c r="I804" s="25">
        <v>10.1</v>
      </c>
    </row>
    <row r="805" spans="1:11" ht="31.5" x14ac:dyDescent="0.25">
      <c r="A805" s="111" t="s">
        <v>97</v>
      </c>
      <c r="B805" s="54"/>
      <c r="C805" s="2" t="s">
        <v>170</v>
      </c>
      <c r="D805" s="2" t="s">
        <v>169</v>
      </c>
      <c r="E805" s="55" t="s">
        <v>522</v>
      </c>
      <c r="F805" s="2"/>
      <c r="G805" s="25">
        <f>SUM(G806)</f>
        <v>450.7</v>
      </c>
      <c r="H805" s="25">
        <f>SUM(H806)</f>
        <v>450.7</v>
      </c>
      <c r="I805" s="25">
        <f>SUM(I806)</f>
        <v>450.7</v>
      </c>
    </row>
    <row r="806" spans="1:11" ht="31.5" x14ac:dyDescent="0.25">
      <c r="A806" s="111" t="s">
        <v>52</v>
      </c>
      <c r="B806" s="54"/>
      <c r="C806" s="2" t="s">
        <v>170</v>
      </c>
      <c r="D806" s="2" t="s">
        <v>169</v>
      </c>
      <c r="E806" s="55" t="s">
        <v>522</v>
      </c>
      <c r="F806" s="2">
        <v>200</v>
      </c>
      <c r="G806" s="25">
        <v>450.7</v>
      </c>
      <c r="H806" s="25">
        <v>450.7</v>
      </c>
      <c r="I806" s="25">
        <v>450.7</v>
      </c>
    </row>
    <row r="807" spans="1:11" ht="31.5" x14ac:dyDescent="0.25">
      <c r="A807" s="111" t="s">
        <v>98</v>
      </c>
      <c r="B807" s="54"/>
      <c r="C807" s="2" t="s">
        <v>170</v>
      </c>
      <c r="D807" s="2" t="s">
        <v>169</v>
      </c>
      <c r="E807" s="55" t="s">
        <v>523</v>
      </c>
      <c r="F807" s="2"/>
      <c r="G807" s="25">
        <f>SUM(G808:G809)</f>
        <v>1512.3999999999999</v>
      </c>
      <c r="H807" s="25">
        <f>SUM(H808:H809)</f>
        <v>1512.3999999999999</v>
      </c>
      <c r="I807" s="25">
        <f>SUM(I808:I809)</f>
        <v>1512.3999999999999</v>
      </c>
    </row>
    <row r="808" spans="1:11" ht="31.5" x14ac:dyDescent="0.25">
      <c r="A808" s="111" t="s">
        <v>52</v>
      </c>
      <c r="B808" s="54"/>
      <c r="C808" s="2" t="s">
        <v>170</v>
      </c>
      <c r="D808" s="2" t="s">
        <v>169</v>
      </c>
      <c r="E808" s="55" t="s">
        <v>523</v>
      </c>
      <c r="F808" s="2">
        <v>200</v>
      </c>
      <c r="G808" s="25">
        <v>1409.6</v>
      </c>
      <c r="H808" s="25">
        <v>1409.6</v>
      </c>
      <c r="I808" s="25">
        <v>1409.6</v>
      </c>
    </row>
    <row r="809" spans="1:11" x14ac:dyDescent="0.25">
      <c r="A809" s="111" t="s">
        <v>22</v>
      </c>
      <c r="B809" s="54"/>
      <c r="C809" s="2" t="s">
        <v>170</v>
      </c>
      <c r="D809" s="2" t="s">
        <v>169</v>
      </c>
      <c r="E809" s="55" t="s">
        <v>523</v>
      </c>
      <c r="F809" s="2">
        <v>800</v>
      </c>
      <c r="G809" s="25">
        <v>102.8</v>
      </c>
      <c r="H809" s="25">
        <v>102.8</v>
      </c>
      <c r="I809" s="25">
        <v>102.8</v>
      </c>
    </row>
    <row r="810" spans="1:11" x14ac:dyDescent="0.25">
      <c r="A810" s="21" t="s">
        <v>538</v>
      </c>
      <c r="B810" s="22" t="s">
        <v>324</v>
      </c>
      <c r="C810" s="23"/>
      <c r="D810" s="23"/>
      <c r="E810" s="22"/>
      <c r="F810" s="23"/>
      <c r="G810" s="28">
        <f>SUM(G811+G1028)+G1055</f>
        <v>2446574.8000000003</v>
      </c>
      <c r="H810" s="28">
        <f>SUM(H811+H1028)+H1055</f>
        <v>2425576.7000000002</v>
      </c>
      <c r="I810" s="28">
        <f>SUM(I811+I1028)+I1055</f>
        <v>2422822.2000000007</v>
      </c>
      <c r="J810" s="9">
        <v>2434941.2000000002</v>
      </c>
      <c r="K810" s="102">
        <f>SUM(J810-G810)</f>
        <v>-11633.600000000093</v>
      </c>
    </row>
    <row r="811" spans="1:11" x14ac:dyDescent="0.25">
      <c r="A811" s="111" t="s">
        <v>112</v>
      </c>
      <c r="B811" s="2"/>
      <c r="C811" s="2" t="s">
        <v>113</v>
      </c>
      <c r="D811" s="2"/>
      <c r="E811" s="2"/>
      <c r="F811" s="2"/>
      <c r="G811" s="25">
        <f>SUM(G812+G870+G938+G957+G991)</f>
        <v>2377005.3000000003</v>
      </c>
      <c r="H811" s="25">
        <f>SUM(H812+H870+H938+H957+H991)</f>
        <v>2355802.7000000002</v>
      </c>
      <c r="I811" s="25">
        <f>SUM(I812+I870+I938+I957+I991)</f>
        <v>2352835.5000000005</v>
      </c>
      <c r="J811" s="9">
        <v>2382684.2999999998</v>
      </c>
      <c r="K811" s="102">
        <f>SUM(J811-H810)</f>
        <v>-42892.400000000373</v>
      </c>
    </row>
    <row r="812" spans="1:11" x14ac:dyDescent="0.25">
      <c r="A812" s="111" t="s">
        <v>180</v>
      </c>
      <c r="B812" s="2"/>
      <c r="C812" s="2" t="s">
        <v>113</v>
      </c>
      <c r="D812" s="2" t="s">
        <v>34</v>
      </c>
      <c r="E812" s="2"/>
      <c r="F812" s="2"/>
      <c r="G812" s="25">
        <f>SUM(G813)+G865</f>
        <v>946734.60000000009</v>
      </c>
      <c r="H812" s="25">
        <f>SUM(H813)+H865</f>
        <v>923655.4</v>
      </c>
      <c r="I812" s="25">
        <f>SUM(I813)+I865</f>
        <v>928200.3</v>
      </c>
      <c r="J812" s="9">
        <v>2386758.7999999998</v>
      </c>
      <c r="K812" s="102">
        <f>SUM(J812-I810)</f>
        <v>-36063.400000000838</v>
      </c>
    </row>
    <row r="813" spans="1:11" ht="32.25" customHeight="1" x14ac:dyDescent="0.25">
      <c r="A813" s="111" t="s">
        <v>679</v>
      </c>
      <c r="B813" s="2"/>
      <c r="C813" s="2" t="s">
        <v>113</v>
      </c>
      <c r="D813" s="2" t="s">
        <v>34</v>
      </c>
      <c r="E813" s="31" t="s">
        <v>325</v>
      </c>
      <c r="F813" s="2"/>
      <c r="G813" s="25">
        <f>SUM(G815+G823+G832+G855)+G828</f>
        <v>946704.60000000009</v>
      </c>
      <c r="H813" s="25">
        <f>SUM(H815+H823+H832+H855)+H828</f>
        <v>923655.4</v>
      </c>
      <c r="I813" s="25">
        <f>SUM(I815+I823+I832+I855)+I828</f>
        <v>928200.3</v>
      </c>
    </row>
    <row r="814" spans="1:11" ht="32.25" customHeight="1" x14ac:dyDescent="0.25">
      <c r="A814" s="111" t="s">
        <v>988</v>
      </c>
      <c r="B814" s="2"/>
      <c r="C814" s="2" t="s">
        <v>113</v>
      </c>
      <c r="D814" s="2" t="s">
        <v>34</v>
      </c>
      <c r="E814" s="31" t="s">
        <v>777</v>
      </c>
      <c r="F814" s="2"/>
      <c r="G814" s="25">
        <f>SUM(G815)+G823+G828+G832</f>
        <v>938726.60000000009</v>
      </c>
      <c r="H814" s="25">
        <f t="shared" ref="H814:I814" si="117">SUM(H815)+H823+H828+H832</f>
        <v>915155.4</v>
      </c>
      <c r="I814" s="25">
        <f t="shared" si="117"/>
        <v>916200.3</v>
      </c>
    </row>
    <row r="815" spans="1:11" x14ac:dyDescent="0.25">
      <c r="A815" s="111" t="s">
        <v>35</v>
      </c>
      <c r="B815" s="2"/>
      <c r="C815" s="2" t="s">
        <v>113</v>
      </c>
      <c r="D815" s="2" t="s">
        <v>34</v>
      </c>
      <c r="E815" s="31" t="s">
        <v>778</v>
      </c>
      <c r="F815" s="2"/>
      <c r="G815" s="25">
        <f>SUM(G816)+G820</f>
        <v>6882.8</v>
      </c>
      <c r="H815" s="25">
        <f t="shared" ref="H815:I815" si="118">SUM(H816)+H820</f>
        <v>0</v>
      </c>
      <c r="I815" s="25">
        <f t="shared" si="118"/>
        <v>0</v>
      </c>
    </row>
    <row r="816" spans="1:11" x14ac:dyDescent="0.25">
      <c r="A816" s="111" t="s">
        <v>329</v>
      </c>
      <c r="B816" s="2"/>
      <c r="C816" s="2" t="s">
        <v>113</v>
      </c>
      <c r="D816" s="2" t="s">
        <v>34</v>
      </c>
      <c r="E816" s="31" t="s">
        <v>779</v>
      </c>
      <c r="F816" s="2"/>
      <c r="G816" s="25">
        <f>SUM(G817:G819)</f>
        <v>4054</v>
      </c>
      <c r="H816" s="25">
        <f>SUM(H817:H819)</f>
        <v>0</v>
      </c>
      <c r="I816" s="25">
        <f>SUM(I817:I819)</f>
        <v>0</v>
      </c>
    </row>
    <row r="817" spans="1:9" ht="31.5" x14ac:dyDescent="0.25">
      <c r="A817" s="111" t="s">
        <v>52</v>
      </c>
      <c r="B817" s="2"/>
      <c r="C817" s="2" t="s">
        <v>113</v>
      </c>
      <c r="D817" s="2" t="s">
        <v>34</v>
      </c>
      <c r="E817" s="31" t="s">
        <v>779</v>
      </c>
      <c r="F817" s="2" t="s">
        <v>91</v>
      </c>
      <c r="G817" s="25">
        <v>829.9</v>
      </c>
      <c r="H817" s="25">
        <v>0</v>
      </c>
      <c r="I817" s="25">
        <v>0</v>
      </c>
    </row>
    <row r="818" spans="1:9" x14ac:dyDescent="0.25">
      <c r="A818" s="111" t="s">
        <v>42</v>
      </c>
      <c r="B818" s="2"/>
      <c r="C818" s="2" t="s">
        <v>113</v>
      </c>
      <c r="D818" s="2" t="s">
        <v>34</v>
      </c>
      <c r="E818" s="31" t="s">
        <v>779</v>
      </c>
      <c r="F818" s="2" t="s">
        <v>99</v>
      </c>
      <c r="G818" s="25">
        <v>15.1</v>
      </c>
      <c r="H818" s="25"/>
      <c r="I818" s="25"/>
    </row>
    <row r="819" spans="1:9" ht="31.5" x14ac:dyDescent="0.25">
      <c r="A819" s="111" t="s">
        <v>229</v>
      </c>
      <c r="B819" s="2"/>
      <c r="C819" s="2" t="s">
        <v>113</v>
      </c>
      <c r="D819" s="2" t="s">
        <v>34</v>
      </c>
      <c r="E819" s="31" t="s">
        <v>779</v>
      </c>
      <c r="F819" s="2" t="s">
        <v>122</v>
      </c>
      <c r="G819" s="25">
        <v>3209</v>
      </c>
      <c r="H819" s="25">
        <v>0</v>
      </c>
      <c r="I819" s="25">
        <v>0</v>
      </c>
    </row>
    <row r="820" spans="1:9" ht="89.25" customHeight="1" x14ac:dyDescent="0.25">
      <c r="A820" s="111" t="s">
        <v>501</v>
      </c>
      <c r="B820" s="2"/>
      <c r="C820" s="2" t="s">
        <v>113</v>
      </c>
      <c r="D820" s="2" t="s">
        <v>34</v>
      </c>
      <c r="E820" s="61" t="s">
        <v>780</v>
      </c>
      <c r="F820" s="2"/>
      <c r="G820" s="25">
        <f>G821+G822</f>
        <v>2828.8</v>
      </c>
      <c r="H820" s="25">
        <f>H821+H822</f>
        <v>0</v>
      </c>
      <c r="I820" s="25">
        <f>I821+I822</f>
        <v>0</v>
      </c>
    </row>
    <row r="821" spans="1:9" ht="31.5" x14ac:dyDescent="0.25">
      <c r="A821" s="111" t="s">
        <v>52</v>
      </c>
      <c r="B821" s="2"/>
      <c r="C821" s="2" t="s">
        <v>113</v>
      </c>
      <c r="D821" s="2" t="s">
        <v>34</v>
      </c>
      <c r="E821" s="61" t="s">
        <v>780</v>
      </c>
      <c r="F821" s="2" t="s">
        <v>91</v>
      </c>
      <c r="G821" s="25">
        <v>942.9</v>
      </c>
      <c r="H821" s="25">
        <v>0</v>
      </c>
      <c r="I821" s="25">
        <v>0</v>
      </c>
    </row>
    <row r="822" spans="1:9" ht="31.5" x14ac:dyDescent="0.25">
      <c r="A822" s="111" t="s">
        <v>229</v>
      </c>
      <c r="B822" s="2"/>
      <c r="C822" s="2" t="s">
        <v>113</v>
      </c>
      <c r="D822" s="2" t="s">
        <v>34</v>
      </c>
      <c r="E822" s="61" t="s">
        <v>780</v>
      </c>
      <c r="F822" s="2" t="s">
        <v>122</v>
      </c>
      <c r="G822" s="25">
        <v>1885.9</v>
      </c>
      <c r="H822" s="25">
        <v>0</v>
      </c>
      <c r="I822" s="25">
        <v>0</v>
      </c>
    </row>
    <row r="823" spans="1:9" ht="47.25" x14ac:dyDescent="0.25">
      <c r="A823" s="111" t="s">
        <v>26</v>
      </c>
      <c r="B823" s="2"/>
      <c r="C823" s="2" t="s">
        <v>113</v>
      </c>
      <c r="D823" s="2" t="s">
        <v>34</v>
      </c>
      <c r="E823" s="56" t="s">
        <v>781</v>
      </c>
      <c r="F823" s="33"/>
      <c r="G823" s="25">
        <f>SUM(G824)+G826</f>
        <v>803962.8</v>
      </c>
      <c r="H823" s="25">
        <f>SUM(H824)+H826</f>
        <v>798659.3</v>
      </c>
      <c r="I823" s="25">
        <f>SUM(I824)+I826</f>
        <v>799309.3</v>
      </c>
    </row>
    <row r="824" spans="1:9" ht="47.25" x14ac:dyDescent="0.25">
      <c r="A824" s="111" t="s">
        <v>401</v>
      </c>
      <c r="B824" s="2"/>
      <c r="C824" s="2" t="s">
        <v>113</v>
      </c>
      <c r="D824" s="2" t="s">
        <v>34</v>
      </c>
      <c r="E824" s="56" t="s">
        <v>782</v>
      </c>
      <c r="F824" s="33"/>
      <c r="G824" s="25">
        <f>SUM(G825)</f>
        <v>537609.5</v>
      </c>
      <c r="H824" s="25">
        <f>SUM(H825)</f>
        <v>537609.5</v>
      </c>
      <c r="I824" s="25">
        <f>SUM(I825)</f>
        <v>537609.5</v>
      </c>
    </row>
    <row r="825" spans="1:9" ht="31.5" x14ac:dyDescent="0.25">
      <c r="A825" s="111" t="s">
        <v>229</v>
      </c>
      <c r="B825" s="2"/>
      <c r="C825" s="2" t="s">
        <v>113</v>
      </c>
      <c r="D825" s="2" t="s">
        <v>34</v>
      </c>
      <c r="E825" s="56" t="s">
        <v>782</v>
      </c>
      <c r="F825" s="2" t="s">
        <v>122</v>
      </c>
      <c r="G825" s="25">
        <v>537609.5</v>
      </c>
      <c r="H825" s="25">
        <v>537609.5</v>
      </c>
      <c r="I825" s="25">
        <v>537609.5</v>
      </c>
    </row>
    <row r="826" spans="1:9" x14ac:dyDescent="0.25">
      <c r="A826" s="111" t="s">
        <v>329</v>
      </c>
      <c r="B826" s="2"/>
      <c r="C826" s="2" t="s">
        <v>113</v>
      </c>
      <c r="D826" s="2" t="s">
        <v>34</v>
      </c>
      <c r="E826" s="31" t="s">
        <v>783</v>
      </c>
      <c r="F826" s="2"/>
      <c r="G826" s="25">
        <f>G827</f>
        <v>266353.3</v>
      </c>
      <c r="H826" s="25">
        <f>H827</f>
        <v>261049.8</v>
      </c>
      <c r="I826" s="25">
        <f>I827</f>
        <v>261699.8</v>
      </c>
    </row>
    <row r="827" spans="1:9" ht="31.5" x14ac:dyDescent="0.25">
      <c r="A827" s="111" t="s">
        <v>229</v>
      </c>
      <c r="B827" s="2"/>
      <c r="C827" s="2" t="s">
        <v>113</v>
      </c>
      <c r="D827" s="2" t="s">
        <v>34</v>
      </c>
      <c r="E827" s="31" t="s">
        <v>783</v>
      </c>
      <c r="F827" s="2" t="s">
        <v>122</v>
      </c>
      <c r="G827" s="25">
        <v>266353.3</v>
      </c>
      <c r="H827" s="25">
        <v>261049.8</v>
      </c>
      <c r="I827" s="25">
        <v>261699.8</v>
      </c>
    </row>
    <row r="828" spans="1:9" x14ac:dyDescent="0.25">
      <c r="A828" s="111" t="s">
        <v>151</v>
      </c>
      <c r="B828" s="2"/>
      <c r="C828" s="2" t="s">
        <v>113</v>
      </c>
      <c r="D828" s="2" t="s">
        <v>34</v>
      </c>
      <c r="E828" s="31" t="s">
        <v>784</v>
      </c>
      <c r="F828" s="2"/>
      <c r="G828" s="25">
        <f t="shared" ref="G828:I830" si="119">SUM(G829)</f>
        <v>1112.0999999999999</v>
      </c>
      <c r="H828" s="25">
        <f t="shared" si="119"/>
        <v>0</v>
      </c>
      <c r="I828" s="25">
        <f t="shared" si="119"/>
        <v>0</v>
      </c>
    </row>
    <row r="829" spans="1:9" x14ac:dyDescent="0.25">
      <c r="A829" s="111" t="s">
        <v>329</v>
      </c>
      <c r="B829" s="2"/>
      <c r="C829" s="2" t="s">
        <v>113</v>
      </c>
      <c r="D829" s="2" t="s">
        <v>34</v>
      </c>
      <c r="E829" s="31" t="s">
        <v>785</v>
      </c>
      <c r="F829" s="2"/>
      <c r="G829" s="25">
        <f t="shared" si="119"/>
        <v>1112.0999999999999</v>
      </c>
      <c r="H829" s="25">
        <f t="shared" si="119"/>
        <v>0</v>
      </c>
      <c r="I829" s="25">
        <f t="shared" si="119"/>
        <v>0</v>
      </c>
    </row>
    <row r="830" spans="1:9" x14ac:dyDescent="0.25">
      <c r="A830" s="111" t="s">
        <v>334</v>
      </c>
      <c r="B830" s="2"/>
      <c r="C830" s="2" t="s">
        <v>113</v>
      </c>
      <c r="D830" s="2" t="s">
        <v>34</v>
      </c>
      <c r="E830" s="31" t="s">
        <v>786</v>
      </c>
      <c r="F830" s="2"/>
      <c r="G830" s="25">
        <f t="shared" si="119"/>
        <v>1112.0999999999999</v>
      </c>
      <c r="H830" s="25">
        <f t="shared" si="119"/>
        <v>0</v>
      </c>
      <c r="I830" s="25">
        <f t="shared" si="119"/>
        <v>0</v>
      </c>
    </row>
    <row r="831" spans="1:9" ht="31.5" x14ac:dyDescent="0.25">
      <c r="A831" s="111" t="s">
        <v>229</v>
      </c>
      <c r="B831" s="2"/>
      <c r="C831" s="2" t="s">
        <v>113</v>
      </c>
      <c r="D831" s="2" t="s">
        <v>34</v>
      </c>
      <c r="E831" s="31" t="s">
        <v>786</v>
      </c>
      <c r="F831" s="2" t="s">
        <v>122</v>
      </c>
      <c r="G831" s="25">
        <v>1112.0999999999999</v>
      </c>
      <c r="H831" s="25"/>
      <c r="I831" s="25"/>
    </row>
    <row r="832" spans="1:9" ht="31.5" x14ac:dyDescent="0.25">
      <c r="A832" s="111" t="s">
        <v>45</v>
      </c>
      <c r="B832" s="2"/>
      <c r="C832" s="2" t="s">
        <v>113</v>
      </c>
      <c r="D832" s="2" t="s">
        <v>34</v>
      </c>
      <c r="E832" s="56" t="s">
        <v>787</v>
      </c>
      <c r="F832" s="2"/>
      <c r="G832" s="25">
        <f>SUM(G833+G836)</f>
        <v>126768.9</v>
      </c>
      <c r="H832" s="25">
        <f>SUM(H833+H836)</f>
        <v>116496.09999999999</v>
      </c>
      <c r="I832" s="25">
        <f>SUM(I833+I836)</f>
        <v>116891</v>
      </c>
    </row>
    <row r="833" spans="1:9" ht="47.25" x14ac:dyDescent="0.25">
      <c r="A833" s="111" t="s">
        <v>401</v>
      </c>
      <c r="B833" s="2"/>
      <c r="C833" s="2" t="s">
        <v>113</v>
      </c>
      <c r="D833" s="2" t="s">
        <v>34</v>
      </c>
      <c r="E833" s="56" t="s">
        <v>788</v>
      </c>
      <c r="F833" s="2"/>
      <c r="G833" s="25">
        <f>SUM(G834:G835)</f>
        <v>66374.099999999991</v>
      </c>
      <c r="H833" s="25">
        <f>SUM(H834:H835)</f>
        <v>66374.099999999991</v>
      </c>
      <c r="I833" s="25">
        <f>SUM(I834:I835)</f>
        <v>66374.099999999991</v>
      </c>
    </row>
    <row r="834" spans="1:9" ht="47.25" x14ac:dyDescent="0.25">
      <c r="A834" s="111" t="s">
        <v>51</v>
      </c>
      <c r="B834" s="2"/>
      <c r="C834" s="2" t="s">
        <v>113</v>
      </c>
      <c r="D834" s="2" t="s">
        <v>34</v>
      </c>
      <c r="E834" s="56" t="s">
        <v>788</v>
      </c>
      <c r="F834" s="2" t="s">
        <v>89</v>
      </c>
      <c r="G834" s="25">
        <v>64943.7</v>
      </c>
      <c r="H834" s="25">
        <v>64943.7</v>
      </c>
      <c r="I834" s="25">
        <v>64943.7</v>
      </c>
    </row>
    <row r="835" spans="1:9" ht="31.5" x14ac:dyDescent="0.25">
      <c r="A835" s="111" t="s">
        <v>52</v>
      </c>
      <c r="B835" s="2"/>
      <c r="C835" s="2" t="s">
        <v>113</v>
      </c>
      <c r="D835" s="2" t="s">
        <v>34</v>
      </c>
      <c r="E835" s="56" t="s">
        <v>788</v>
      </c>
      <c r="F835" s="2" t="s">
        <v>91</v>
      </c>
      <c r="G835" s="25">
        <v>1430.4</v>
      </c>
      <c r="H835" s="25">
        <v>1430.4</v>
      </c>
      <c r="I835" s="25">
        <v>1430.4</v>
      </c>
    </row>
    <row r="836" spans="1:9" x14ac:dyDescent="0.25">
      <c r="A836" s="111" t="s">
        <v>329</v>
      </c>
      <c r="B836" s="31"/>
      <c r="C836" s="2" t="s">
        <v>113</v>
      </c>
      <c r="D836" s="2" t="s">
        <v>34</v>
      </c>
      <c r="E836" s="31" t="s">
        <v>789</v>
      </c>
      <c r="F836" s="2"/>
      <c r="G836" s="25">
        <f>G837+G838+G839</f>
        <v>60394.8</v>
      </c>
      <c r="H836" s="25">
        <f>H837+H838+H839</f>
        <v>50122</v>
      </c>
      <c r="I836" s="25">
        <f>I837+I838+I839</f>
        <v>50516.900000000009</v>
      </c>
    </row>
    <row r="837" spans="1:9" ht="47.25" x14ac:dyDescent="0.25">
      <c r="A837" s="27" t="s">
        <v>51</v>
      </c>
      <c r="B837" s="2"/>
      <c r="C837" s="2" t="s">
        <v>113</v>
      </c>
      <c r="D837" s="2" t="s">
        <v>34</v>
      </c>
      <c r="E837" s="31" t="s">
        <v>789</v>
      </c>
      <c r="F837" s="2" t="s">
        <v>89</v>
      </c>
      <c r="G837" s="25">
        <v>22603.9</v>
      </c>
      <c r="H837" s="25">
        <v>22603.9</v>
      </c>
      <c r="I837" s="25">
        <v>22603.9</v>
      </c>
    </row>
    <row r="838" spans="1:9" ht="31.5" x14ac:dyDescent="0.25">
      <c r="A838" s="111" t="s">
        <v>52</v>
      </c>
      <c r="B838" s="2"/>
      <c r="C838" s="2" t="s">
        <v>113</v>
      </c>
      <c r="D838" s="2" t="s">
        <v>34</v>
      </c>
      <c r="E838" s="31" t="s">
        <v>789</v>
      </c>
      <c r="F838" s="2" t="s">
        <v>91</v>
      </c>
      <c r="G838" s="25">
        <v>36126.1</v>
      </c>
      <c r="H838" s="25">
        <v>25853.3</v>
      </c>
      <c r="I838" s="25">
        <v>26248.2</v>
      </c>
    </row>
    <row r="839" spans="1:9" x14ac:dyDescent="0.25">
      <c r="A839" s="111" t="s">
        <v>22</v>
      </c>
      <c r="B839" s="2"/>
      <c r="C839" s="2" t="s">
        <v>113</v>
      </c>
      <c r="D839" s="2" t="s">
        <v>34</v>
      </c>
      <c r="E839" s="31" t="s">
        <v>789</v>
      </c>
      <c r="F839" s="2" t="s">
        <v>96</v>
      </c>
      <c r="G839" s="25">
        <v>1664.8</v>
      </c>
      <c r="H839" s="25">
        <v>1664.8</v>
      </c>
      <c r="I839" s="25">
        <v>1664.8</v>
      </c>
    </row>
    <row r="840" spans="1:9" ht="78.75" hidden="1" x14ac:dyDescent="0.25">
      <c r="A840" s="111" t="s">
        <v>499</v>
      </c>
      <c r="B840" s="2"/>
      <c r="C840" s="2" t="s">
        <v>113</v>
      </c>
      <c r="D840" s="2" t="s">
        <v>34</v>
      </c>
      <c r="E840" s="41" t="s">
        <v>500</v>
      </c>
      <c r="F840" s="2"/>
      <c r="G840" s="25">
        <f>G842+G841</f>
        <v>0</v>
      </c>
      <c r="H840" s="25">
        <f>H842+H841</f>
        <v>0</v>
      </c>
      <c r="I840" s="25">
        <f>I842+I841</f>
        <v>0</v>
      </c>
    </row>
    <row r="841" spans="1:9" ht="31.5" hidden="1" x14ac:dyDescent="0.25">
      <c r="A841" s="111" t="s">
        <v>52</v>
      </c>
      <c r="B841" s="2"/>
      <c r="C841" s="2" t="s">
        <v>113</v>
      </c>
      <c r="D841" s="2" t="s">
        <v>34</v>
      </c>
      <c r="E841" s="41" t="s">
        <v>500</v>
      </c>
      <c r="F841" s="2" t="s">
        <v>91</v>
      </c>
      <c r="G841" s="25"/>
      <c r="H841" s="25"/>
      <c r="I841" s="25"/>
    </row>
    <row r="842" spans="1:9" ht="31.5" hidden="1" x14ac:dyDescent="0.25">
      <c r="A842" s="111" t="s">
        <v>72</v>
      </c>
      <c r="B842" s="2"/>
      <c r="C842" s="2" t="s">
        <v>113</v>
      </c>
      <c r="D842" s="2" t="s">
        <v>34</v>
      </c>
      <c r="E842" s="41" t="s">
        <v>500</v>
      </c>
      <c r="F842" s="2" t="s">
        <v>122</v>
      </c>
      <c r="G842" s="25"/>
      <c r="H842" s="25"/>
      <c r="I842" s="25"/>
    </row>
    <row r="843" spans="1:9" ht="31.5" hidden="1" x14ac:dyDescent="0.25">
      <c r="A843" s="111" t="s">
        <v>326</v>
      </c>
      <c r="B843" s="2"/>
      <c r="C843" s="2" t="s">
        <v>113</v>
      </c>
      <c r="D843" s="2" t="s">
        <v>34</v>
      </c>
      <c r="E843" s="31" t="s">
        <v>327</v>
      </c>
      <c r="F843" s="2"/>
      <c r="G843" s="25">
        <f>G844</f>
        <v>0</v>
      </c>
      <c r="H843" s="25">
        <f>H844</f>
        <v>0</v>
      </c>
      <c r="I843" s="25">
        <f>I844</f>
        <v>0</v>
      </c>
    </row>
    <row r="844" spans="1:9" hidden="1" x14ac:dyDescent="0.25">
      <c r="A844" s="111" t="s">
        <v>42</v>
      </c>
      <c r="B844" s="2"/>
      <c r="C844" s="2" t="s">
        <v>113</v>
      </c>
      <c r="D844" s="2" t="s">
        <v>34</v>
      </c>
      <c r="E844" s="31" t="s">
        <v>327</v>
      </c>
      <c r="F844" s="2" t="s">
        <v>99</v>
      </c>
      <c r="G844" s="25"/>
      <c r="H844" s="25"/>
      <c r="I844" s="25"/>
    </row>
    <row r="845" spans="1:9" ht="94.5" hidden="1" x14ac:dyDescent="0.25">
      <c r="A845" s="111" t="s">
        <v>537</v>
      </c>
      <c r="B845" s="2"/>
      <c r="C845" s="2" t="s">
        <v>113</v>
      </c>
      <c r="D845" s="2" t="s">
        <v>34</v>
      </c>
      <c r="E845" s="20" t="s">
        <v>328</v>
      </c>
      <c r="F845" s="2"/>
      <c r="G845" s="25">
        <f>G846</f>
        <v>0</v>
      </c>
      <c r="H845" s="25">
        <f>H846</f>
        <v>0</v>
      </c>
      <c r="I845" s="25">
        <f>I846</f>
        <v>0</v>
      </c>
    </row>
    <row r="846" spans="1:9" ht="31.5" hidden="1" x14ac:dyDescent="0.25">
      <c r="A846" s="111" t="s">
        <v>72</v>
      </c>
      <c r="B846" s="2"/>
      <c r="C846" s="2" t="s">
        <v>113</v>
      </c>
      <c r="D846" s="2" t="s">
        <v>34</v>
      </c>
      <c r="E846" s="20" t="s">
        <v>328</v>
      </c>
      <c r="F846" s="2" t="s">
        <v>122</v>
      </c>
      <c r="G846" s="25"/>
      <c r="H846" s="25"/>
      <c r="I846" s="25"/>
    </row>
    <row r="847" spans="1:9" hidden="1" x14ac:dyDescent="0.25">
      <c r="A847" s="111" t="s">
        <v>151</v>
      </c>
      <c r="B847" s="2"/>
      <c r="C847" s="2" t="s">
        <v>113</v>
      </c>
      <c r="D847" s="2" t="s">
        <v>34</v>
      </c>
      <c r="E847" s="31" t="s">
        <v>357</v>
      </c>
      <c r="F847" s="2"/>
      <c r="G847" s="25">
        <f>SUM(G848)</f>
        <v>0</v>
      </c>
      <c r="H847" s="25">
        <f>SUM(H848)</f>
        <v>0</v>
      </c>
      <c r="I847" s="25">
        <f>SUM(I848)</f>
        <v>0</v>
      </c>
    </row>
    <row r="848" spans="1:9" hidden="1" x14ac:dyDescent="0.25">
      <c r="A848" s="111" t="s">
        <v>329</v>
      </c>
      <c r="B848" s="2"/>
      <c r="C848" s="2" t="s">
        <v>113</v>
      </c>
      <c r="D848" s="2" t="s">
        <v>34</v>
      </c>
      <c r="E848" s="31" t="s">
        <v>449</v>
      </c>
      <c r="F848" s="2"/>
      <c r="G848" s="25">
        <f>SUM(G849+G851+G853)</f>
        <v>0</v>
      </c>
      <c r="H848" s="25">
        <f>SUM(H849+H851+H853)</f>
        <v>0</v>
      </c>
      <c r="I848" s="25">
        <f>SUM(I849+I851+I853)</f>
        <v>0</v>
      </c>
    </row>
    <row r="849" spans="1:9" ht="31.5" hidden="1" x14ac:dyDescent="0.25">
      <c r="A849" s="111" t="s">
        <v>330</v>
      </c>
      <c r="B849" s="2"/>
      <c r="C849" s="2" t="s">
        <v>113</v>
      </c>
      <c r="D849" s="2" t="s">
        <v>34</v>
      </c>
      <c r="E849" s="31" t="s">
        <v>331</v>
      </c>
      <c r="F849" s="2"/>
      <c r="G849" s="25">
        <f>G850</f>
        <v>0</v>
      </c>
      <c r="H849" s="25">
        <f>H850</f>
        <v>0</v>
      </c>
      <c r="I849" s="25">
        <f>I850</f>
        <v>0</v>
      </c>
    </row>
    <row r="850" spans="1:9" ht="31.5" hidden="1" x14ac:dyDescent="0.25">
      <c r="A850" s="111" t="s">
        <v>72</v>
      </c>
      <c r="B850" s="2"/>
      <c r="C850" s="2" t="s">
        <v>113</v>
      </c>
      <c r="D850" s="2" t="s">
        <v>34</v>
      </c>
      <c r="E850" s="31" t="s">
        <v>331</v>
      </c>
      <c r="F850" s="2" t="s">
        <v>122</v>
      </c>
      <c r="G850" s="25"/>
      <c r="H850" s="25"/>
      <c r="I850" s="25"/>
    </row>
    <row r="851" spans="1:9" ht="31.5" hidden="1" x14ac:dyDescent="0.25">
      <c r="A851" s="111" t="s">
        <v>332</v>
      </c>
      <c r="B851" s="2"/>
      <c r="C851" s="2" t="s">
        <v>113</v>
      </c>
      <c r="D851" s="2" t="s">
        <v>34</v>
      </c>
      <c r="E851" s="31" t="s">
        <v>333</v>
      </c>
      <c r="F851" s="2"/>
      <c r="G851" s="25">
        <f>G852</f>
        <v>0</v>
      </c>
      <c r="H851" s="25">
        <f>H852</f>
        <v>0</v>
      </c>
      <c r="I851" s="25">
        <f>I852</f>
        <v>0</v>
      </c>
    </row>
    <row r="852" spans="1:9" ht="31.5" hidden="1" x14ac:dyDescent="0.25">
      <c r="A852" s="111" t="s">
        <v>72</v>
      </c>
      <c r="B852" s="2"/>
      <c r="C852" s="2" t="s">
        <v>113</v>
      </c>
      <c r="D852" s="2" t="s">
        <v>34</v>
      </c>
      <c r="E852" s="31" t="s">
        <v>333</v>
      </c>
      <c r="F852" s="2" t="s">
        <v>122</v>
      </c>
      <c r="G852" s="25"/>
      <c r="H852" s="25"/>
      <c r="I852" s="25"/>
    </row>
    <row r="853" spans="1:9" hidden="1" x14ac:dyDescent="0.25">
      <c r="A853" s="111" t="s">
        <v>334</v>
      </c>
      <c r="B853" s="2"/>
      <c r="C853" s="2" t="s">
        <v>113</v>
      </c>
      <c r="D853" s="2" t="s">
        <v>34</v>
      </c>
      <c r="E853" s="31" t="s">
        <v>335</v>
      </c>
      <c r="F853" s="2"/>
      <c r="G853" s="25">
        <f>G854</f>
        <v>0</v>
      </c>
      <c r="H853" s="25">
        <f>H854</f>
        <v>0</v>
      </c>
      <c r="I853" s="25">
        <f>I854</f>
        <v>0</v>
      </c>
    </row>
    <row r="854" spans="1:9" ht="31.5" hidden="1" x14ac:dyDescent="0.25">
      <c r="A854" s="111" t="s">
        <v>72</v>
      </c>
      <c r="B854" s="2"/>
      <c r="C854" s="2" t="s">
        <v>113</v>
      </c>
      <c r="D854" s="2" t="s">
        <v>34</v>
      </c>
      <c r="E854" s="31" t="s">
        <v>335</v>
      </c>
      <c r="F854" s="2" t="s">
        <v>122</v>
      </c>
      <c r="G854" s="25"/>
      <c r="H854" s="25"/>
      <c r="I854" s="25"/>
    </row>
    <row r="855" spans="1:9" ht="47.25" x14ac:dyDescent="0.25">
      <c r="A855" s="111" t="s">
        <v>682</v>
      </c>
      <c r="B855" s="2"/>
      <c r="C855" s="2" t="s">
        <v>113</v>
      </c>
      <c r="D855" s="2" t="s">
        <v>34</v>
      </c>
      <c r="E855" s="31" t="s">
        <v>336</v>
      </c>
      <c r="F855" s="2"/>
      <c r="G855" s="25">
        <f>G856+G861</f>
        <v>7978</v>
      </c>
      <c r="H855" s="25">
        <f t="shared" ref="H855:I855" si="120">H856+H861</f>
        <v>8500</v>
      </c>
      <c r="I855" s="25">
        <f t="shared" si="120"/>
        <v>12000</v>
      </c>
    </row>
    <row r="856" spans="1:9" x14ac:dyDescent="0.25">
      <c r="A856" s="111" t="s">
        <v>35</v>
      </c>
      <c r="B856" s="2"/>
      <c r="C856" s="2" t="s">
        <v>113</v>
      </c>
      <c r="D856" s="2" t="s">
        <v>34</v>
      </c>
      <c r="E856" s="31" t="s">
        <v>337</v>
      </c>
      <c r="F856" s="2"/>
      <c r="G856" s="25">
        <f>SUM(G857:G859)</f>
        <v>3978</v>
      </c>
      <c r="H856" s="25">
        <f t="shared" ref="H856:I856" si="121">SUM(H857:H859)</f>
        <v>1400</v>
      </c>
      <c r="I856" s="25">
        <f t="shared" si="121"/>
        <v>0</v>
      </c>
    </row>
    <row r="857" spans="1:9" ht="31.5" x14ac:dyDescent="0.25">
      <c r="A857" s="111" t="s">
        <v>52</v>
      </c>
      <c r="B857" s="2"/>
      <c r="C857" s="2" t="s">
        <v>113</v>
      </c>
      <c r="D857" s="2" t="s">
        <v>34</v>
      </c>
      <c r="E857" s="31" t="s">
        <v>337</v>
      </c>
      <c r="F857" s="2" t="s">
        <v>91</v>
      </c>
      <c r="G857" s="25">
        <v>120</v>
      </c>
      <c r="H857" s="25"/>
      <c r="I857" s="25"/>
    </row>
    <row r="858" spans="1:9" ht="31.5" x14ac:dyDescent="0.25">
      <c r="A858" s="111" t="s">
        <v>72</v>
      </c>
      <c r="B858" s="2"/>
      <c r="C858" s="2" t="s">
        <v>113</v>
      </c>
      <c r="D858" s="2" t="s">
        <v>34</v>
      </c>
      <c r="E858" s="31" t="s">
        <v>337</v>
      </c>
      <c r="F858" s="2" t="s">
        <v>122</v>
      </c>
      <c r="G858" s="25">
        <v>3858</v>
      </c>
      <c r="H858" s="25"/>
      <c r="I858" s="25"/>
    </row>
    <row r="859" spans="1:9" ht="31.5" x14ac:dyDescent="0.25">
      <c r="A859" s="111" t="s">
        <v>798</v>
      </c>
      <c r="B859" s="2"/>
      <c r="C859" s="2" t="s">
        <v>113</v>
      </c>
      <c r="D859" s="2" t="s">
        <v>34</v>
      </c>
      <c r="E859" s="31" t="s">
        <v>803</v>
      </c>
      <c r="F859" s="2"/>
      <c r="G859" s="25">
        <f>G860</f>
        <v>0</v>
      </c>
      <c r="H859" s="25">
        <f>H860</f>
        <v>1400</v>
      </c>
      <c r="I859" s="25">
        <f>I860</f>
        <v>0</v>
      </c>
    </row>
    <row r="860" spans="1:9" ht="31.5" x14ac:dyDescent="0.25">
      <c r="A860" s="111" t="s">
        <v>52</v>
      </c>
      <c r="B860" s="2"/>
      <c r="C860" s="2" t="s">
        <v>113</v>
      </c>
      <c r="D860" s="2" t="s">
        <v>34</v>
      </c>
      <c r="E860" s="31" t="s">
        <v>803</v>
      </c>
      <c r="F860" s="2" t="s">
        <v>91</v>
      </c>
      <c r="G860" s="25">
        <v>0</v>
      </c>
      <c r="H860" s="25">
        <v>1400</v>
      </c>
      <c r="I860" s="25">
        <v>0</v>
      </c>
    </row>
    <row r="861" spans="1:9" x14ac:dyDescent="0.25">
      <c r="A861" s="32" t="s">
        <v>151</v>
      </c>
      <c r="B861" s="73"/>
      <c r="C861" s="73" t="s">
        <v>113</v>
      </c>
      <c r="D861" s="73" t="s">
        <v>34</v>
      </c>
      <c r="E861" s="33" t="s">
        <v>797</v>
      </c>
      <c r="F861" s="33"/>
      <c r="G861" s="106">
        <f>G862</f>
        <v>4000</v>
      </c>
      <c r="H861" s="106">
        <f t="shared" ref="H861:I863" si="122">H862</f>
        <v>7100</v>
      </c>
      <c r="I861" s="106">
        <f t="shared" si="122"/>
        <v>12000</v>
      </c>
    </row>
    <row r="862" spans="1:9" ht="31.5" x14ac:dyDescent="0.25">
      <c r="A862" s="111" t="s">
        <v>799</v>
      </c>
      <c r="B862" s="2"/>
      <c r="C862" s="2" t="s">
        <v>113</v>
      </c>
      <c r="D862" s="2" t="s">
        <v>34</v>
      </c>
      <c r="E862" s="31" t="s">
        <v>826</v>
      </c>
      <c r="F862" s="2"/>
      <c r="G862" s="25">
        <f>G863</f>
        <v>4000</v>
      </c>
      <c r="H862" s="25">
        <f>H863</f>
        <v>7100</v>
      </c>
      <c r="I862" s="25">
        <f>I863</f>
        <v>12000</v>
      </c>
    </row>
    <row r="863" spans="1:9" ht="31.5" x14ac:dyDescent="0.25">
      <c r="A863" s="111" t="s">
        <v>798</v>
      </c>
      <c r="B863" s="2"/>
      <c r="C863" s="2" t="s">
        <v>113</v>
      </c>
      <c r="D863" s="2" t="s">
        <v>34</v>
      </c>
      <c r="E863" s="31" t="s">
        <v>800</v>
      </c>
      <c r="F863" s="2"/>
      <c r="G863" s="25">
        <f>G864</f>
        <v>4000</v>
      </c>
      <c r="H863" s="25">
        <f t="shared" si="122"/>
        <v>7100</v>
      </c>
      <c r="I863" s="25">
        <f t="shared" si="122"/>
        <v>12000</v>
      </c>
    </row>
    <row r="864" spans="1:9" ht="31.5" x14ac:dyDescent="0.25">
      <c r="A864" s="111" t="s">
        <v>229</v>
      </c>
      <c r="B864" s="2"/>
      <c r="C864" s="2" t="s">
        <v>113</v>
      </c>
      <c r="D864" s="2" t="s">
        <v>34</v>
      </c>
      <c r="E864" s="31" t="s">
        <v>800</v>
      </c>
      <c r="F864" s="2" t="s">
        <v>122</v>
      </c>
      <c r="G864" s="25">
        <v>4000</v>
      </c>
      <c r="H864" s="25">
        <v>7100</v>
      </c>
      <c r="I864" s="25">
        <v>12000</v>
      </c>
    </row>
    <row r="865" spans="1:9" ht="31.5" x14ac:dyDescent="0.25">
      <c r="A865" s="111" t="s">
        <v>801</v>
      </c>
      <c r="B865" s="2"/>
      <c r="C865" s="2" t="s">
        <v>113</v>
      </c>
      <c r="D865" s="2" t="s">
        <v>34</v>
      </c>
      <c r="E865" s="31" t="s">
        <v>16</v>
      </c>
      <c r="F865" s="2"/>
      <c r="G865" s="25">
        <f>G866</f>
        <v>30</v>
      </c>
      <c r="H865" s="25">
        <f t="shared" ref="H865:I868" si="123">H866</f>
        <v>0</v>
      </c>
      <c r="I865" s="25">
        <f t="shared" si="123"/>
        <v>0</v>
      </c>
    </row>
    <row r="866" spans="1:9" x14ac:dyDescent="0.25">
      <c r="A866" s="111" t="s">
        <v>802</v>
      </c>
      <c r="B866" s="2"/>
      <c r="C866" s="2" t="s">
        <v>113</v>
      </c>
      <c r="D866" s="2" t="s">
        <v>34</v>
      </c>
      <c r="E866" s="31" t="s">
        <v>68</v>
      </c>
      <c r="F866" s="2"/>
      <c r="G866" s="25">
        <f>G867</f>
        <v>30</v>
      </c>
      <c r="H866" s="25">
        <f t="shared" si="123"/>
        <v>0</v>
      </c>
      <c r="I866" s="25">
        <f t="shared" si="123"/>
        <v>0</v>
      </c>
    </row>
    <row r="867" spans="1:9" x14ac:dyDescent="0.25">
      <c r="A867" s="32" t="s">
        <v>35</v>
      </c>
      <c r="B867" s="73"/>
      <c r="C867" s="73" t="s">
        <v>113</v>
      </c>
      <c r="D867" s="73" t="s">
        <v>34</v>
      </c>
      <c r="E867" s="33" t="s">
        <v>427</v>
      </c>
      <c r="F867" s="33"/>
      <c r="G867" s="106">
        <f>G868</f>
        <v>30</v>
      </c>
      <c r="H867" s="106">
        <f t="shared" si="123"/>
        <v>0</v>
      </c>
      <c r="I867" s="106">
        <f t="shared" si="123"/>
        <v>0</v>
      </c>
    </row>
    <row r="868" spans="1:9" x14ac:dyDescent="0.25">
      <c r="A868" s="111" t="s">
        <v>37</v>
      </c>
      <c r="B868" s="2"/>
      <c r="C868" s="2" t="s">
        <v>113</v>
      </c>
      <c r="D868" s="2" t="s">
        <v>34</v>
      </c>
      <c r="E868" s="31" t="s">
        <v>428</v>
      </c>
      <c r="F868" s="2"/>
      <c r="G868" s="25">
        <f>G869</f>
        <v>30</v>
      </c>
      <c r="H868" s="25">
        <f t="shared" si="123"/>
        <v>0</v>
      </c>
      <c r="I868" s="25">
        <f t="shared" si="123"/>
        <v>0</v>
      </c>
    </row>
    <row r="869" spans="1:9" ht="31.5" x14ac:dyDescent="0.25">
      <c r="A869" s="111" t="s">
        <v>52</v>
      </c>
      <c r="B869" s="2"/>
      <c r="C869" s="2" t="s">
        <v>113</v>
      </c>
      <c r="D869" s="2" t="s">
        <v>34</v>
      </c>
      <c r="E869" s="31" t="s">
        <v>428</v>
      </c>
      <c r="F869" s="2" t="s">
        <v>91</v>
      </c>
      <c r="G869" s="25">
        <v>30</v>
      </c>
      <c r="H869" s="25">
        <v>0</v>
      </c>
      <c r="I869" s="25">
        <v>0</v>
      </c>
    </row>
    <row r="870" spans="1:9" x14ac:dyDescent="0.25">
      <c r="A870" s="111" t="s">
        <v>181</v>
      </c>
      <c r="B870" s="2"/>
      <c r="C870" s="2" t="s">
        <v>113</v>
      </c>
      <c r="D870" s="2" t="s">
        <v>44</v>
      </c>
      <c r="E870" s="20"/>
      <c r="F870" s="2"/>
      <c r="G870" s="25">
        <f>SUM(G871+G879)</f>
        <v>1235437.3</v>
      </c>
      <c r="H870" s="25">
        <f>SUM(H871+H879)</f>
        <v>1241414.3</v>
      </c>
      <c r="I870" s="25">
        <f>SUM(I871+I879)</f>
        <v>1234015.5000000002</v>
      </c>
    </row>
    <row r="871" spans="1:9" ht="47.25" x14ac:dyDescent="0.25">
      <c r="A871" s="57" t="s">
        <v>683</v>
      </c>
      <c r="B871" s="58"/>
      <c r="C871" s="58" t="s">
        <v>113</v>
      </c>
      <c r="D871" s="58" t="s">
        <v>44</v>
      </c>
      <c r="E871" s="59" t="s">
        <v>491</v>
      </c>
      <c r="F871" s="58"/>
      <c r="G871" s="60">
        <f>G876+G872</f>
        <v>17086.8</v>
      </c>
      <c r="H871" s="60">
        <f>H876+H872</f>
        <v>12489.6</v>
      </c>
      <c r="I871" s="60">
        <f>I876+I872</f>
        <v>12489.6</v>
      </c>
    </row>
    <row r="872" spans="1:9" x14ac:dyDescent="0.25">
      <c r="A872" s="111" t="s">
        <v>35</v>
      </c>
      <c r="B872" s="58"/>
      <c r="C872" s="58" t="s">
        <v>113</v>
      </c>
      <c r="D872" s="58" t="s">
        <v>44</v>
      </c>
      <c r="E872" s="59" t="s">
        <v>605</v>
      </c>
      <c r="F872" s="58"/>
      <c r="G872" s="60">
        <f t="shared" ref="G872:I873" si="124">G873</f>
        <v>8304.5</v>
      </c>
      <c r="H872" s="60">
        <f t="shared" si="124"/>
        <v>12489.6</v>
      </c>
      <c r="I872" s="60">
        <f t="shared" si="124"/>
        <v>0</v>
      </c>
    </row>
    <row r="873" spans="1:9" ht="31.5" x14ac:dyDescent="0.25">
      <c r="A873" s="57" t="s">
        <v>805</v>
      </c>
      <c r="B873" s="58"/>
      <c r="C873" s="58" t="s">
        <v>113</v>
      </c>
      <c r="D873" s="58" t="s">
        <v>44</v>
      </c>
      <c r="E873" s="59" t="s">
        <v>804</v>
      </c>
      <c r="F873" s="58"/>
      <c r="G873" s="60">
        <f t="shared" si="124"/>
        <v>8304.5</v>
      </c>
      <c r="H873" s="60">
        <f t="shared" si="124"/>
        <v>12489.6</v>
      </c>
      <c r="I873" s="60">
        <f t="shared" si="124"/>
        <v>0</v>
      </c>
    </row>
    <row r="874" spans="1:9" ht="31.5" x14ac:dyDescent="0.25">
      <c r="A874" s="111" t="s">
        <v>52</v>
      </c>
      <c r="B874" s="58"/>
      <c r="C874" s="58" t="s">
        <v>113</v>
      </c>
      <c r="D874" s="58" t="s">
        <v>44</v>
      </c>
      <c r="E874" s="59" t="s">
        <v>804</v>
      </c>
      <c r="F874" s="58" t="s">
        <v>91</v>
      </c>
      <c r="G874" s="60">
        <v>8304.5</v>
      </c>
      <c r="H874" s="60">
        <v>12489.6</v>
      </c>
      <c r="I874" s="60">
        <v>0</v>
      </c>
    </row>
    <row r="875" spans="1:9" x14ac:dyDescent="0.25">
      <c r="A875" s="57" t="s">
        <v>151</v>
      </c>
      <c r="B875" s="58"/>
      <c r="C875" s="58" t="s">
        <v>113</v>
      </c>
      <c r="D875" s="58" t="s">
        <v>44</v>
      </c>
      <c r="E875" s="59" t="s">
        <v>529</v>
      </c>
      <c r="F875" s="58"/>
      <c r="G875" s="60">
        <f>SUM(G876)</f>
        <v>8782.2999999999993</v>
      </c>
      <c r="H875" s="60">
        <f>SUM(H876)</f>
        <v>0</v>
      </c>
      <c r="I875" s="60">
        <f>SUM(I876)</f>
        <v>12489.6</v>
      </c>
    </row>
    <row r="876" spans="1:9" ht="31.5" x14ac:dyDescent="0.25">
      <c r="A876" s="111" t="s">
        <v>799</v>
      </c>
      <c r="B876" s="2"/>
      <c r="C876" s="2" t="s">
        <v>113</v>
      </c>
      <c r="D876" s="58" t="s">
        <v>44</v>
      </c>
      <c r="E876" s="31" t="s">
        <v>807</v>
      </c>
      <c r="F876" s="58"/>
      <c r="G876" s="60">
        <f>G877</f>
        <v>8782.2999999999993</v>
      </c>
      <c r="H876" s="60">
        <f t="shared" ref="H876:I876" si="125">H877</f>
        <v>0</v>
      </c>
      <c r="I876" s="60">
        <f t="shared" si="125"/>
        <v>12489.6</v>
      </c>
    </row>
    <row r="877" spans="1:9" ht="31.5" x14ac:dyDescent="0.25">
      <c r="A877" s="57" t="s">
        <v>805</v>
      </c>
      <c r="B877" s="2"/>
      <c r="C877" s="2" t="s">
        <v>113</v>
      </c>
      <c r="D877" s="58" t="s">
        <v>44</v>
      </c>
      <c r="E877" s="31" t="s">
        <v>806</v>
      </c>
      <c r="F877" s="58"/>
      <c r="G877" s="60">
        <f>G878</f>
        <v>8782.2999999999993</v>
      </c>
      <c r="H877" s="60">
        <f>H878</f>
        <v>0</v>
      </c>
      <c r="I877" s="60">
        <f>I878</f>
        <v>12489.6</v>
      </c>
    </row>
    <row r="878" spans="1:9" ht="30.75" customHeight="1" x14ac:dyDescent="0.25">
      <c r="A878" s="111" t="s">
        <v>229</v>
      </c>
      <c r="B878" s="2"/>
      <c r="C878" s="2" t="s">
        <v>113</v>
      </c>
      <c r="D878" s="58" t="s">
        <v>44</v>
      </c>
      <c r="E878" s="31" t="s">
        <v>806</v>
      </c>
      <c r="F878" s="58" t="s">
        <v>122</v>
      </c>
      <c r="G878" s="60">
        <v>8782.2999999999993</v>
      </c>
      <c r="H878" s="60">
        <v>0</v>
      </c>
      <c r="I878" s="60">
        <v>12489.6</v>
      </c>
    </row>
    <row r="879" spans="1:9" ht="31.5" customHeight="1" x14ac:dyDescent="0.25">
      <c r="A879" s="111" t="s">
        <v>679</v>
      </c>
      <c r="B879" s="2"/>
      <c r="C879" s="2" t="s">
        <v>113</v>
      </c>
      <c r="D879" s="2" t="s">
        <v>44</v>
      </c>
      <c r="E879" s="31" t="s">
        <v>325</v>
      </c>
      <c r="F879" s="2"/>
      <c r="G879" s="25">
        <f>SUM(G880+G928)</f>
        <v>1218350.5</v>
      </c>
      <c r="H879" s="25">
        <f t="shared" ref="H879:I879" si="126">SUM(H880+H928)</f>
        <v>1228924.7</v>
      </c>
      <c r="I879" s="25">
        <f t="shared" si="126"/>
        <v>1221525.9000000001</v>
      </c>
    </row>
    <row r="880" spans="1:9" ht="31.5" customHeight="1" x14ac:dyDescent="0.25">
      <c r="A880" s="111" t="s">
        <v>808</v>
      </c>
      <c r="B880" s="2"/>
      <c r="C880" s="2" t="s">
        <v>113</v>
      </c>
      <c r="D880" s="2" t="s">
        <v>44</v>
      </c>
      <c r="E880" s="31" t="s">
        <v>777</v>
      </c>
      <c r="F880" s="2"/>
      <c r="G880" s="25">
        <f>SUM(G881)+G895+G904+G919+G900+G924</f>
        <v>1214212.8</v>
      </c>
      <c r="H880" s="25">
        <f t="shared" ref="H880:I880" si="127">SUM(H881)+H895+H904+H919+H900+H924</f>
        <v>1227828.7</v>
      </c>
      <c r="I880" s="25">
        <f t="shared" si="127"/>
        <v>1220455.4000000001</v>
      </c>
    </row>
    <row r="881" spans="1:9" ht="18.75" customHeight="1" x14ac:dyDescent="0.25">
      <c r="A881" s="111" t="s">
        <v>35</v>
      </c>
      <c r="B881" s="2"/>
      <c r="C881" s="2" t="s">
        <v>113</v>
      </c>
      <c r="D881" s="2" t="s">
        <v>44</v>
      </c>
      <c r="E881" s="20" t="s">
        <v>778</v>
      </c>
      <c r="F881" s="20"/>
      <c r="G881" s="25">
        <f>SUM(G882+G886+G889+G892)</f>
        <v>31933.699999999997</v>
      </c>
      <c r="H881" s="25">
        <f t="shared" ref="H881:I881" si="128">SUM(H882+H886+H889+H892)</f>
        <v>34441.399999999994</v>
      </c>
      <c r="I881" s="25">
        <f t="shared" si="128"/>
        <v>32282</v>
      </c>
    </row>
    <row r="882" spans="1:9" ht="14.25" customHeight="1" x14ac:dyDescent="0.25">
      <c r="A882" s="111" t="s">
        <v>338</v>
      </c>
      <c r="B882" s="2"/>
      <c r="C882" s="2" t="s">
        <v>113</v>
      </c>
      <c r="D882" s="2" t="s">
        <v>44</v>
      </c>
      <c r="E882" s="41" t="s">
        <v>794</v>
      </c>
      <c r="F882" s="20"/>
      <c r="G882" s="25">
        <f>SUM(G883:G885)</f>
        <v>2648.5</v>
      </c>
      <c r="H882" s="25">
        <f>SUM(H883:H885)</f>
        <v>2858</v>
      </c>
      <c r="I882" s="25">
        <f>SUM(I883:I885)</f>
        <v>848</v>
      </c>
    </row>
    <row r="883" spans="1:9" ht="31.5" x14ac:dyDescent="0.25">
      <c r="A883" s="111" t="s">
        <v>52</v>
      </c>
      <c r="B883" s="2"/>
      <c r="C883" s="2" t="s">
        <v>113</v>
      </c>
      <c r="D883" s="2" t="s">
        <v>44</v>
      </c>
      <c r="E883" s="41" t="s">
        <v>794</v>
      </c>
      <c r="F883" s="20">
        <v>200</v>
      </c>
      <c r="G883" s="25">
        <v>2366</v>
      </c>
      <c r="H883" s="25">
        <v>1558</v>
      </c>
      <c r="I883" s="25">
        <v>748</v>
      </c>
    </row>
    <row r="884" spans="1:9" x14ac:dyDescent="0.25">
      <c r="A884" s="111" t="s">
        <v>42</v>
      </c>
      <c r="B884" s="2"/>
      <c r="C884" s="2" t="s">
        <v>113</v>
      </c>
      <c r="D884" s="2" t="s">
        <v>44</v>
      </c>
      <c r="E884" s="41" t="s">
        <v>794</v>
      </c>
      <c r="F884" s="20">
        <v>300</v>
      </c>
      <c r="G884" s="25">
        <v>72.5</v>
      </c>
      <c r="H884" s="25"/>
      <c r="I884" s="25"/>
    </row>
    <row r="885" spans="1:9" ht="31.5" x14ac:dyDescent="0.25">
      <c r="A885" s="111" t="s">
        <v>229</v>
      </c>
      <c r="B885" s="2"/>
      <c r="C885" s="2" t="s">
        <v>113</v>
      </c>
      <c r="D885" s="2" t="s">
        <v>44</v>
      </c>
      <c r="E885" s="41" t="s">
        <v>794</v>
      </c>
      <c r="F885" s="20">
        <v>600</v>
      </c>
      <c r="G885" s="25">
        <v>210</v>
      </c>
      <c r="H885" s="25">
        <v>1300</v>
      </c>
      <c r="I885" s="25">
        <v>100</v>
      </c>
    </row>
    <row r="886" spans="1:9" ht="47.25" x14ac:dyDescent="0.25">
      <c r="A886" s="111" t="s">
        <v>809</v>
      </c>
      <c r="B886" s="2"/>
      <c r="C886" s="2" t="s">
        <v>113</v>
      </c>
      <c r="D886" s="2" t="s">
        <v>44</v>
      </c>
      <c r="E886" s="20" t="s">
        <v>810</v>
      </c>
      <c r="F886" s="2"/>
      <c r="G886" s="25">
        <f>SUM(G887:G888)</f>
        <v>2186.6999999999998</v>
      </c>
      <c r="H886" s="25">
        <f t="shared" ref="H886:I886" si="129">SUM(H887:H888)</f>
        <v>2186.6999999999998</v>
      </c>
      <c r="I886" s="25">
        <f t="shared" si="129"/>
        <v>2186.6999999999998</v>
      </c>
    </row>
    <row r="887" spans="1:9" ht="31.5" x14ac:dyDescent="0.25">
      <c r="A887" s="111" t="s">
        <v>52</v>
      </c>
      <c r="B887" s="2"/>
      <c r="C887" s="2" t="s">
        <v>113</v>
      </c>
      <c r="D887" s="2" t="s">
        <v>44</v>
      </c>
      <c r="E887" s="20" t="s">
        <v>810</v>
      </c>
      <c r="F887" s="2" t="s">
        <v>91</v>
      </c>
      <c r="G887" s="25">
        <v>949.8</v>
      </c>
      <c r="H887" s="25">
        <v>949.8</v>
      </c>
      <c r="I887" s="25">
        <v>949.8</v>
      </c>
    </row>
    <row r="888" spans="1:9" ht="31.5" x14ac:dyDescent="0.25">
      <c r="A888" s="111" t="s">
        <v>229</v>
      </c>
      <c r="B888" s="2"/>
      <c r="C888" s="2" t="s">
        <v>113</v>
      </c>
      <c r="D888" s="2" t="s">
        <v>44</v>
      </c>
      <c r="E888" s="20" t="s">
        <v>810</v>
      </c>
      <c r="F888" s="2" t="s">
        <v>122</v>
      </c>
      <c r="G888" s="25">
        <v>1236.9000000000001</v>
      </c>
      <c r="H888" s="25">
        <v>1236.9000000000001</v>
      </c>
      <c r="I888" s="25">
        <v>1236.9000000000001</v>
      </c>
    </row>
    <row r="889" spans="1:9" ht="47.25" x14ac:dyDescent="0.25">
      <c r="A889" s="111" t="s">
        <v>463</v>
      </c>
      <c r="B889" s="2"/>
      <c r="C889" s="2" t="s">
        <v>113</v>
      </c>
      <c r="D889" s="2" t="s">
        <v>44</v>
      </c>
      <c r="E889" s="41" t="s">
        <v>811</v>
      </c>
      <c r="F889" s="20"/>
      <c r="G889" s="25">
        <f>SUM(G890:G891)</f>
        <v>11148.099999999999</v>
      </c>
      <c r="H889" s="25">
        <f>SUM(H890:H891)</f>
        <v>11148.099999999999</v>
      </c>
      <c r="I889" s="25">
        <f>SUM(I890:I891)</f>
        <v>11148.099999999999</v>
      </c>
    </row>
    <row r="890" spans="1:9" ht="31.5" x14ac:dyDescent="0.25">
      <c r="A890" s="111" t="s">
        <v>52</v>
      </c>
      <c r="B890" s="2"/>
      <c r="C890" s="2" t="s">
        <v>113</v>
      </c>
      <c r="D890" s="2" t="s">
        <v>44</v>
      </c>
      <c r="E890" s="41" t="s">
        <v>811</v>
      </c>
      <c r="F890" s="2" t="s">
        <v>91</v>
      </c>
      <c r="G890" s="25">
        <v>4842.2</v>
      </c>
      <c r="H890" s="25">
        <f>G890</f>
        <v>4842.2</v>
      </c>
      <c r="I890" s="25">
        <f>H890</f>
        <v>4842.2</v>
      </c>
    </row>
    <row r="891" spans="1:9" ht="31.5" x14ac:dyDescent="0.25">
      <c r="A891" s="111" t="s">
        <v>229</v>
      </c>
      <c r="B891" s="2"/>
      <c r="C891" s="2" t="s">
        <v>113</v>
      </c>
      <c r="D891" s="2" t="s">
        <v>44</v>
      </c>
      <c r="E891" s="41" t="s">
        <v>811</v>
      </c>
      <c r="F891" s="2" t="s">
        <v>122</v>
      </c>
      <c r="G891" s="25">
        <v>6305.9</v>
      </c>
      <c r="H891" s="25">
        <f>G891</f>
        <v>6305.9</v>
      </c>
      <c r="I891" s="25">
        <f>H891</f>
        <v>6305.9</v>
      </c>
    </row>
    <row r="892" spans="1:9" ht="47.25" x14ac:dyDescent="0.25">
      <c r="A892" s="111" t="s">
        <v>813</v>
      </c>
      <c r="B892" s="2"/>
      <c r="C892" s="2" t="s">
        <v>113</v>
      </c>
      <c r="D892" s="2" t="s">
        <v>44</v>
      </c>
      <c r="E892" s="20" t="s">
        <v>812</v>
      </c>
      <c r="F892" s="2"/>
      <c r="G892" s="25">
        <f>G894+G893</f>
        <v>15950.4</v>
      </c>
      <c r="H892" s="25">
        <f>H894+H893</f>
        <v>18248.599999999999</v>
      </c>
      <c r="I892" s="25">
        <f>I894+I893</f>
        <v>18099.2</v>
      </c>
    </row>
    <row r="893" spans="1:9" ht="31.5" x14ac:dyDescent="0.25">
      <c r="A893" s="111" t="s">
        <v>52</v>
      </c>
      <c r="B893" s="2"/>
      <c r="C893" s="2" t="s">
        <v>113</v>
      </c>
      <c r="D893" s="2" t="s">
        <v>44</v>
      </c>
      <c r="E893" s="20" t="s">
        <v>812</v>
      </c>
      <c r="F893" s="2" t="s">
        <v>91</v>
      </c>
      <c r="G893" s="25">
        <v>6101.5</v>
      </c>
      <c r="H893" s="25">
        <v>6975.8</v>
      </c>
      <c r="I893" s="25">
        <v>6918.7</v>
      </c>
    </row>
    <row r="894" spans="1:9" ht="31.5" x14ac:dyDescent="0.25">
      <c r="A894" s="111" t="s">
        <v>229</v>
      </c>
      <c r="B894" s="2"/>
      <c r="C894" s="2" t="s">
        <v>113</v>
      </c>
      <c r="D894" s="2" t="s">
        <v>44</v>
      </c>
      <c r="E894" s="20" t="s">
        <v>812</v>
      </c>
      <c r="F894" s="2" t="s">
        <v>122</v>
      </c>
      <c r="G894" s="25">
        <v>9848.9</v>
      </c>
      <c r="H894" s="25">
        <f>11272.8</f>
        <v>11272.8</v>
      </c>
      <c r="I894" s="25">
        <f>11180.5</f>
        <v>11180.5</v>
      </c>
    </row>
    <row r="895" spans="1:9" ht="47.25" x14ac:dyDescent="0.25">
      <c r="A895" s="111" t="s">
        <v>26</v>
      </c>
      <c r="B895" s="2"/>
      <c r="C895" s="2" t="s">
        <v>113</v>
      </c>
      <c r="D895" s="2" t="s">
        <v>44</v>
      </c>
      <c r="E895" s="41" t="s">
        <v>790</v>
      </c>
      <c r="F895" s="2"/>
      <c r="G895" s="25">
        <f>G896+G898</f>
        <v>657490.5</v>
      </c>
      <c r="H895" s="25">
        <f>H896+H898</f>
        <v>651540.30000000005</v>
      </c>
      <c r="I895" s="25">
        <f>I896+I898</f>
        <v>653540.30000000005</v>
      </c>
    </row>
    <row r="896" spans="1:9" ht="63" x14ac:dyDescent="0.25">
      <c r="A896" s="111" t="s">
        <v>403</v>
      </c>
      <c r="B896" s="2"/>
      <c r="C896" s="2" t="s">
        <v>113</v>
      </c>
      <c r="D896" s="2" t="s">
        <v>44</v>
      </c>
      <c r="E896" s="61" t="s">
        <v>791</v>
      </c>
      <c r="F896" s="2"/>
      <c r="G896" s="25">
        <f>G897</f>
        <v>495814.5</v>
      </c>
      <c r="H896" s="25">
        <f>H897</f>
        <v>495814.5</v>
      </c>
      <c r="I896" s="25">
        <f>I897</f>
        <v>495814.5</v>
      </c>
    </row>
    <row r="897" spans="1:9" ht="31.5" x14ac:dyDescent="0.25">
      <c r="A897" s="111" t="s">
        <v>121</v>
      </c>
      <c r="B897" s="2"/>
      <c r="C897" s="2" t="s">
        <v>113</v>
      </c>
      <c r="D897" s="2" t="s">
        <v>44</v>
      </c>
      <c r="E897" s="61" t="s">
        <v>791</v>
      </c>
      <c r="F897" s="2" t="s">
        <v>122</v>
      </c>
      <c r="G897" s="25">
        <v>495814.5</v>
      </c>
      <c r="H897" s="25">
        <v>495814.5</v>
      </c>
      <c r="I897" s="25">
        <v>495814.5</v>
      </c>
    </row>
    <row r="898" spans="1:9" x14ac:dyDescent="0.25">
      <c r="A898" s="111" t="s">
        <v>338</v>
      </c>
      <c r="B898" s="2"/>
      <c r="C898" s="2" t="s">
        <v>113</v>
      </c>
      <c r="D898" s="2" t="s">
        <v>44</v>
      </c>
      <c r="E898" s="20" t="s">
        <v>792</v>
      </c>
      <c r="F898" s="2"/>
      <c r="G898" s="25">
        <f>G899</f>
        <v>161676</v>
      </c>
      <c r="H898" s="25">
        <f>H899</f>
        <v>155725.79999999999</v>
      </c>
      <c r="I898" s="25">
        <f>I899</f>
        <v>157725.79999999999</v>
      </c>
    </row>
    <row r="899" spans="1:9" ht="31.5" x14ac:dyDescent="0.25">
      <c r="A899" s="111" t="s">
        <v>229</v>
      </c>
      <c r="B899" s="2"/>
      <c r="C899" s="2" t="s">
        <v>113</v>
      </c>
      <c r="D899" s="2" t="s">
        <v>44</v>
      </c>
      <c r="E899" s="20" t="s">
        <v>792</v>
      </c>
      <c r="F899" s="2" t="s">
        <v>122</v>
      </c>
      <c r="G899" s="25">
        <v>161676</v>
      </c>
      <c r="H899" s="25">
        <v>155725.79999999999</v>
      </c>
      <c r="I899" s="25">
        <v>157725.79999999999</v>
      </c>
    </row>
    <row r="900" spans="1:9" x14ac:dyDescent="0.25">
      <c r="A900" s="111" t="s">
        <v>151</v>
      </c>
      <c r="B900" s="2"/>
      <c r="C900" s="2" t="s">
        <v>113</v>
      </c>
      <c r="D900" s="2" t="s">
        <v>44</v>
      </c>
      <c r="E900" s="20" t="s">
        <v>784</v>
      </c>
      <c r="F900" s="2"/>
      <c r="G900" s="25">
        <f t="shared" ref="G900:I902" si="130">SUM(G901)</f>
        <v>642.79999999999995</v>
      </c>
      <c r="H900" s="25">
        <f t="shared" si="130"/>
        <v>0</v>
      </c>
      <c r="I900" s="25">
        <f t="shared" si="130"/>
        <v>0</v>
      </c>
    </row>
    <row r="901" spans="1:9" x14ac:dyDescent="0.25">
      <c r="A901" s="111" t="s">
        <v>338</v>
      </c>
      <c r="B901" s="2"/>
      <c r="C901" s="2" t="s">
        <v>113</v>
      </c>
      <c r="D901" s="2" t="s">
        <v>44</v>
      </c>
      <c r="E901" s="20" t="s">
        <v>820</v>
      </c>
      <c r="F901" s="2"/>
      <c r="G901" s="25">
        <f t="shared" si="130"/>
        <v>642.79999999999995</v>
      </c>
      <c r="H901" s="25">
        <f t="shared" si="130"/>
        <v>0</v>
      </c>
      <c r="I901" s="25">
        <f t="shared" si="130"/>
        <v>0</v>
      </c>
    </row>
    <row r="902" spans="1:9" x14ac:dyDescent="0.25">
      <c r="A902" s="111" t="s">
        <v>334</v>
      </c>
      <c r="B902" s="2"/>
      <c r="C902" s="2" t="s">
        <v>113</v>
      </c>
      <c r="D902" s="2" t="s">
        <v>44</v>
      </c>
      <c r="E902" s="20" t="s">
        <v>821</v>
      </c>
      <c r="F902" s="2"/>
      <c r="G902" s="25">
        <f t="shared" si="130"/>
        <v>642.79999999999995</v>
      </c>
      <c r="H902" s="25">
        <f t="shared" si="130"/>
        <v>0</v>
      </c>
      <c r="I902" s="25">
        <f t="shared" si="130"/>
        <v>0</v>
      </c>
    </row>
    <row r="903" spans="1:9" ht="31.5" x14ac:dyDescent="0.25">
      <c r="A903" s="111" t="s">
        <v>229</v>
      </c>
      <c r="B903" s="2"/>
      <c r="C903" s="2" t="s">
        <v>113</v>
      </c>
      <c r="D903" s="2" t="s">
        <v>44</v>
      </c>
      <c r="E903" s="20" t="s">
        <v>821</v>
      </c>
      <c r="F903" s="2" t="s">
        <v>122</v>
      </c>
      <c r="G903" s="25">
        <v>642.79999999999995</v>
      </c>
      <c r="H903" s="25"/>
      <c r="I903" s="25"/>
    </row>
    <row r="904" spans="1:9" ht="31.5" x14ac:dyDescent="0.25">
      <c r="A904" s="111" t="s">
        <v>45</v>
      </c>
      <c r="B904" s="2"/>
      <c r="C904" s="2" t="s">
        <v>113</v>
      </c>
      <c r="D904" s="2" t="s">
        <v>44</v>
      </c>
      <c r="E904" s="41" t="s">
        <v>787</v>
      </c>
      <c r="F904" s="2"/>
      <c r="G904" s="25">
        <f>G905+G908+G911+G915</f>
        <v>516037.50000000006</v>
      </c>
      <c r="H904" s="25">
        <f>H905+H908+H911+H915</f>
        <v>499929.30000000005</v>
      </c>
      <c r="I904" s="25">
        <f>I905+I908+I911+I915</f>
        <v>501903.10000000003</v>
      </c>
    </row>
    <row r="905" spans="1:9" ht="78.75" x14ac:dyDescent="0.25">
      <c r="A905" s="111" t="s">
        <v>402</v>
      </c>
      <c r="B905" s="2"/>
      <c r="C905" s="2" t="s">
        <v>113</v>
      </c>
      <c r="D905" s="2" t="s">
        <v>44</v>
      </c>
      <c r="E905" s="61" t="s">
        <v>814</v>
      </c>
      <c r="F905" s="2"/>
      <c r="G905" s="25">
        <f>G906+G907</f>
        <v>50637.8</v>
      </c>
      <c r="H905" s="25">
        <f>H906+H907</f>
        <v>50637.8</v>
      </c>
      <c r="I905" s="25">
        <f>I906+I907</f>
        <v>50637.8</v>
      </c>
    </row>
    <row r="906" spans="1:9" ht="47.25" x14ac:dyDescent="0.25">
      <c r="A906" s="27" t="s">
        <v>51</v>
      </c>
      <c r="B906" s="2"/>
      <c r="C906" s="2" t="s">
        <v>113</v>
      </c>
      <c r="D906" s="2" t="s">
        <v>44</v>
      </c>
      <c r="E906" s="61" t="s">
        <v>814</v>
      </c>
      <c r="F906" s="2" t="s">
        <v>89</v>
      </c>
      <c r="G906" s="25">
        <v>47425.3</v>
      </c>
      <c r="H906" s="25">
        <v>47425.3</v>
      </c>
      <c r="I906" s="25">
        <v>47425.3</v>
      </c>
    </row>
    <row r="907" spans="1:9" ht="31.5" x14ac:dyDescent="0.25">
      <c r="A907" s="111" t="s">
        <v>52</v>
      </c>
      <c r="B907" s="2"/>
      <c r="C907" s="2" t="s">
        <v>113</v>
      </c>
      <c r="D907" s="2" t="s">
        <v>44</v>
      </c>
      <c r="E907" s="61" t="s">
        <v>814</v>
      </c>
      <c r="F907" s="2" t="s">
        <v>91</v>
      </c>
      <c r="G907" s="25">
        <v>3212.5</v>
      </c>
      <c r="H907" s="25">
        <v>3212.5</v>
      </c>
      <c r="I907" s="25">
        <v>3212.5</v>
      </c>
    </row>
    <row r="908" spans="1:9" ht="63" x14ac:dyDescent="0.25">
      <c r="A908" s="111" t="s">
        <v>403</v>
      </c>
      <c r="B908" s="2"/>
      <c r="C908" s="2" t="s">
        <v>113</v>
      </c>
      <c r="D908" s="2" t="s">
        <v>44</v>
      </c>
      <c r="E908" s="61" t="s">
        <v>815</v>
      </c>
      <c r="F908" s="2"/>
      <c r="G908" s="25">
        <f>G909+G910</f>
        <v>314053.30000000005</v>
      </c>
      <c r="H908" s="25">
        <f>H909+H910</f>
        <v>314053.30000000005</v>
      </c>
      <c r="I908" s="25">
        <f>I909+I910</f>
        <v>314053.30000000005</v>
      </c>
    </row>
    <row r="909" spans="1:9" ht="47.25" x14ac:dyDescent="0.25">
      <c r="A909" s="111" t="s">
        <v>51</v>
      </c>
      <c r="B909" s="2"/>
      <c r="C909" s="2" t="s">
        <v>113</v>
      </c>
      <c r="D909" s="2" t="s">
        <v>44</v>
      </c>
      <c r="E909" s="61" t="s">
        <v>815</v>
      </c>
      <c r="F909" s="2" t="s">
        <v>89</v>
      </c>
      <c r="G909" s="25">
        <v>310407.90000000002</v>
      </c>
      <c r="H909" s="25">
        <v>310407.90000000002</v>
      </c>
      <c r="I909" s="25">
        <v>310407.90000000002</v>
      </c>
    </row>
    <row r="910" spans="1:9" ht="31.5" x14ac:dyDescent="0.25">
      <c r="A910" s="111" t="s">
        <v>52</v>
      </c>
      <c r="B910" s="2"/>
      <c r="C910" s="2" t="s">
        <v>113</v>
      </c>
      <c r="D910" s="2" t="s">
        <v>44</v>
      </c>
      <c r="E910" s="61" t="s">
        <v>815</v>
      </c>
      <c r="F910" s="2" t="s">
        <v>91</v>
      </c>
      <c r="G910" s="25">
        <v>3645.4</v>
      </c>
      <c r="H910" s="25">
        <v>3645.4</v>
      </c>
      <c r="I910" s="25">
        <v>3645.4</v>
      </c>
    </row>
    <row r="911" spans="1:9" x14ac:dyDescent="0.25">
      <c r="A911" s="111" t="s">
        <v>338</v>
      </c>
      <c r="B911" s="2"/>
      <c r="C911" s="2" t="s">
        <v>113</v>
      </c>
      <c r="D911" s="2" t="s">
        <v>44</v>
      </c>
      <c r="E911" s="31" t="s">
        <v>816</v>
      </c>
      <c r="F911" s="31"/>
      <c r="G911" s="25">
        <f>G912+G913+G914</f>
        <v>139361.1</v>
      </c>
      <c r="H911" s="25">
        <f>H912+H913+H914</f>
        <v>125565</v>
      </c>
      <c r="I911" s="25">
        <f>I912+I913+I914</f>
        <v>127538.8</v>
      </c>
    </row>
    <row r="912" spans="1:9" ht="47.25" x14ac:dyDescent="0.25">
      <c r="A912" s="27" t="s">
        <v>51</v>
      </c>
      <c r="B912" s="2"/>
      <c r="C912" s="2" t="s">
        <v>113</v>
      </c>
      <c r="D912" s="2" t="s">
        <v>44</v>
      </c>
      <c r="E912" s="31" t="s">
        <v>816</v>
      </c>
      <c r="F912" s="2" t="s">
        <v>89</v>
      </c>
      <c r="G912" s="25">
        <v>73392</v>
      </c>
      <c r="H912" s="25">
        <v>73392</v>
      </c>
      <c r="I912" s="25">
        <v>73392</v>
      </c>
    </row>
    <row r="913" spans="1:9" ht="31.5" x14ac:dyDescent="0.25">
      <c r="A913" s="111" t="s">
        <v>52</v>
      </c>
      <c r="B913" s="2"/>
      <c r="C913" s="2" t="s">
        <v>113</v>
      </c>
      <c r="D913" s="2" t="s">
        <v>44</v>
      </c>
      <c r="E913" s="31" t="s">
        <v>816</v>
      </c>
      <c r="F913" s="2" t="s">
        <v>91</v>
      </c>
      <c r="G913" s="25">
        <v>54086.400000000001</v>
      </c>
      <c r="H913" s="25">
        <v>40290.300000000003</v>
      </c>
      <c r="I913" s="25">
        <v>42264.1</v>
      </c>
    </row>
    <row r="914" spans="1:9" x14ac:dyDescent="0.25">
      <c r="A914" s="111" t="s">
        <v>22</v>
      </c>
      <c r="B914" s="2"/>
      <c r="C914" s="2" t="s">
        <v>113</v>
      </c>
      <c r="D914" s="2" t="s">
        <v>44</v>
      </c>
      <c r="E914" s="31" t="s">
        <v>816</v>
      </c>
      <c r="F914" s="2" t="s">
        <v>96</v>
      </c>
      <c r="G914" s="25">
        <v>11882.7</v>
      </c>
      <c r="H914" s="25">
        <v>11882.7</v>
      </c>
      <c r="I914" s="25">
        <v>11882.7</v>
      </c>
    </row>
    <row r="915" spans="1:9" ht="31.5" x14ac:dyDescent="0.25">
      <c r="A915" s="111" t="s">
        <v>632</v>
      </c>
      <c r="B915" s="2"/>
      <c r="C915" s="2" t="s">
        <v>113</v>
      </c>
      <c r="D915" s="2" t="s">
        <v>44</v>
      </c>
      <c r="E915" s="20" t="s">
        <v>817</v>
      </c>
      <c r="F915" s="20"/>
      <c r="G915" s="25">
        <f>G916+G917+G918</f>
        <v>11985.3</v>
      </c>
      <c r="H915" s="25">
        <f>H916+H917+H918</f>
        <v>9673.2000000000007</v>
      </c>
      <c r="I915" s="25">
        <f>I916+I917+I918</f>
        <v>9673.2000000000007</v>
      </c>
    </row>
    <row r="916" spans="1:9" ht="47.25" x14ac:dyDescent="0.25">
      <c r="A916" s="27" t="s">
        <v>51</v>
      </c>
      <c r="B916" s="2"/>
      <c r="C916" s="2" t="s">
        <v>113</v>
      </c>
      <c r="D916" s="2" t="s">
        <v>44</v>
      </c>
      <c r="E916" s="20" t="s">
        <v>817</v>
      </c>
      <c r="F916" s="20">
        <v>100</v>
      </c>
      <c r="G916" s="25">
        <v>5794.6</v>
      </c>
      <c r="H916" s="25">
        <v>5794.6</v>
      </c>
      <c r="I916" s="25">
        <v>5794.6</v>
      </c>
    </row>
    <row r="917" spans="1:9" ht="31.5" x14ac:dyDescent="0.25">
      <c r="A917" s="111" t="s">
        <v>52</v>
      </c>
      <c r="B917" s="2"/>
      <c r="C917" s="2" t="s">
        <v>113</v>
      </c>
      <c r="D917" s="2" t="s">
        <v>44</v>
      </c>
      <c r="E917" s="20" t="s">
        <v>817</v>
      </c>
      <c r="F917" s="20">
        <v>200</v>
      </c>
      <c r="G917" s="25">
        <v>5026.2</v>
      </c>
      <c r="H917" s="25">
        <v>2714.1</v>
      </c>
      <c r="I917" s="25">
        <v>2714.1</v>
      </c>
    </row>
    <row r="918" spans="1:9" x14ac:dyDescent="0.25">
      <c r="A918" s="111" t="s">
        <v>22</v>
      </c>
      <c r="B918" s="2"/>
      <c r="C918" s="2" t="s">
        <v>113</v>
      </c>
      <c r="D918" s="2" t="s">
        <v>44</v>
      </c>
      <c r="E918" s="20" t="s">
        <v>817</v>
      </c>
      <c r="F918" s="20">
        <v>800</v>
      </c>
      <c r="G918" s="25">
        <v>1164.5</v>
      </c>
      <c r="H918" s="25">
        <v>1164.5</v>
      </c>
      <c r="I918" s="25">
        <v>1164.5</v>
      </c>
    </row>
    <row r="919" spans="1:9" x14ac:dyDescent="0.25">
      <c r="A919" s="111" t="s">
        <v>606</v>
      </c>
      <c r="B919" s="2"/>
      <c r="C919" s="2" t="s">
        <v>113</v>
      </c>
      <c r="D919" s="2" t="s">
        <v>44</v>
      </c>
      <c r="E919" s="41" t="s">
        <v>818</v>
      </c>
      <c r="F919" s="2"/>
      <c r="G919" s="25">
        <f>G922+G920</f>
        <v>1315.8</v>
      </c>
      <c r="H919" s="25">
        <f t="shared" ref="H919:I919" si="131">H922+H920</f>
        <v>1315.8</v>
      </c>
      <c r="I919" s="25">
        <f t="shared" si="131"/>
        <v>2451.3999999999996</v>
      </c>
    </row>
    <row r="920" spans="1:9" ht="63" x14ac:dyDescent="0.25">
      <c r="A920" s="117" t="s">
        <v>989</v>
      </c>
      <c r="B920" s="2"/>
      <c r="C920" s="2" t="s">
        <v>113</v>
      </c>
      <c r="D920" s="2" t="s">
        <v>44</v>
      </c>
      <c r="E920" s="41" t="s">
        <v>918</v>
      </c>
      <c r="F920" s="2"/>
      <c r="G920" s="25">
        <f>SUM(G921)</f>
        <v>0</v>
      </c>
      <c r="H920" s="25">
        <f t="shared" ref="H920:I920" si="132">SUM(H921)</f>
        <v>0</v>
      </c>
      <c r="I920" s="25">
        <f t="shared" si="132"/>
        <v>1135.5999999999999</v>
      </c>
    </row>
    <row r="921" spans="1:9" ht="31.5" x14ac:dyDescent="0.25">
      <c r="A921" s="117" t="s">
        <v>52</v>
      </c>
      <c r="B921" s="2"/>
      <c r="C921" s="2" t="s">
        <v>113</v>
      </c>
      <c r="D921" s="2" t="s">
        <v>44</v>
      </c>
      <c r="E921" s="41" t="s">
        <v>918</v>
      </c>
      <c r="F921" s="2" t="s">
        <v>91</v>
      </c>
      <c r="G921" s="25">
        <v>0</v>
      </c>
      <c r="H921" s="25">
        <v>0</v>
      </c>
      <c r="I921" s="25">
        <f>1135.6</f>
        <v>1135.5999999999999</v>
      </c>
    </row>
    <row r="922" spans="1:9" ht="31.5" x14ac:dyDescent="0.25">
      <c r="A922" s="111" t="s">
        <v>504</v>
      </c>
      <c r="B922" s="2"/>
      <c r="C922" s="2" t="s">
        <v>113</v>
      </c>
      <c r="D922" s="2" t="s">
        <v>44</v>
      </c>
      <c r="E922" s="41" t="s">
        <v>819</v>
      </c>
      <c r="F922" s="2"/>
      <c r="G922" s="25">
        <f t="shared" ref="G922:I922" si="133">G923</f>
        <v>1315.8</v>
      </c>
      <c r="H922" s="25">
        <f t="shared" si="133"/>
        <v>1315.8</v>
      </c>
      <c r="I922" s="25">
        <f t="shared" si="133"/>
        <v>1315.8</v>
      </c>
    </row>
    <row r="923" spans="1:9" ht="31.5" x14ac:dyDescent="0.25">
      <c r="A923" s="111" t="s">
        <v>229</v>
      </c>
      <c r="B923" s="2"/>
      <c r="C923" s="2" t="s">
        <v>113</v>
      </c>
      <c r="D923" s="2" t="s">
        <v>44</v>
      </c>
      <c r="E923" s="41" t="s">
        <v>819</v>
      </c>
      <c r="F923" s="2" t="s">
        <v>122</v>
      </c>
      <c r="G923" s="25">
        <v>1315.8</v>
      </c>
      <c r="H923" s="25">
        <v>1315.8</v>
      </c>
      <c r="I923" s="25">
        <v>1315.8</v>
      </c>
    </row>
    <row r="924" spans="1:9" x14ac:dyDescent="0.25">
      <c r="A924" s="117" t="s">
        <v>919</v>
      </c>
      <c r="B924" s="2"/>
      <c r="C924" s="2" t="s">
        <v>113</v>
      </c>
      <c r="D924" s="2" t="s">
        <v>44</v>
      </c>
      <c r="E924" s="41" t="s">
        <v>921</v>
      </c>
      <c r="F924" s="2"/>
      <c r="G924" s="25">
        <f>SUM(G925)</f>
        <v>6792.5</v>
      </c>
      <c r="H924" s="25">
        <f t="shared" ref="H924:I924" si="134">SUM(H925)</f>
        <v>40601.9</v>
      </c>
      <c r="I924" s="25">
        <f t="shared" si="134"/>
        <v>30278.6</v>
      </c>
    </row>
    <row r="925" spans="1:9" ht="78.75" x14ac:dyDescent="0.25">
      <c r="A925" s="117" t="s">
        <v>920</v>
      </c>
      <c r="B925" s="2"/>
      <c r="C925" s="2" t="s">
        <v>113</v>
      </c>
      <c r="D925" s="2" t="s">
        <v>44</v>
      </c>
      <c r="E925" s="41" t="s">
        <v>922</v>
      </c>
      <c r="F925" s="2"/>
      <c r="G925" s="25">
        <f>SUM(G926:G927)</f>
        <v>6792.5</v>
      </c>
      <c r="H925" s="25">
        <f t="shared" ref="H925:I925" si="135">SUM(H926:H927)</f>
        <v>40601.9</v>
      </c>
      <c r="I925" s="25">
        <f t="shared" si="135"/>
        <v>30278.6</v>
      </c>
    </row>
    <row r="926" spans="1:9" ht="31.5" x14ac:dyDescent="0.25">
      <c r="A926" s="117" t="s">
        <v>52</v>
      </c>
      <c r="B926" s="2"/>
      <c r="C926" s="2" t="s">
        <v>113</v>
      </c>
      <c r="D926" s="2" t="s">
        <v>44</v>
      </c>
      <c r="E926" s="41" t="s">
        <v>922</v>
      </c>
      <c r="F926" s="2" t="s">
        <v>91</v>
      </c>
      <c r="G926" s="25">
        <v>4528.5</v>
      </c>
      <c r="H926" s="25">
        <v>29324.400000000001</v>
      </c>
      <c r="I926" s="25">
        <v>15139.5</v>
      </c>
    </row>
    <row r="927" spans="1:9" ht="31.5" x14ac:dyDescent="0.25">
      <c r="A927" s="117" t="s">
        <v>72</v>
      </c>
      <c r="B927" s="2"/>
      <c r="C927" s="2" t="s">
        <v>113</v>
      </c>
      <c r="D927" s="2" t="s">
        <v>44</v>
      </c>
      <c r="E927" s="41" t="s">
        <v>922</v>
      </c>
      <c r="F927" s="2" t="s">
        <v>122</v>
      </c>
      <c r="G927" s="25">
        <v>2264</v>
      </c>
      <c r="H927" s="25">
        <v>11277.5</v>
      </c>
      <c r="I927" s="25">
        <v>15139.1</v>
      </c>
    </row>
    <row r="928" spans="1:9" ht="47.25" x14ac:dyDescent="0.25">
      <c r="A928" s="156" t="s">
        <v>682</v>
      </c>
      <c r="B928" s="2"/>
      <c r="C928" s="2" t="s">
        <v>113</v>
      </c>
      <c r="D928" s="2" t="s">
        <v>44</v>
      </c>
      <c r="E928" s="31" t="s">
        <v>336</v>
      </c>
      <c r="F928" s="2"/>
      <c r="G928" s="25">
        <f>G929+G934</f>
        <v>4137.7</v>
      </c>
      <c r="H928" s="25">
        <f t="shared" ref="H928:I928" si="136">H929+H934</f>
        <v>1096</v>
      </c>
      <c r="I928" s="25">
        <f t="shared" si="136"/>
        <v>1070.5</v>
      </c>
    </row>
    <row r="929" spans="1:9" x14ac:dyDescent="0.25">
      <c r="A929" s="111" t="s">
        <v>35</v>
      </c>
      <c r="B929" s="2"/>
      <c r="C929" s="2" t="s">
        <v>113</v>
      </c>
      <c r="D929" s="2" t="s">
        <v>44</v>
      </c>
      <c r="E929" s="31" t="s">
        <v>337</v>
      </c>
      <c r="F929" s="2"/>
      <c r="G929" s="25">
        <f>SUM(G930:G932)</f>
        <v>3693.7</v>
      </c>
      <c r="H929" s="25">
        <f t="shared" ref="H929:I929" si="137">SUM(H930:H932)</f>
        <v>770</v>
      </c>
      <c r="I929" s="25">
        <f t="shared" si="137"/>
        <v>1070.5</v>
      </c>
    </row>
    <row r="930" spans="1:9" ht="31.5" x14ac:dyDescent="0.25">
      <c r="A930" s="111" t="s">
        <v>52</v>
      </c>
      <c r="B930" s="2"/>
      <c r="C930" s="2" t="s">
        <v>113</v>
      </c>
      <c r="D930" s="2" t="s">
        <v>44</v>
      </c>
      <c r="E930" s="31" t="s">
        <v>337</v>
      </c>
      <c r="F930" s="2" t="s">
        <v>91</v>
      </c>
      <c r="G930" s="25">
        <v>2376</v>
      </c>
      <c r="H930" s="25"/>
      <c r="I930" s="25"/>
    </row>
    <row r="931" spans="1:9" ht="31.5" x14ac:dyDescent="0.25">
      <c r="A931" s="111" t="s">
        <v>229</v>
      </c>
      <c r="B931" s="2"/>
      <c r="C931" s="2" t="s">
        <v>113</v>
      </c>
      <c r="D931" s="2" t="s">
        <v>44</v>
      </c>
      <c r="E931" s="31" t="s">
        <v>337</v>
      </c>
      <c r="F931" s="2" t="s">
        <v>122</v>
      </c>
      <c r="G931" s="25">
        <v>663</v>
      </c>
      <c r="H931" s="25"/>
      <c r="I931" s="25"/>
    </row>
    <row r="932" spans="1:9" ht="31.5" x14ac:dyDescent="0.25">
      <c r="A932" s="111" t="s">
        <v>823</v>
      </c>
      <c r="B932" s="2"/>
      <c r="C932" s="2" t="s">
        <v>113</v>
      </c>
      <c r="D932" s="2" t="s">
        <v>44</v>
      </c>
      <c r="E932" s="31" t="s">
        <v>824</v>
      </c>
      <c r="F932" s="2"/>
      <c r="G932" s="25">
        <f>G933</f>
        <v>654.70000000000005</v>
      </c>
      <c r="H932" s="25">
        <f>H933</f>
        <v>770</v>
      </c>
      <c r="I932" s="25">
        <f>I933</f>
        <v>1070.5</v>
      </c>
    </row>
    <row r="933" spans="1:9" ht="31.5" x14ac:dyDescent="0.25">
      <c r="A933" s="111" t="s">
        <v>52</v>
      </c>
      <c r="B933" s="2"/>
      <c r="C933" s="2" t="s">
        <v>113</v>
      </c>
      <c r="D933" s="2" t="s">
        <v>44</v>
      </c>
      <c r="E933" s="31" t="s">
        <v>824</v>
      </c>
      <c r="F933" s="2" t="s">
        <v>91</v>
      </c>
      <c r="G933" s="25">
        <v>654.70000000000005</v>
      </c>
      <c r="H933" s="25">
        <v>770</v>
      </c>
      <c r="I933" s="25">
        <v>1070.5</v>
      </c>
    </row>
    <row r="934" spans="1:9" x14ac:dyDescent="0.25">
      <c r="A934" s="57" t="s">
        <v>151</v>
      </c>
      <c r="B934" s="2"/>
      <c r="C934" s="2" t="s">
        <v>113</v>
      </c>
      <c r="D934" s="2" t="s">
        <v>44</v>
      </c>
      <c r="E934" s="31" t="s">
        <v>797</v>
      </c>
      <c r="F934" s="2"/>
      <c r="G934" s="25">
        <f>G935</f>
        <v>444</v>
      </c>
      <c r="H934" s="25">
        <f t="shared" ref="H934:I934" si="138">H935</f>
        <v>326</v>
      </c>
      <c r="I934" s="25">
        <f t="shared" si="138"/>
        <v>0</v>
      </c>
    </row>
    <row r="935" spans="1:9" x14ac:dyDescent="0.25">
      <c r="A935" s="111" t="s">
        <v>263</v>
      </c>
      <c r="B935" s="2"/>
      <c r="C935" s="2" t="s">
        <v>113</v>
      </c>
      <c r="D935" s="2" t="s">
        <v>44</v>
      </c>
      <c r="E935" s="31" t="s">
        <v>827</v>
      </c>
      <c r="F935" s="2"/>
      <c r="G935" s="25">
        <f>SUM(G936)</f>
        <v>444</v>
      </c>
      <c r="H935" s="25">
        <f t="shared" ref="H935:I935" si="139">SUM(H936)</f>
        <v>326</v>
      </c>
      <c r="I935" s="25">
        <f t="shared" si="139"/>
        <v>0</v>
      </c>
    </row>
    <row r="936" spans="1:9" ht="31.5" x14ac:dyDescent="0.25">
      <c r="A936" s="111" t="s">
        <v>823</v>
      </c>
      <c r="B936" s="2"/>
      <c r="C936" s="2" t="s">
        <v>113</v>
      </c>
      <c r="D936" s="2" t="s">
        <v>44</v>
      </c>
      <c r="E936" s="31" t="s">
        <v>825</v>
      </c>
      <c r="F936" s="2"/>
      <c r="G936" s="25">
        <f>SUM(G937)</f>
        <v>444</v>
      </c>
      <c r="H936" s="25">
        <f t="shared" ref="H936:I936" si="140">SUM(H937)</f>
        <v>326</v>
      </c>
      <c r="I936" s="25">
        <f t="shared" si="140"/>
        <v>0</v>
      </c>
    </row>
    <row r="937" spans="1:9" ht="31.5" x14ac:dyDescent="0.25">
      <c r="A937" s="111" t="s">
        <v>229</v>
      </c>
      <c r="B937" s="2"/>
      <c r="C937" s="2" t="s">
        <v>113</v>
      </c>
      <c r="D937" s="2" t="s">
        <v>44</v>
      </c>
      <c r="E937" s="31" t="s">
        <v>825</v>
      </c>
      <c r="F937" s="2" t="s">
        <v>122</v>
      </c>
      <c r="G937" s="25">
        <v>444</v>
      </c>
      <c r="H937" s="25">
        <v>326</v>
      </c>
      <c r="I937" s="25">
        <v>0</v>
      </c>
    </row>
    <row r="938" spans="1:9" x14ac:dyDescent="0.25">
      <c r="A938" s="111" t="s">
        <v>114</v>
      </c>
      <c r="B938" s="2"/>
      <c r="C938" s="2" t="s">
        <v>113</v>
      </c>
      <c r="D938" s="2" t="s">
        <v>54</v>
      </c>
      <c r="E938" s="2"/>
      <c r="F938" s="2"/>
      <c r="G938" s="25">
        <f>G939</f>
        <v>95751.8</v>
      </c>
      <c r="H938" s="25">
        <f>H939</f>
        <v>101813.7</v>
      </c>
      <c r="I938" s="25">
        <f>I939</f>
        <v>101742</v>
      </c>
    </row>
    <row r="939" spans="1:9" ht="31.5" x14ac:dyDescent="0.25">
      <c r="A939" s="111" t="s">
        <v>679</v>
      </c>
      <c r="B939" s="2"/>
      <c r="C939" s="2" t="s">
        <v>113</v>
      </c>
      <c r="D939" s="2" t="s">
        <v>54</v>
      </c>
      <c r="E939" s="61" t="s">
        <v>325</v>
      </c>
      <c r="F939" s="2"/>
      <c r="G939" s="25">
        <f>SUM(G940)+G950</f>
        <v>95751.8</v>
      </c>
      <c r="H939" s="25">
        <f t="shared" ref="H939:I939" si="141">SUM(H940)+H950</f>
        <v>101813.7</v>
      </c>
      <c r="I939" s="25">
        <f t="shared" si="141"/>
        <v>101742</v>
      </c>
    </row>
    <row r="940" spans="1:9" ht="31.5" x14ac:dyDescent="0.25">
      <c r="A940" s="111" t="s">
        <v>808</v>
      </c>
      <c r="B940" s="2"/>
      <c r="C940" s="2" t="s">
        <v>113</v>
      </c>
      <c r="D940" s="2" t="s">
        <v>54</v>
      </c>
      <c r="E940" s="31" t="s">
        <v>777</v>
      </c>
      <c r="F940" s="2"/>
      <c r="G940" s="25">
        <f>SUM(G941+G944)+G947</f>
        <v>95541.8</v>
      </c>
      <c r="H940" s="25">
        <f t="shared" ref="H940:I940" si="142">SUM(H941+H944)+H947</f>
        <v>86437.8</v>
      </c>
      <c r="I940" s="25">
        <f t="shared" si="142"/>
        <v>86437.8</v>
      </c>
    </row>
    <row r="941" spans="1:9" x14ac:dyDescent="0.25">
      <c r="A941" s="111" t="s">
        <v>35</v>
      </c>
      <c r="B941" s="2"/>
      <c r="C941" s="2" t="s">
        <v>113</v>
      </c>
      <c r="D941" s="2" t="s">
        <v>54</v>
      </c>
      <c r="E941" s="41" t="s">
        <v>778</v>
      </c>
      <c r="F941" s="2"/>
      <c r="G941" s="25">
        <f t="shared" ref="G941:I942" si="143">G942</f>
        <v>4630</v>
      </c>
      <c r="H941" s="25">
        <f t="shared" si="143"/>
        <v>0</v>
      </c>
      <c r="I941" s="25">
        <f t="shared" si="143"/>
        <v>0</v>
      </c>
    </row>
    <row r="942" spans="1:9" x14ac:dyDescent="0.25">
      <c r="A942" s="111" t="s">
        <v>339</v>
      </c>
      <c r="B942" s="2"/>
      <c r="C942" s="2" t="s">
        <v>113</v>
      </c>
      <c r="D942" s="2" t="s">
        <v>54</v>
      </c>
      <c r="E942" s="61" t="s">
        <v>795</v>
      </c>
      <c r="F942" s="2"/>
      <c r="G942" s="25">
        <f t="shared" si="143"/>
        <v>4630</v>
      </c>
      <c r="H942" s="25">
        <f t="shared" si="143"/>
        <v>0</v>
      </c>
      <c r="I942" s="25">
        <f t="shared" si="143"/>
        <v>0</v>
      </c>
    </row>
    <row r="943" spans="1:9" ht="31.5" x14ac:dyDescent="0.25">
      <c r="A943" s="111" t="s">
        <v>229</v>
      </c>
      <c r="B943" s="2"/>
      <c r="C943" s="2" t="s">
        <v>113</v>
      </c>
      <c r="D943" s="2" t="s">
        <v>54</v>
      </c>
      <c r="E943" s="61" t="s">
        <v>795</v>
      </c>
      <c r="F943" s="2" t="s">
        <v>122</v>
      </c>
      <c r="G943" s="25">
        <v>4630</v>
      </c>
      <c r="H943" s="25"/>
      <c r="I943" s="25"/>
    </row>
    <row r="944" spans="1:9" ht="47.25" x14ac:dyDescent="0.25">
      <c r="A944" s="111" t="s">
        <v>26</v>
      </c>
      <c r="B944" s="2"/>
      <c r="C944" s="2" t="s">
        <v>113</v>
      </c>
      <c r="D944" s="2" t="s">
        <v>54</v>
      </c>
      <c r="E944" s="41" t="s">
        <v>790</v>
      </c>
      <c r="F944" s="2"/>
      <c r="G944" s="25">
        <f>SUM(G945)</f>
        <v>87451</v>
      </c>
      <c r="H944" s="25">
        <f>SUM(H945)</f>
        <v>86437.8</v>
      </c>
      <c r="I944" s="25">
        <f>SUM(I945)</f>
        <v>86437.8</v>
      </c>
    </row>
    <row r="945" spans="1:9" x14ac:dyDescent="0.25">
      <c r="A945" s="111" t="s">
        <v>339</v>
      </c>
      <c r="B945" s="2"/>
      <c r="C945" s="2" t="s">
        <v>113</v>
      </c>
      <c r="D945" s="2" t="s">
        <v>54</v>
      </c>
      <c r="E945" s="41" t="s">
        <v>793</v>
      </c>
      <c r="F945" s="2"/>
      <c r="G945" s="25">
        <f>G946</f>
        <v>87451</v>
      </c>
      <c r="H945" s="25">
        <f>H946</f>
        <v>86437.8</v>
      </c>
      <c r="I945" s="25">
        <f>I946</f>
        <v>86437.8</v>
      </c>
    </row>
    <row r="946" spans="1:9" ht="31.5" x14ac:dyDescent="0.25">
      <c r="A946" s="111" t="s">
        <v>229</v>
      </c>
      <c r="B946" s="2"/>
      <c r="C946" s="2" t="s">
        <v>113</v>
      </c>
      <c r="D946" s="2" t="s">
        <v>54</v>
      </c>
      <c r="E946" s="41" t="s">
        <v>793</v>
      </c>
      <c r="F946" s="2" t="s">
        <v>122</v>
      </c>
      <c r="G946" s="25">
        <v>87451</v>
      </c>
      <c r="H946" s="25">
        <v>86437.8</v>
      </c>
      <c r="I946" s="25">
        <v>86437.8</v>
      </c>
    </row>
    <row r="947" spans="1:9" x14ac:dyDescent="0.25">
      <c r="A947" s="32" t="s">
        <v>828</v>
      </c>
      <c r="B947" s="73"/>
      <c r="C947" s="73" t="s">
        <v>113</v>
      </c>
      <c r="D947" s="73" t="s">
        <v>54</v>
      </c>
      <c r="E947" s="33" t="s">
        <v>829</v>
      </c>
      <c r="F947" s="33"/>
      <c r="G947" s="106">
        <f t="shared" ref="G947:I948" si="144">G948</f>
        <v>3460.8</v>
      </c>
      <c r="H947" s="106">
        <f t="shared" si="144"/>
        <v>0</v>
      </c>
      <c r="I947" s="106">
        <f t="shared" si="144"/>
        <v>0</v>
      </c>
    </row>
    <row r="948" spans="1:9" ht="47.25" x14ac:dyDescent="0.25">
      <c r="A948" s="111" t="s">
        <v>990</v>
      </c>
      <c r="B948" s="2"/>
      <c r="C948" s="2" t="s">
        <v>113</v>
      </c>
      <c r="D948" s="108" t="s">
        <v>54</v>
      </c>
      <c r="E948" s="41" t="s">
        <v>830</v>
      </c>
      <c r="F948" s="2"/>
      <c r="G948" s="25">
        <f t="shared" si="144"/>
        <v>3460.8</v>
      </c>
      <c r="H948" s="25">
        <f t="shared" si="144"/>
        <v>0</v>
      </c>
      <c r="I948" s="25">
        <f t="shared" si="144"/>
        <v>0</v>
      </c>
    </row>
    <row r="949" spans="1:9" ht="31.5" x14ac:dyDescent="0.25">
      <c r="A949" s="111" t="s">
        <v>229</v>
      </c>
      <c r="B949" s="2"/>
      <c r="C949" s="2" t="s">
        <v>113</v>
      </c>
      <c r="D949" s="108" t="s">
        <v>54</v>
      </c>
      <c r="E949" s="41" t="s">
        <v>830</v>
      </c>
      <c r="F949" s="2" t="s">
        <v>122</v>
      </c>
      <c r="G949" s="25">
        <v>3460.8</v>
      </c>
      <c r="H949" s="25">
        <v>0</v>
      </c>
      <c r="I949" s="25">
        <v>0</v>
      </c>
    </row>
    <row r="950" spans="1:9" ht="47.25" x14ac:dyDescent="0.25">
      <c r="A950" s="111" t="s">
        <v>682</v>
      </c>
      <c r="B950" s="2"/>
      <c r="C950" s="2" t="s">
        <v>113</v>
      </c>
      <c r="D950" s="2" t="s">
        <v>54</v>
      </c>
      <c r="E950" s="31" t="s">
        <v>336</v>
      </c>
      <c r="F950" s="2"/>
      <c r="G950" s="25">
        <f>SUM(G951)+G953</f>
        <v>210</v>
      </c>
      <c r="H950" s="25">
        <f t="shared" ref="H950:I950" si="145">SUM(H951)+H953</f>
        <v>15375.9</v>
      </c>
      <c r="I950" s="25">
        <f t="shared" si="145"/>
        <v>15304.2</v>
      </c>
    </row>
    <row r="951" spans="1:9" x14ac:dyDescent="0.25">
      <c r="A951" s="111" t="s">
        <v>35</v>
      </c>
      <c r="B951" s="2"/>
      <c r="C951" s="2" t="s">
        <v>113</v>
      </c>
      <c r="D951" s="2" t="s">
        <v>54</v>
      </c>
      <c r="E951" s="31" t="s">
        <v>337</v>
      </c>
      <c r="F951" s="2"/>
      <c r="G951" s="25">
        <f t="shared" ref="G951:I951" si="146">SUM(G952)</f>
        <v>210</v>
      </c>
      <c r="H951" s="25">
        <f t="shared" si="146"/>
        <v>0</v>
      </c>
      <c r="I951" s="25">
        <f t="shared" si="146"/>
        <v>0</v>
      </c>
    </row>
    <row r="952" spans="1:9" ht="31.5" x14ac:dyDescent="0.25">
      <c r="A952" s="111" t="s">
        <v>229</v>
      </c>
      <c r="B952" s="2"/>
      <c r="C952" s="2" t="s">
        <v>113</v>
      </c>
      <c r="D952" s="2" t="s">
        <v>54</v>
      </c>
      <c r="E952" s="31" t="s">
        <v>337</v>
      </c>
      <c r="F952" s="2" t="s">
        <v>122</v>
      </c>
      <c r="G952" s="25">
        <v>210</v>
      </c>
      <c r="H952" s="25"/>
      <c r="I952" s="25"/>
    </row>
    <row r="953" spans="1:9" x14ac:dyDescent="0.25">
      <c r="A953" s="32" t="s">
        <v>151</v>
      </c>
      <c r="B953" s="73"/>
      <c r="C953" s="73" t="s">
        <v>113</v>
      </c>
      <c r="D953" s="73" t="s">
        <v>54</v>
      </c>
      <c r="E953" s="33" t="s">
        <v>797</v>
      </c>
      <c r="F953" s="33"/>
      <c r="G953" s="106">
        <f>G955</f>
        <v>0</v>
      </c>
      <c r="H953" s="106">
        <f>H955</f>
        <v>15375.9</v>
      </c>
      <c r="I953" s="106">
        <f>I955</f>
        <v>15304.2</v>
      </c>
    </row>
    <row r="954" spans="1:9" ht="31.5" x14ac:dyDescent="0.25">
      <c r="A954" s="111" t="s">
        <v>799</v>
      </c>
      <c r="B954" s="73"/>
      <c r="C954" s="73" t="s">
        <v>113</v>
      </c>
      <c r="D954" s="73" t="s">
        <v>54</v>
      </c>
      <c r="E954" s="31" t="s">
        <v>826</v>
      </c>
      <c r="F954" s="33"/>
      <c r="G954" s="106">
        <f>SUM(G955)</f>
        <v>0</v>
      </c>
      <c r="H954" s="106">
        <f t="shared" ref="H954:I955" si="147">SUM(H955)</f>
        <v>15375.9</v>
      </c>
      <c r="I954" s="106">
        <f t="shared" si="147"/>
        <v>15304.2</v>
      </c>
    </row>
    <row r="955" spans="1:9" ht="31.5" x14ac:dyDescent="0.25">
      <c r="A955" s="57" t="s">
        <v>831</v>
      </c>
      <c r="B955" s="2"/>
      <c r="C955" s="2" t="s">
        <v>113</v>
      </c>
      <c r="D955" s="2" t="s">
        <v>54</v>
      </c>
      <c r="E955" s="31" t="s">
        <v>832</v>
      </c>
      <c r="F955" s="58"/>
      <c r="G955" s="60">
        <f>SUM(G956)</f>
        <v>0</v>
      </c>
      <c r="H955" s="60">
        <f t="shared" si="147"/>
        <v>15375.9</v>
      </c>
      <c r="I955" s="60">
        <f t="shared" si="147"/>
        <v>15304.2</v>
      </c>
    </row>
    <row r="956" spans="1:9" ht="31.5" x14ac:dyDescent="0.25">
      <c r="A956" s="111" t="s">
        <v>229</v>
      </c>
      <c r="B956" s="2"/>
      <c r="C956" s="2" t="s">
        <v>113</v>
      </c>
      <c r="D956" s="2" t="s">
        <v>54</v>
      </c>
      <c r="E956" s="31" t="s">
        <v>832</v>
      </c>
      <c r="F956" s="58" t="s">
        <v>122</v>
      </c>
      <c r="G956" s="60">
        <v>0</v>
      </c>
      <c r="H956" s="60">
        <v>15375.9</v>
      </c>
      <c r="I956" s="101">
        <v>15304.2</v>
      </c>
    </row>
    <row r="957" spans="1:9" x14ac:dyDescent="0.25">
      <c r="A957" s="111" t="s">
        <v>340</v>
      </c>
      <c r="B957" s="2"/>
      <c r="C957" s="2" t="s">
        <v>113</v>
      </c>
      <c r="D957" s="2" t="s">
        <v>113</v>
      </c>
      <c r="E957" s="2"/>
      <c r="F957" s="2"/>
      <c r="G957" s="25">
        <f>G958+G961+G964</f>
        <v>31666.5</v>
      </c>
      <c r="H957" s="25">
        <f>H958+H961+H964</f>
        <v>31266.500000000004</v>
      </c>
      <c r="I957" s="25">
        <f>I958+I961+I964</f>
        <v>31266.500000000004</v>
      </c>
    </row>
    <row r="958" spans="1:9" ht="31.5" x14ac:dyDescent="0.25">
      <c r="A958" s="111" t="s">
        <v>673</v>
      </c>
      <c r="B958" s="112"/>
      <c r="C958" s="112" t="s">
        <v>113</v>
      </c>
      <c r="D958" s="112" t="s">
        <v>113</v>
      </c>
      <c r="E958" s="112" t="s">
        <v>224</v>
      </c>
      <c r="F958" s="112"/>
      <c r="G958" s="101">
        <f>G959</f>
        <v>78</v>
      </c>
      <c r="H958" s="101">
        <f>H959</f>
        <v>78</v>
      </c>
      <c r="I958" s="101">
        <f>I959</f>
        <v>78</v>
      </c>
    </row>
    <row r="959" spans="1:9" x14ac:dyDescent="0.25">
      <c r="A959" s="111" t="s">
        <v>35</v>
      </c>
      <c r="B959" s="112"/>
      <c r="C959" s="112" t="s">
        <v>113</v>
      </c>
      <c r="D959" s="112" t="s">
        <v>113</v>
      </c>
      <c r="E959" s="112" t="s">
        <v>341</v>
      </c>
      <c r="F959" s="112"/>
      <c r="G959" s="101">
        <f>SUM(G960)</f>
        <v>78</v>
      </c>
      <c r="H959" s="101">
        <f>SUM(H960)</f>
        <v>78</v>
      </c>
      <c r="I959" s="101">
        <f>SUM(I960)</f>
        <v>78</v>
      </c>
    </row>
    <row r="960" spans="1:9" ht="31.5" x14ac:dyDescent="0.25">
      <c r="A960" s="111" t="s">
        <v>52</v>
      </c>
      <c r="B960" s="112"/>
      <c r="C960" s="112" t="s">
        <v>113</v>
      </c>
      <c r="D960" s="112" t="s">
        <v>113</v>
      </c>
      <c r="E960" s="112" t="s">
        <v>341</v>
      </c>
      <c r="F960" s="112" t="s">
        <v>91</v>
      </c>
      <c r="G960" s="101">
        <v>78</v>
      </c>
      <c r="H960" s="101">
        <v>78</v>
      </c>
      <c r="I960" s="101">
        <v>78</v>
      </c>
    </row>
    <row r="961" spans="1:9" ht="47.25" x14ac:dyDescent="0.25">
      <c r="A961" s="111" t="s">
        <v>674</v>
      </c>
      <c r="B961" s="112"/>
      <c r="C961" s="112" t="s">
        <v>113</v>
      </c>
      <c r="D961" s="112" t="s">
        <v>113</v>
      </c>
      <c r="E961" s="112" t="s">
        <v>343</v>
      </c>
      <c r="F961" s="112"/>
      <c r="G961" s="101">
        <f>G962</f>
        <v>78.5</v>
      </c>
      <c r="H961" s="101">
        <f>H962</f>
        <v>78.5</v>
      </c>
      <c r="I961" s="101">
        <f>I962</f>
        <v>78.5</v>
      </c>
    </row>
    <row r="962" spans="1:9" x14ac:dyDescent="0.25">
      <c r="A962" s="111" t="s">
        <v>35</v>
      </c>
      <c r="B962" s="112"/>
      <c r="C962" s="112" t="s">
        <v>113</v>
      </c>
      <c r="D962" s="112" t="s">
        <v>113</v>
      </c>
      <c r="E962" s="112" t="s">
        <v>344</v>
      </c>
      <c r="F962" s="112"/>
      <c r="G962" s="101">
        <f>SUM(G963)</f>
        <v>78.5</v>
      </c>
      <c r="H962" s="101">
        <f>SUM(H963)</f>
        <v>78.5</v>
      </c>
      <c r="I962" s="101">
        <f>SUM(I963)</f>
        <v>78.5</v>
      </c>
    </row>
    <row r="963" spans="1:9" ht="31.5" x14ac:dyDescent="0.25">
      <c r="A963" s="111" t="s">
        <v>52</v>
      </c>
      <c r="B963" s="112"/>
      <c r="C963" s="112" t="s">
        <v>113</v>
      </c>
      <c r="D963" s="112" t="s">
        <v>113</v>
      </c>
      <c r="E963" s="112" t="s">
        <v>344</v>
      </c>
      <c r="F963" s="112" t="s">
        <v>91</v>
      </c>
      <c r="G963" s="101">
        <v>78.5</v>
      </c>
      <c r="H963" s="101">
        <v>78.5</v>
      </c>
      <c r="I963" s="101">
        <v>78.5</v>
      </c>
    </row>
    <row r="964" spans="1:9" ht="31.5" x14ac:dyDescent="0.25">
      <c r="A964" s="111" t="s">
        <v>679</v>
      </c>
      <c r="B964" s="112"/>
      <c r="C964" s="112" t="s">
        <v>113</v>
      </c>
      <c r="D964" s="112" t="s">
        <v>113</v>
      </c>
      <c r="E964" s="31" t="s">
        <v>325</v>
      </c>
      <c r="F964" s="112"/>
      <c r="G964" s="101">
        <f>SUM(G965+G972)</f>
        <v>31510</v>
      </c>
      <c r="H964" s="101">
        <f t="shared" ref="H964:I964" si="148">SUM(H965+H972)</f>
        <v>31110.000000000004</v>
      </c>
      <c r="I964" s="101">
        <f t="shared" si="148"/>
        <v>31110.000000000004</v>
      </c>
    </row>
    <row r="965" spans="1:9" ht="31.5" x14ac:dyDescent="0.25">
      <c r="A965" s="111" t="s">
        <v>808</v>
      </c>
      <c r="B965" s="112"/>
      <c r="C965" s="112" t="s">
        <v>113</v>
      </c>
      <c r="D965" s="112" t="s">
        <v>113</v>
      </c>
      <c r="E965" s="31" t="s">
        <v>777</v>
      </c>
      <c r="F965" s="112"/>
      <c r="G965" s="101">
        <f>SUM(G966)</f>
        <v>27253.100000000002</v>
      </c>
      <c r="H965" s="101">
        <f t="shared" ref="H965:I965" si="149">SUM(H966)</f>
        <v>27253.100000000002</v>
      </c>
      <c r="I965" s="101">
        <f t="shared" si="149"/>
        <v>27253.100000000002</v>
      </c>
    </row>
    <row r="966" spans="1:9" x14ac:dyDescent="0.25">
      <c r="A966" s="111" t="s">
        <v>35</v>
      </c>
      <c r="B966" s="112"/>
      <c r="C966" s="112" t="s">
        <v>113</v>
      </c>
      <c r="D966" s="112" t="s">
        <v>113</v>
      </c>
      <c r="E966" s="31" t="s">
        <v>778</v>
      </c>
      <c r="F966" s="112"/>
      <c r="G966" s="101">
        <f>SUM(G967)+G970</f>
        <v>27253.100000000002</v>
      </c>
      <c r="H966" s="101">
        <f t="shared" ref="H966:I966" si="150">SUM(H967)+H970</f>
        <v>27253.100000000002</v>
      </c>
      <c r="I966" s="101">
        <f t="shared" si="150"/>
        <v>27253.100000000002</v>
      </c>
    </row>
    <row r="967" spans="1:9" x14ac:dyDescent="0.25">
      <c r="A967" s="36" t="s">
        <v>346</v>
      </c>
      <c r="B967" s="2"/>
      <c r="C967" s="2" t="s">
        <v>113</v>
      </c>
      <c r="D967" s="2" t="s">
        <v>113</v>
      </c>
      <c r="E967" s="2" t="s">
        <v>834</v>
      </c>
      <c r="F967" s="112"/>
      <c r="G967" s="101">
        <f>SUM(G968:G969)</f>
        <v>2882.7</v>
      </c>
      <c r="H967" s="101">
        <f>SUM(H968:H969)</f>
        <v>2882.7</v>
      </c>
      <c r="I967" s="101">
        <f>SUM(I968:I969)</f>
        <v>2882.7</v>
      </c>
    </row>
    <row r="968" spans="1:9" ht="31.5" x14ac:dyDescent="0.25">
      <c r="A968" s="111" t="s">
        <v>52</v>
      </c>
      <c r="B968" s="112"/>
      <c r="C968" s="112" t="s">
        <v>113</v>
      </c>
      <c r="D968" s="112" t="s">
        <v>113</v>
      </c>
      <c r="E968" s="2" t="s">
        <v>834</v>
      </c>
      <c r="F968" s="112" t="s">
        <v>91</v>
      </c>
      <c r="G968" s="101">
        <v>2882.7</v>
      </c>
      <c r="H968" s="101">
        <v>2882.7</v>
      </c>
      <c r="I968" s="101">
        <v>2882.7</v>
      </c>
    </row>
    <row r="969" spans="1:9" ht="31.5" x14ac:dyDescent="0.25">
      <c r="A969" s="111" t="s">
        <v>229</v>
      </c>
      <c r="B969" s="112"/>
      <c r="C969" s="2" t="s">
        <v>113</v>
      </c>
      <c r="D969" s="2" t="s">
        <v>113</v>
      </c>
      <c r="E969" s="2" t="s">
        <v>834</v>
      </c>
      <c r="F969" s="112" t="s">
        <v>122</v>
      </c>
      <c r="G969" s="101">
        <v>0</v>
      </c>
      <c r="H969" s="101">
        <v>0</v>
      </c>
      <c r="I969" s="101">
        <v>0</v>
      </c>
    </row>
    <row r="970" spans="1:9" x14ac:dyDescent="0.25">
      <c r="A970" s="111" t="s">
        <v>467</v>
      </c>
      <c r="B970" s="2"/>
      <c r="C970" s="2" t="s">
        <v>113</v>
      </c>
      <c r="D970" s="2" t="s">
        <v>113</v>
      </c>
      <c r="E970" s="2" t="s">
        <v>835</v>
      </c>
      <c r="F970" s="2"/>
      <c r="G970" s="25">
        <f>SUM(G971)</f>
        <v>24370.400000000001</v>
      </c>
      <c r="H970" s="25">
        <f t="shared" ref="H970:I970" si="151">SUM(H971)</f>
        <v>24370.400000000001</v>
      </c>
      <c r="I970" s="25">
        <f t="shared" si="151"/>
        <v>24370.400000000001</v>
      </c>
    </row>
    <row r="971" spans="1:9" ht="31.5" x14ac:dyDescent="0.25">
      <c r="A971" s="111" t="s">
        <v>52</v>
      </c>
      <c r="B971" s="2"/>
      <c r="C971" s="2" t="s">
        <v>113</v>
      </c>
      <c r="D971" s="2" t="s">
        <v>113</v>
      </c>
      <c r="E971" s="2" t="s">
        <v>835</v>
      </c>
      <c r="F971" s="112" t="s">
        <v>91</v>
      </c>
      <c r="G971" s="25">
        <v>24370.400000000001</v>
      </c>
      <c r="H971" s="25">
        <v>24370.400000000001</v>
      </c>
      <c r="I971" s="25">
        <v>24370.400000000001</v>
      </c>
    </row>
    <row r="972" spans="1:9" ht="31.5" x14ac:dyDescent="0.25">
      <c r="A972" s="111" t="s">
        <v>533</v>
      </c>
      <c r="B972" s="2"/>
      <c r="C972" s="2" t="s">
        <v>113</v>
      </c>
      <c r="D972" s="2" t="s">
        <v>113</v>
      </c>
      <c r="E972" s="2" t="s">
        <v>347</v>
      </c>
      <c r="F972" s="2"/>
      <c r="G972" s="25">
        <f>G973+G983+G986</f>
        <v>4256.8999999999996</v>
      </c>
      <c r="H972" s="25">
        <f>H973+H983+H986</f>
        <v>3856.9</v>
      </c>
      <c r="I972" s="25">
        <f>I973+I983+I986</f>
        <v>3856.9</v>
      </c>
    </row>
    <row r="973" spans="1:9" x14ac:dyDescent="0.25">
      <c r="A973" s="111" t="s">
        <v>35</v>
      </c>
      <c r="B973" s="2"/>
      <c r="C973" s="2" t="s">
        <v>113</v>
      </c>
      <c r="D973" s="2" t="s">
        <v>113</v>
      </c>
      <c r="E973" s="2" t="s">
        <v>348</v>
      </c>
      <c r="F973" s="2"/>
      <c r="G973" s="25">
        <f>G979+G974</f>
        <v>3932</v>
      </c>
      <c r="H973" s="25">
        <f>H979+H974</f>
        <v>3532</v>
      </c>
      <c r="I973" s="25">
        <f>I979+I974</f>
        <v>3532</v>
      </c>
    </row>
    <row r="974" spans="1:9" x14ac:dyDescent="0.25">
      <c r="A974" s="111" t="s">
        <v>502</v>
      </c>
      <c r="B974" s="2"/>
      <c r="C974" s="2" t="s">
        <v>113</v>
      </c>
      <c r="D974" s="2" t="s">
        <v>113</v>
      </c>
      <c r="E974" s="41" t="s">
        <v>503</v>
      </c>
      <c r="F974" s="2"/>
      <c r="G974" s="25">
        <f>G976+G977+G975+G978</f>
        <v>932</v>
      </c>
      <c r="H974" s="25">
        <f>H976+H977+H975+H978</f>
        <v>532</v>
      </c>
      <c r="I974" s="25">
        <f>I976+I977+I975+I978</f>
        <v>532</v>
      </c>
    </row>
    <row r="975" spans="1:9" ht="47.25" hidden="1" x14ac:dyDescent="0.25">
      <c r="A975" s="27" t="s">
        <v>51</v>
      </c>
      <c r="B975" s="2"/>
      <c r="C975" s="2" t="s">
        <v>113</v>
      </c>
      <c r="D975" s="2" t="s">
        <v>113</v>
      </c>
      <c r="E975" s="41" t="s">
        <v>503</v>
      </c>
      <c r="F975" s="2" t="s">
        <v>89</v>
      </c>
      <c r="G975" s="25"/>
      <c r="H975" s="25"/>
      <c r="I975" s="25"/>
    </row>
    <row r="976" spans="1:9" ht="31.5" x14ac:dyDescent="0.25">
      <c r="A976" s="111" t="s">
        <v>52</v>
      </c>
      <c r="B976" s="2"/>
      <c r="C976" s="2" t="s">
        <v>113</v>
      </c>
      <c r="D976" s="2" t="s">
        <v>113</v>
      </c>
      <c r="E976" s="41" t="s">
        <v>503</v>
      </c>
      <c r="F976" s="2" t="s">
        <v>91</v>
      </c>
      <c r="G976" s="25">
        <v>902</v>
      </c>
      <c r="H976" s="25">
        <v>532</v>
      </c>
      <c r="I976" s="25">
        <v>532</v>
      </c>
    </row>
    <row r="977" spans="1:9" x14ac:dyDescent="0.25">
      <c r="A977" s="111" t="s">
        <v>42</v>
      </c>
      <c r="B977" s="2"/>
      <c r="C977" s="2" t="s">
        <v>113</v>
      </c>
      <c r="D977" s="2" t="s">
        <v>113</v>
      </c>
      <c r="E977" s="41" t="s">
        <v>503</v>
      </c>
      <c r="F977" s="2" t="s">
        <v>99</v>
      </c>
      <c r="G977" s="25">
        <v>30</v>
      </c>
      <c r="H977" s="25"/>
      <c r="I977" s="25"/>
    </row>
    <row r="978" spans="1:9" ht="31.5" hidden="1" x14ac:dyDescent="0.25">
      <c r="A978" s="111" t="s">
        <v>229</v>
      </c>
      <c r="B978" s="2"/>
      <c r="C978" s="2" t="s">
        <v>113</v>
      </c>
      <c r="D978" s="2" t="s">
        <v>113</v>
      </c>
      <c r="E978" s="41" t="s">
        <v>503</v>
      </c>
      <c r="F978" s="2" t="s">
        <v>122</v>
      </c>
      <c r="G978" s="25"/>
      <c r="H978" s="25"/>
      <c r="I978" s="25"/>
    </row>
    <row r="979" spans="1:9" ht="31.5" x14ac:dyDescent="0.25">
      <c r="A979" s="111" t="s">
        <v>349</v>
      </c>
      <c r="B979" s="31"/>
      <c r="C979" s="2" t="s">
        <v>113</v>
      </c>
      <c r="D979" s="2" t="s">
        <v>113</v>
      </c>
      <c r="E979" s="2" t="s">
        <v>350</v>
      </c>
      <c r="F979" s="2"/>
      <c r="G979" s="25">
        <f>SUM(G980:G982)</f>
        <v>3000</v>
      </c>
      <c r="H979" s="25">
        <f>SUM(H980:H982)</f>
        <v>3000</v>
      </c>
      <c r="I979" s="25">
        <f>SUM(I980:I982)</f>
        <v>3000</v>
      </c>
    </row>
    <row r="980" spans="1:9" ht="47.25" x14ac:dyDescent="0.25">
      <c r="A980" s="27" t="s">
        <v>51</v>
      </c>
      <c r="B980" s="31"/>
      <c r="C980" s="2" t="s">
        <v>113</v>
      </c>
      <c r="D980" s="2" t="s">
        <v>113</v>
      </c>
      <c r="E980" s="2" t="s">
        <v>350</v>
      </c>
      <c r="F980" s="2" t="s">
        <v>89</v>
      </c>
      <c r="G980" s="25">
        <v>3000</v>
      </c>
      <c r="H980" s="25">
        <v>3000</v>
      </c>
      <c r="I980" s="25">
        <v>3000</v>
      </c>
    </row>
    <row r="981" spans="1:9" ht="31.5" hidden="1" x14ac:dyDescent="0.25">
      <c r="A981" s="111" t="s">
        <v>52</v>
      </c>
      <c r="B981" s="31"/>
      <c r="C981" s="2" t="s">
        <v>113</v>
      </c>
      <c r="D981" s="2" t="s">
        <v>113</v>
      </c>
      <c r="E981" s="2" t="s">
        <v>350</v>
      </c>
      <c r="F981" s="2" t="s">
        <v>91</v>
      </c>
      <c r="G981" s="25"/>
      <c r="H981" s="25"/>
      <c r="I981" s="25"/>
    </row>
    <row r="982" spans="1:9" ht="31.5" hidden="1" x14ac:dyDescent="0.25">
      <c r="A982" s="111" t="s">
        <v>229</v>
      </c>
      <c r="B982" s="31"/>
      <c r="C982" s="2" t="s">
        <v>113</v>
      </c>
      <c r="D982" s="2" t="s">
        <v>113</v>
      </c>
      <c r="E982" s="2" t="s">
        <v>350</v>
      </c>
      <c r="F982" s="2" t="s">
        <v>122</v>
      </c>
      <c r="G982" s="25"/>
      <c r="H982" s="25"/>
      <c r="I982" s="25"/>
    </row>
    <row r="983" spans="1:9" ht="31.5" hidden="1" x14ac:dyDescent="0.25">
      <c r="A983" s="111" t="s">
        <v>45</v>
      </c>
      <c r="B983" s="2"/>
      <c r="C983" s="2" t="s">
        <v>113</v>
      </c>
      <c r="D983" s="2" t="s">
        <v>113</v>
      </c>
      <c r="E983" s="31" t="s">
        <v>351</v>
      </c>
      <c r="F983" s="2"/>
      <c r="G983" s="25">
        <f>SUM(G984)</f>
        <v>0</v>
      </c>
      <c r="H983" s="25">
        <f>SUM(H984)</f>
        <v>0</v>
      </c>
      <c r="I983" s="25">
        <f>SUM(I984)</f>
        <v>0</v>
      </c>
    </row>
    <row r="984" spans="1:9" hidden="1" x14ac:dyDescent="0.25">
      <c r="A984" s="111" t="s">
        <v>352</v>
      </c>
      <c r="B984" s="2"/>
      <c r="C984" s="2" t="s">
        <v>113</v>
      </c>
      <c r="D984" s="2" t="s">
        <v>113</v>
      </c>
      <c r="E984" s="31" t="s">
        <v>353</v>
      </c>
      <c r="F984" s="2"/>
      <c r="G984" s="25">
        <f>G985</f>
        <v>0</v>
      </c>
      <c r="H984" s="25">
        <f>H985</f>
        <v>0</v>
      </c>
      <c r="I984" s="25">
        <f>I985</f>
        <v>0</v>
      </c>
    </row>
    <row r="985" spans="1:9" ht="47.25" hidden="1" x14ac:dyDescent="0.25">
      <c r="A985" s="27" t="s">
        <v>51</v>
      </c>
      <c r="B985" s="2"/>
      <c r="C985" s="2" t="s">
        <v>113</v>
      </c>
      <c r="D985" s="2" t="s">
        <v>113</v>
      </c>
      <c r="E985" s="31" t="s">
        <v>353</v>
      </c>
      <c r="F985" s="2" t="s">
        <v>89</v>
      </c>
      <c r="G985" s="25"/>
      <c r="H985" s="25"/>
      <c r="I985" s="25"/>
    </row>
    <row r="986" spans="1:9" x14ac:dyDescent="0.25">
      <c r="A986" s="111" t="s">
        <v>607</v>
      </c>
      <c r="B986" s="2"/>
      <c r="C986" s="2" t="s">
        <v>113</v>
      </c>
      <c r="D986" s="2" t="s">
        <v>113</v>
      </c>
      <c r="E986" s="2" t="s">
        <v>608</v>
      </c>
      <c r="F986" s="2"/>
      <c r="G986" s="25">
        <f>G987</f>
        <v>324.89999999999998</v>
      </c>
      <c r="H986" s="25">
        <f>H987</f>
        <v>324.89999999999998</v>
      </c>
      <c r="I986" s="25">
        <f>I987</f>
        <v>324.89999999999998</v>
      </c>
    </row>
    <row r="987" spans="1:9" x14ac:dyDescent="0.25">
      <c r="A987" s="111" t="s">
        <v>502</v>
      </c>
      <c r="B987" s="2"/>
      <c r="C987" s="2" t="s">
        <v>113</v>
      </c>
      <c r="D987" s="2" t="s">
        <v>113</v>
      </c>
      <c r="E987" s="2" t="s">
        <v>609</v>
      </c>
      <c r="F987" s="2"/>
      <c r="G987" s="25">
        <f>G988+G989+G990</f>
        <v>324.89999999999998</v>
      </c>
      <c r="H987" s="25">
        <f>H988+H989+H990</f>
        <v>324.89999999999998</v>
      </c>
      <c r="I987" s="25">
        <f>I988+I989+I990</f>
        <v>324.89999999999998</v>
      </c>
    </row>
    <row r="988" spans="1:9" ht="47.25" hidden="1" x14ac:dyDescent="0.25">
      <c r="A988" s="27" t="s">
        <v>51</v>
      </c>
      <c r="B988" s="2"/>
      <c r="C988" s="2" t="s">
        <v>113</v>
      </c>
      <c r="D988" s="2" t="s">
        <v>113</v>
      </c>
      <c r="E988" s="2" t="s">
        <v>609</v>
      </c>
      <c r="F988" s="2" t="s">
        <v>89</v>
      </c>
      <c r="G988" s="25"/>
      <c r="H988" s="25"/>
      <c r="I988" s="25"/>
    </row>
    <row r="989" spans="1:9" ht="31.5" x14ac:dyDescent="0.25">
      <c r="A989" s="111" t="s">
        <v>52</v>
      </c>
      <c r="B989" s="2"/>
      <c r="C989" s="2" t="s">
        <v>113</v>
      </c>
      <c r="D989" s="2" t="s">
        <v>113</v>
      </c>
      <c r="E989" s="2" t="s">
        <v>609</v>
      </c>
      <c r="F989" s="2" t="s">
        <v>91</v>
      </c>
      <c r="G989" s="25">
        <v>324.89999999999998</v>
      </c>
      <c r="H989" s="25">
        <v>324.89999999999998</v>
      </c>
      <c r="I989" s="25">
        <v>324.89999999999998</v>
      </c>
    </row>
    <row r="990" spans="1:9" hidden="1" x14ac:dyDescent="0.25">
      <c r="A990" s="111" t="s">
        <v>42</v>
      </c>
      <c r="B990" s="2"/>
      <c r="C990" s="2" t="s">
        <v>113</v>
      </c>
      <c r="D990" s="2" t="s">
        <v>113</v>
      </c>
      <c r="E990" s="2" t="s">
        <v>609</v>
      </c>
      <c r="F990" s="2" t="s">
        <v>99</v>
      </c>
      <c r="G990" s="25"/>
      <c r="H990" s="25"/>
      <c r="I990" s="25"/>
    </row>
    <row r="991" spans="1:9" x14ac:dyDescent="0.25">
      <c r="A991" s="111" t="s">
        <v>183</v>
      </c>
      <c r="B991" s="31"/>
      <c r="C991" s="2" t="s">
        <v>113</v>
      </c>
      <c r="D991" s="2" t="s">
        <v>173</v>
      </c>
      <c r="E991" s="31"/>
      <c r="F991" s="31"/>
      <c r="G991" s="101">
        <f>G992</f>
        <v>67415.100000000006</v>
      </c>
      <c r="H991" s="101">
        <f>H992</f>
        <v>57652.800000000003</v>
      </c>
      <c r="I991" s="101">
        <f>I992</f>
        <v>57611.199999999997</v>
      </c>
    </row>
    <row r="992" spans="1:9" ht="31.5" x14ac:dyDescent="0.25">
      <c r="A992" s="111" t="s">
        <v>679</v>
      </c>
      <c r="B992" s="112"/>
      <c r="C992" s="112" t="s">
        <v>113</v>
      </c>
      <c r="D992" s="112" t="s">
        <v>173</v>
      </c>
      <c r="E992" s="31" t="s">
        <v>325</v>
      </c>
      <c r="F992" s="31"/>
      <c r="G992" s="101">
        <f>SUM(G993)+G1006+G1009</f>
        <v>67415.100000000006</v>
      </c>
      <c r="H992" s="101">
        <f>SUM(H993)+H1006+H1009</f>
        <v>57652.800000000003</v>
      </c>
      <c r="I992" s="101">
        <f>SUM(I993)+I1006+I1009</f>
        <v>57611.199999999997</v>
      </c>
    </row>
    <row r="993" spans="1:9" ht="31.5" x14ac:dyDescent="0.25">
      <c r="A993" s="111" t="s">
        <v>808</v>
      </c>
      <c r="B993" s="112"/>
      <c r="C993" s="112" t="s">
        <v>113</v>
      </c>
      <c r="D993" s="112" t="s">
        <v>173</v>
      </c>
      <c r="E993" s="31" t="s">
        <v>777</v>
      </c>
      <c r="F993" s="31"/>
      <c r="G993" s="101">
        <f>SUM(G994)+G999</f>
        <v>7823.5</v>
      </c>
      <c r="H993" s="101">
        <f t="shared" ref="H993:I993" si="152">SUM(H994)+H999</f>
        <v>8317.7999999999993</v>
      </c>
      <c r="I993" s="101">
        <f t="shared" si="152"/>
        <v>8276.2000000000007</v>
      </c>
    </row>
    <row r="994" spans="1:9" x14ac:dyDescent="0.25">
      <c r="A994" s="111" t="s">
        <v>35</v>
      </c>
      <c r="B994" s="2"/>
      <c r="C994" s="2" t="s">
        <v>113</v>
      </c>
      <c r="D994" s="2" t="s">
        <v>173</v>
      </c>
      <c r="E994" s="41" t="s">
        <v>778</v>
      </c>
      <c r="F994" s="20"/>
      <c r="G994" s="25">
        <f>SUM(G998:G998)+G995</f>
        <v>3000</v>
      </c>
      <c r="H994" s="25">
        <f t="shared" ref="H994:I994" si="153">SUM(H998:H998)+H995</f>
        <v>3539.1</v>
      </c>
      <c r="I994" s="25">
        <f t="shared" si="153"/>
        <v>3497.5</v>
      </c>
    </row>
    <row r="995" spans="1:9" x14ac:dyDescent="0.25">
      <c r="A995" s="111" t="s">
        <v>153</v>
      </c>
      <c r="B995" s="112"/>
      <c r="C995" s="2" t="s">
        <v>113</v>
      </c>
      <c r="D995" s="2" t="s">
        <v>173</v>
      </c>
      <c r="E995" s="41" t="s">
        <v>892</v>
      </c>
      <c r="F995" s="31"/>
      <c r="G995" s="101">
        <f>SUM(G996)</f>
        <v>1000</v>
      </c>
      <c r="H995" s="101"/>
      <c r="I995" s="101"/>
    </row>
    <row r="996" spans="1:9" ht="31.5" x14ac:dyDescent="0.25">
      <c r="A996" s="111" t="s">
        <v>52</v>
      </c>
      <c r="B996" s="112"/>
      <c r="C996" s="2" t="s">
        <v>113</v>
      </c>
      <c r="D996" s="2" t="s">
        <v>173</v>
      </c>
      <c r="E996" s="41" t="s">
        <v>892</v>
      </c>
      <c r="F996" s="31">
        <v>200</v>
      </c>
      <c r="G996" s="101">
        <v>1000</v>
      </c>
      <c r="H996" s="101"/>
      <c r="I996" s="101"/>
    </row>
    <row r="997" spans="1:9" x14ac:dyDescent="0.25">
      <c r="A997" s="111" t="s">
        <v>468</v>
      </c>
      <c r="B997" s="2"/>
      <c r="C997" s="2" t="s">
        <v>113</v>
      </c>
      <c r="D997" s="2" t="s">
        <v>173</v>
      </c>
      <c r="E997" s="41" t="s">
        <v>839</v>
      </c>
      <c r="F997" s="20"/>
      <c r="G997" s="25">
        <f>SUM(G998)</f>
        <v>2000</v>
      </c>
      <c r="H997" s="25">
        <f t="shared" ref="H997:I997" si="154">SUM(H998)</f>
        <v>3539.1</v>
      </c>
      <c r="I997" s="25">
        <f t="shared" si="154"/>
        <v>3497.5</v>
      </c>
    </row>
    <row r="998" spans="1:9" ht="31.5" x14ac:dyDescent="0.25">
      <c r="A998" s="111" t="s">
        <v>52</v>
      </c>
      <c r="B998" s="2"/>
      <c r="C998" s="2" t="s">
        <v>113</v>
      </c>
      <c r="D998" s="2" t="s">
        <v>173</v>
      </c>
      <c r="E998" s="41" t="s">
        <v>839</v>
      </c>
      <c r="F998" s="20">
        <v>200</v>
      </c>
      <c r="G998" s="25">
        <v>2000</v>
      </c>
      <c r="H998" s="25">
        <v>3539.1</v>
      </c>
      <c r="I998" s="25">
        <v>3497.5</v>
      </c>
    </row>
    <row r="999" spans="1:9" ht="31.5" x14ac:dyDescent="0.25">
      <c r="A999" s="62" t="s">
        <v>45</v>
      </c>
      <c r="B999" s="58"/>
      <c r="C999" s="58" t="s">
        <v>113</v>
      </c>
      <c r="D999" s="58" t="s">
        <v>173</v>
      </c>
      <c r="E999" s="63" t="s">
        <v>787</v>
      </c>
      <c r="F999" s="58"/>
      <c r="G999" s="60">
        <f>G1000+G1003</f>
        <v>4823.5</v>
      </c>
      <c r="H999" s="60">
        <f>H1000+H1003</f>
        <v>4778.7</v>
      </c>
      <c r="I999" s="60">
        <f>I1000+I1003</f>
        <v>4778.7</v>
      </c>
    </row>
    <row r="1000" spans="1:9" ht="63" x14ac:dyDescent="0.25">
      <c r="A1000" s="111" t="s">
        <v>404</v>
      </c>
      <c r="B1000" s="2"/>
      <c r="C1000" s="2" t="s">
        <v>113</v>
      </c>
      <c r="D1000" s="2" t="s">
        <v>173</v>
      </c>
      <c r="E1000" s="41" t="s">
        <v>822</v>
      </c>
      <c r="F1000" s="2"/>
      <c r="G1000" s="101">
        <f>G1001+G1002</f>
        <v>3482.8</v>
      </c>
      <c r="H1000" s="101">
        <f>H1001+H1002</f>
        <v>3482.8</v>
      </c>
      <c r="I1000" s="101">
        <f>I1001+I1002</f>
        <v>3482.8</v>
      </c>
    </row>
    <row r="1001" spans="1:9" ht="47.25" x14ac:dyDescent="0.25">
      <c r="A1001" s="111" t="s">
        <v>51</v>
      </c>
      <c r="B1001" s="2"/>
      <c r="C1001" s="2" t="s">
        <v>113</v>
      </c>
      <c r="D1001" s="2" t="s">
        <v>173</v>
      </c>
      <c r="E1001" s="41" t="s">
        <v>822</v>
      </c>
      <c r="F1001" s="2" t="s">
        <v>89</v>
      </c>
      <c r="G1001" s="101">
        <v>3080.3</v>
      </c>
      <c r="H1001" s="101">
        <v>3080.3</v>
      </c>
      <c r="I1001" s="101">
        <v>3080.3</v>
      </c>
    </row>
    <row r="1002" spans="1:9" ht="31.5" x14ac:dyDescent="0.25">
      <c r="A1002" s="111" t="s">
        <v>52</v>
      </c>
      <c r="B1002" s="2"/>
      <c r="C1002" s="2" t="s">
        <v>113</v>
      </c>
      <c r="D1002" s="2" t="s">
        <v>173</v>
      </c>
      <c r="E1002" s="41" t="s">
        <v>822</v>
      </c>
      <c r="F1002" s="2" t="s">
        <v>91</v>
      </c>
      <c r="G1002" s="101">
        <v>402.5</v>
      </c>
      <c r="H1002" s="101">
        <v>402.5</v>
      </c>
      <c r="I1002" s="101">
        <v>402.5</v>
      </c>
    </row>
    <row r="1003" spans="1:9" x14ac:dyDescent="0.25">
      <c r="A1003" s="62" t="s">
        <v>610</v>
      </c>
      <c r="B1003" s="58"/>
      <c r="C1003" s="58" t="s">
        <v>113</v>
      </c>
      <c r="D1003" s="58" t="s">
        <v>173</v>
      </c>
      <c r="E1003" s="63" t="s">
        <v>833</v>
      </c>
      <c r="F1003" s="58"/>
      <c r="G1003" s="60">
        <f>G1004+G1005</f>
        <v>1340.7</v>
      </c>
      <c r="H1003" s="60">
        <f>H1004+H1005</f>
        <v>1295.8999999999999</v>
      </c>
      <c r="I1003" s="60">
        <f>I1004+I1005</f>
        <v>1295.8999999999999</v>
      </c>
    </row>
    <row r="1004" spans="1:9" ht="47.25" x14ac:dyDescent="0.25">
      <c r="A1004" s="62" t="s">
        <v>51</v>
      </c>
      <c r="B1004" s="58"/>
      <c r="C1004" s="58" t="s">
        <v>113</v>
      </c>
      <c r="D1004" s="58" t="s">
        <v>173</v>
      </c>
      <c r="E1004" s="63" t="s">
        <v>833</v>
      </c>
      <c r="F1004" s="58" t="s">
        <v>89</v>
      </c>
      <c r="G1004" s="60">
        <v>1141.3</v>
      </c>
      <c r="H1004" s="60">
        <v>1141.3</v>
      </c>
      <c r="I1004" s="60">
        <v>1141.3</v>
      </c>
    </row>
    <row r="1005" spans="1:9" ht="31.5" x14ac:dyDescent="0.25">
      <c r="A1005" s="57" t="s">
        <v>52</v>
      </c>
      <c r="B1005" s="58"/>
      <c r="C1005" s="58" t="s">
        <v>113</v>
      </c>
      <c r="D1005" s="58" t="s">
        <v>173</v>
      </c>
      <c r="E1005" s="63" t="s">
        <v>833</v>
      </c>
      <c r="F1005" s="58" t="s">
        <v>91</v>
      </c>
      <c r="G1005" s="60">
        <v>199.4</v>
      </c>
      <c r="H1005" s="60">
        <v>154.6</v>
      </c>
      <c r="I1005" s="60">
        <v>154.6</v>
      </c>
    </row>
    <row r="1006" spans="1:9" ht="47.25" x14ac:dyDescent="0.25">
      <c r="A1006" s="111" t="s">
        <v>682</v>
      </c>
      <c r="B1006" s="2"/>
      <c r="C1006" s="2" t="s">
        <v>113</v>
      </c>
      <c r="D1006" s="2" t="s">
        <v>173</v>
      </c>
      <c r="E1006" s="31" t="s">
        <v>336</v>
      </c>
      <c r="F1006" s="20"/>
      <c r="G1006" s="25">
        <f t="shared" ref="G1006:I1007" si="155">SUM(G1007)</f>
        <v>5.0999999999999996</v>
      </c>
      <c r="H1006" s="25">
        <f t="shared" si="155"/>
        <v>0</v>
      </c>
      <c r="I1006" s="25">
        <f t="shared" si="155"/>
        <v>0</v>
      </c>
    </row>
    <row r="1007" spans="1:9" x14ac:dyDescent="0.25">
      <c r="A1007" s="111" t="s">
        <v>35</v>
      </c>
      <c r="B1007" s="2"/>
      <c r="C1007" s="2" t="s">
        <v>113</v>
      </c>
      <c r="D1007" s="2" t="s">
        <v>173</v>
      </c>
      <c r="E1007" s="31" t="s">
        <v>337</v>
      </c>
      <c r="F1007" s="20"/>
      <c r="G1007" s="25">
        <f t="shared" si="155"/>
        <v>5.0999999999999996</v>
      </c>
      <c r="H1007" s="25">
        <f t="shared" si="155"/>
        <v>0</v>
      </c>
      <c r="I1007" s="25">
        <f t="shared" si="155"/>
        <v>0</v>
      </c>
    </row>
    <row r="1008" spans="1:9" ht="31.5" x14ac:dyDescent="0.25">
      <c r="A1008" s="111" t="s">
        <v>52</v>
      </c>
      <c r="B1008" s="2"/>
      <c r="C1008" s="2" t="s">
        <v>113</v>
      </c>
      <c r="D1008" s="2" t="s">
        <v>173</v>
      </c>
      <c r="E1008" s="31" t="s">
        <v>337</v>
      </c>
      <c r="F1008" s="20">
        <v>200</v>
      </c>
      <c r="G1008" s="25">
        <v>5.0999999999999996</v>
      </c>
      <c r="H1008" s="25">
        <v>0</v>
      </c>
      <c r="I1008" s="25">
        <v>0</v>
      </c>
    </row>
    <row r="1009" spans="1:9" ht="47.25" x14ac:dyDescent="0.25">
      <c r="A1009" s="111" t="s">
        <v>991</v>
      </c>
      <c r="B1009" s="2"/>
      <c r="C1009" s="2" t="s">
        <v>113</v>
      </c>
      <c r="D1009" s="2" t="s">
        <v>173</v>
      </c>
      <c r="E1009" s="61" t="s">
        <v>354</v>
      </c>
      <c r="F1009" s="2"/>
      <c r="G1009" s="25">
        <f>SUM(G1010+G1013+G1015+G1017)+G1023+G1020</f>
        <v>59586.5</v>
      </c>
      <c r="H1009" s="25">
        <f t="shared" ref="H1009:I1009" si="156">SUM(H1010+H1013+H1015+H1017)+H1023+H1020</f>
        <v>49335</v>
      </c>
      <c r="I1009" s="25">
        <f t="shared" si="156"/>
        <v>49335</v>
      </c>
    </row>
    <row r="1010" spans="1:9" x14ac:dyDescent="0.25">
      <c r="A1010" s="57" t="s">
        <v>80</v>
      </c>
      <c r="B1010" s="58"/>
      <c r="C1010" s="58" t="s">
        <v>113</v>
      </c>
      <c r="D1010" s="58" t="s">
        <v>173</v>
      </c>
      <c r="E1010" s="64" t="s">
        <v>530</v>
      </c>
      <c r="F1010" s="58"/>
      <c r="G1010" s="60">
        <f>+G1011+G1012</f>
        <v>13969.1</v>
      </c>
      <c r="H1010" s="60">
        <f>+H1011+H1012</f>
        <v>13969.1</v>
      </c>
      <c r="I1010" s="60">
        <f>+I1011+I1012</f>
        <v>13969.1</v>
      </c>
    </row>
    <row r="1011" spans="1:9" ht="47.25" x14ac:dyDescent="0.25">
      <c r="A1011" s="57" t="s">
        <v>51</v>
      </c>
      <c r="B1011" s="58"/>
      <c r="C1011" s="58" t="s">
        <v>113</v>
      </c>
      <c r="D1011" s="58" t="s">
        <v>173</v>
      </c>
      <c r="E1011" s="64" t="s">
        <v>530</v>
      </c>
      <c r="F1011" s="58" t="s">
        <v>89</v>
      </c>
      <c r="G1011" s="60">
        <v>13968.9</v>
      </c>
      <c r="H1011" s="60">
        <v>13968.9</v>
      </c>
      <c r="I1011" s="60">
        <v>13968.9</v>
      </c>
    </row>
    <row r="1012" spans="1:9" ht="31.5" x14ac:dyDescent="0.25">
      <c r="A1012" s="57" t="s">
        <v>52</v>
      </c>
      <c r="B1012" s="58"/>
      <c r="C1012" s="58" t="s">
        <v>113</v>
      </c>
      <c r="D1012" s="58" t="s">
        <v>173</v>
      </c>
      <c r="E1012" s="64" t="s">
        <v>530</v>
      </c>
      <c r="F1012" s="58" t="s">
        <v>91</v>
      </c>
      <c r="G1012" s="60">
        <v>0.2</v>
      </c>
      <c r="H1012" s="60">
        <v>0.2</v>
      </c>
      <c r="I1012" s="60">
        <v>0.2</v>
      </c>
    </row>
    <row r="1013" spans="1:9" x14ac:dyDescent="0.25">
      <c r="A1013" s="57" t="s">
        <v>95</v>
      </c>
      <c r="B1013" s="58"/>
      <c r="C1013" s="58" t="s">
        <v>113</v>
      </c>
      <c r="D1013" s="58" t="s">
        <v>173</v>
      </c>
      <c r="E1013" s="64" t="s">
        <v>836</v>
      </c>
      <c r="F1013" s="58"/>
      <c r="G1013" s="25">
        <f>SUM(G1014)</f>
        <v>283</v>
      </c>
      <c r="H1013" s="25">
        <f>SUM(H1014)</f>
        <v>0</v>
      </c>
      <c r="I1013" s="25">
        <f>SUM(I1014)</f>
        <v>0</v>
      </c>
    </row>
    <row r="1014" spans="1:9" ht="31.5" x14ac:dyDescent="0.25">
      <c r="A1014" s="57" t="s">
        <v>52</v>
      </c>
      <c r="B1014" s="58"/>
      <c r="C1014" s="58" t="s">
        <v>113</v>
      </c>
      <c r="D1014" s="58" t="s">
        <v>173</v>
      </c>
      <c r="E1014" s="64" t="s">
        <v>836</v>
      </c>
      <c r="F1014" s="58" t="s">
        <v>91</v>
      </c>
      <c r="G1014" s="25">
        <v>283</v>
      </c>
      <c r="H1014" s="25">
        <v>0</v>
      </c>
      <c r="I1014" s="25">
        <v>0</v>
      </c>
    </row>
    <row r="1015" spans="1:9" ht="31.5" x14ac:dyDescent="0.25">
      <c r="A1015" s="57" t="s">
        <v>97</v>
      </c>
      <c r="B1015" s="58"/>
      <c r="C1015" s="58" t="s">
        <v>113</v>
      </c>
      <c r="D1015" s="58" t="s">
        <v>173</v>
      </c>
      <c r="E1015" s="64" t="s">
        <v>626</v>
      </c>
      <c r="F1015" s="58"/>
      <c r="G1015" s="60">
        <f>SUM(G1016)</f>
        <v>1234.5</v>
      </c>
      <c r="H1015" s="60">
        <f>SUM(H1016)</f>
        <v>694.8</v>
      </c>
      <c r="I1015" s="60">
        <f>SUM(I1016)</f>
        <v>694.8</v>
      </c>
    </row>
    <row r="1016" spans="1:9" ht="31.5" x14ac:dyDescent="0.25">
      <c r="A1016" s="57" t="s">
        <v>52</v>
      </c>
      <c r="B1016" s="58"/>
      <c r="C1016" s="58" t="s">
        <v>113</v>
      </c>
      <c r="D1016" s="58" t="s">
        <v>173</v>
      </c>
      <c r="E1016" s="64" t="s">
        <v>626</v>
      </c>
      <c r="F1016" s="58" t="s">
        <v>91</v>
      </c>
      <c r="G1016" s="60">
        <v>1234.5</v>
      </c>
      <c r="H1016" s="60">
        <v>694.8</v>
      </c>
      <c r="I1016" s="60">
        <v>694.8</v>
      </c>
    </row>
    <row r="1017" spans="1:9" ht="31.5" x14ac:dyDescent="0.25">
      <c r="A1017" s="57" t="s">
        <v>541</v>
      </c>
      <c r="B1017" s="58"/>
      <c r="C1017" s="58" t="s">
        <v>113</v>
      </c>
      <c r="D1017" s="58" t="s">
        <v>173</v>
      </c>
      <c r="E1017" s="64" t="s">
        <v>542</v>
      </c>
      <c r="F1017" s="58"/>
      <c r="G1017" s="60">
        <f>SUM(G1018:G1019)</f>
        <v>818.5</v>
      </c>
      <c r="H1017" s="60">
        <f>SUM(H1018:H1019)</f>
        <v>49.5</v>
      </c>
      <c r="I1017" s="60">
        <f>SUM(I1018:I1019)</f>
        <v>49.5</v>
      </c>
    </row>
    <row r="1018" spans="1:9" ht="31.5" x14ac:dyDescent="0.25">
      <c r="A1018" s="57" t="s">
        <v>52</v>
      </c>
      <c r="B1018" s="58"/>
      <c r="C1018" s="58" t="s">
        <v>113</v>
      </c>
      <c r="D1018" s="58" t="s">
        <v>173</v>
      </c>
      <c r="E1018" s="64" t="s">
        <v>542</v>
      </c>
      <c r="F1018" s="58" t="s">
        <v>91</v>
      </c>
      <c r="G1018" s="60">
        <v>769</v>
      </c>
      <c r="H1018" s="60"/>
      <c r="I1018" s="60"/>
    </row>
    <row r="1019" spans="1:9" x14ac:dyDescent="0.25">
      <c r="A1019" s="111" t="s">
        <v>22</v>
      </c>
      <c r="B1019" s="58"/>
      <c r="C1019" s="58" t="s">
        <v>113</v>
      </c>
      <c r="D1019" s="58" t="s">
        <v>173</v>
      </c>
      <c r="E1019" s="64" t="s">
        <v>542</v>
      </c>
      <c r="F1019" s="58" t="s">
        <v>96</v>
      </c>
      <c r="G1019" s="60">
        <v>49.5</v>
      </c>
      <c r="H1019" s="60">
        <v>49.5</v>
      </c>
      <c r="I1019" s="60">
        <v>49.5</v>
      </c>
    </row>
    <row r="1020" spans="1:9" x14ac:dyDescent="0.25">
      <c r="A1020" s="32" t="s">
        <v>35</v>
      </c>
      <c r="B1020" s="73"/>
      <c r="C1020" s="73" t="s">
        <v>113</v>
      </c>
      <c r="D1020" s="73" t="s">
        <v>173</v>
      </c>
      <c r="E1020" s="33" t="s">
        <v>837</v>
      </c>
      <c r="F1020" s="33"/>
      <c r="G1020" s="106">
        <f>SUM(G1021)</f>
        <v>1000</v>
      </c>
      <c r="H1020" s="106">
        <f>SUM(H1021)</f>
        <v>0</v>
      </c>
      <c r="I1020" s="106">
        <f>SUM(I1021)</f>
        <v>0</v>
      </c>
    </row>
    <row r="1021" spans="1:9" x14ac:dyDescent="0.25">
      <c r="A1021" s="36" t="s">
        <v>838</v>
      </c>
      <c r="B1021" s="2"/>
      <c r="C1021" s="2" t="s">
        <v>113</v>
      </c>
      <c r="D1021" s="112" t="s">
        <v>173</v>
      </c>
      <c r="E1021" s="2" t="s">
        <v>796</v>
      </c>
      <c r="F1021" s="112"/>
      <c r="G1021" s="25">
        <f>G1022</f>
        <v>1000</v>
      </c>
      <c r="H1021" s="25">
        <f>H1022</f>
        <v>0</v>
      </c>
      <c r="I1021" s="25">
        <f>I1022</f>
        <v>0</v>
      </c>
    </row>
    <row r="1022" spans="1:9" ht="31.5" x14ac:dyDescent="0.25">
      <c r="A1022" s="111" t="s">
        <v>52</v>
      </c>
      <c r="B1022" s="112"/>
      <c r="C1022" s="112" t="s">
        <v>113</v>
      </c>
      <c r="D1022" s="112" t="s">
        <v>173</v>
      </c>
      <c r="E1022" s="2" t="s">
        <v>796</v>
      </c>
      <c r="F1022" s="112" t="s">
        <v>91</v>
      </c>
      <c r="G1022" s="25">
        <v>1000</v>
      </c>
      <c r="H1022" s="25">
        <v>0</v>
      </c>
      <c r="I1022" s="25">
        <v>0</v>
      </c>
    </row>
    <row r="1023" spans="1:9" ht="31.5" x14ac:dyDescent="0.25">
      <c r="A1023" s="111" t="s">
        <v>45</v>
      </c>
      <c r="B1023" s="2"/>
      <c r="C1023" s="2" t="s">
        <v>113</v>
      </c>
      <c r="D1023" s="2" t="s">
        <v>173</v>
      </c>
      <c r="E1023" s="20" t="s">
        <v>355</v>
      </c>
      <c r="F1023" s="2"/>
      <c r="G1023" s="25">
        <f>SUM(G1024)</f>
        <v>42281.4</v>
      </c>
      <c r="H1023" s="25">
        <f>SUM(H1024)</f>
        <v>34621.599999999999</v>
      </c>
      <c r="I1023" s="25">
        <f>SUM(I1024)</f>
        <v>34621.599999999999</v>
      </c>
    </row>
    <row r="1024" spans="1:9" x14ac:dyDescent="0.25">
      <c r="A1024" s="36" t="s">
        <v>838</v>
      </c>
      <c r="B1024" s="2"/>
      <c r="C1024" s="2" t="s">
        <v>113</v>
      </c>
      <c r="D1024" s="2" t="s">
        <v>173</v>
      </c>
      <c r="E1024" s="20" t="s">
        <v>356</v>
      </c>
      <c r="F1024" s="2"/>
      <c r="G1024" s="25">
        <f>G1025+G1026+G1027</f>
        <v>42281.4</v>
      </c>
      <c r="H1024" s="25">
        <f>H1025+H1026+H1027</f>
        <v>34621.599999999999</v>
      </c>
      <c r="I1024" s="25">
        <f>I1025+I1026+I1027</f>
        <v>34621.599999999999</v>
      </c>
    </row>
    <row r="1025" spans="1:9" ht="47.25" x14ac:dyDescent="0.25">
      <c r="A1025" s="27" t="s">
        <v>51</v>
      </c>
      <c r="B1025" s="2"/>
      <c r="C1025" s="2" t="s">
        <v>113</v>
      </c>
      <c r="D1025" s="2" t="s">
        <v>173</v>
      </c>
      <c r="E1025" s="20" t="s">
        <v>356</v>
      </c>
      <c r="F1025" s="2" t="s">
        <v>89</v>
      </c>
      <c r="G1025" s="25">
        <v>33506</v>
      </c>
      <c r="H1025" s="25">
        <v>33506</v>
      </c>
      <c r="I1025" s="25">
        <v>33506</v>
      </c>
    </row>
    <row r="1026" spans="1:9" ht="31.5" x14ac:dyDescent="0.25">
      <c r="A1026" s="111" t="s">
        <v>52</v>
      </c>
      <c r="B1026" s="2"/>
      <c r="C1026" s="2" t="s">
        <v>113</v>
      </c>
      <c r="D1026" s="2" t="s">
        <v>173</v>
      </c>
      <c r="E1026" s="20" t="s">
        <v>356</v>
      </c>
      <c r="F1026" s="2" t="s">
        <v>91</v>
      </c>
      <c r="G1026" s="25">
        <v>8595.5</v>
      </c>
      <c r="H1026" s="25">
        <v>935.7</v>
      </c>
      <c r="I1026" s="25">
        <v>935.7</v>
      </c>
    </row>
    <row r="1027" spans="1:9" x14ac:dyDescent="0.25">
      <c r="A1027" s="111" t="s">
        <v>22</v>
      </c>
      <c r="B1027" s="2"/>
      <c r="C1027" s="2" t="s">
        <v>113</v>
      </c>
      <c r="D1027" s="2" t="s">
        <v>173</v>
      </c>
      <c r="E1027" s="20" t="s">
        <v>356</v>
      </c>
      <c r="F1027" s="2" t="s">
        <v>96</v>
      </c>
      <c r="G1027" s="25">
        <v>179.9</v>
      </c>
      <c r="H1027" s="25">
        <v>179.9</v>
      </c>
      <c r="I1027" s="25">
        <v>179.9</v>
      </c>
    </row>
    <row r="1028" spans="1:9" x14ac:dyDescent="0.25">
      <c r="A1028" s="111" t="s">
        <v>30</v>
      </c>
      <c r="B1028" s="2"/>
      <c r="C1028" s="2" t="s">
        <v>31</v>
      </c>
      <c r="D1028" s="2" t="s">
        <v>32</v>
      </c>
      <c r="E1028" s="41"/>
      <c r="F1028" s="2"/>
      <c r="G1028" s="25">
        <f>SUM(G1029+G1039)</f>
        <v>66954.8</v>
      </c>
      <c r="H1028" s="25">
        <f>SUM(H1029+H1039)</f>
        <v>67159.3</v>
      </c>
      <c r="I1028" s="25">
        <f>SUM(I1029+I1039)</f>
        <v>67372</v>
      </c>
    </row>
    <row r="1029" spans="1:9" x14ac:dyDescent="0.25">
      <c r="A1029" s="111" t="s">
        <v>53</v>
      </c>
      <c r="B1029" s="2"/>
      <c r="C1029" s="2" t="s">
        <v>31</v>
      </c>
      <c r="D1029" s="2" t="s">
        <v>54</v>
      </c>
      <c r="E1029" s="41"/>
      <c r="F1029" s="2"/>
      <c r="G1029" s="25">
        <f>G1030+G1035</f>
        <v>28537</v>
      </c>
      <c r="H1029" s="25">
        <f>H1030+H1035</f>
        <v>28741.5</v>
      </c>
      <c r="I1029" s="25">
        <f>I1030+I1035</f>
        <v>28954.2</v>
      </c>
    </row>
    <row r="1030" spans="1:9" ht="31.5" x14ac:dyDescent="0.25">
      <c r="A1030" s="53" t="s">
        <v>512</v>
      </c>
      <c r="B1030" s="112"/>
      <c r="C1030" s="112" t="s">
        <v>31</v>
      </c>
      <c r="D1030" s="112" t="s">
        <v>54</v>
      </c>
      <c r="E1030" s="61" t="s">
        <v>364</v>
      </c>
      <c r="F1030" s="2"/>
      <c r="G1030" s="25">
        <f t="shared" ref="G1030:I1031" si="157">G1031</f>
        <v>5113</v>
      </c>
      <c r="H1030" s="25">
        <f t="shared" si="157"/>
        <v>5317.5</v>
      </c>
      <c r="I1030" s="25">
        <f t="shared" si="157"/>
        <v>5530.2</v>
      </c>
    </row>
    <row r="1031" spans="1:9" ht="31.5" x14ac:dyDescent="0.25">
      <c r="A1031" s="65" t="s">
        <v>375</v>
      </c>
      <c r="B1031" s="112"/>
      <c r="C1031" s="112" t="s">
        <v>31</v>
      </c>
      <c r="D1031" s="112" t="s">
        <v>54</v>
      </c>
      <c r="E1031" s="61" t="s">
        <v>376</v>
      </c>
      <c r="F1031" s="2"/>
      <c r="G1031" s="25">
        <f t="shared" si="157"/>
        <v>5113</v>
      </c>
      <c r="H1031" s="25">
        <f t="shared" si="157"/>
        <v>5317.5</v>
      </c>
      <c r="I1031" s="25">
        <f t="shared" si="157"/>
        <v>5530.2</v>
      </c>
    </row>
    <row r="1032" spans="1:9" ht="47.25" x14ac:dyDescent="0.25">
      <c r="A1032" s="65" t="s">
        <v>387</v>
      </c>
      <c r="B1032" s="112"/>
      <c r="C1032" s="112" t="s">
        <v>31</v>
      </c>
      <c r="D1032" s="112" t="s">
        <v>54</v>
      </c>
      <c r="E1032" s="61" t="s">
        <v>576</v>
      </c>
      <c r="F1032" s="2"/>
      <c r="G1032" s="25">
        <f>G1033+G1034</f>
        <v>5113</v>
      </c>
      <c r="H1032" s="25">
        <f>H1033+H1034</f>
        <v>5317.5</v>
      </c>
      <c r="I1032" s="25">
        <f>I1033+I1034</f>
        <v>5530.2</v>
      </c>
    </row>
    <row r="1033" spans="1:9" x14ac:dyDescent="0.25">
      <c r="A1033" s="111" t="s">
        <v>42</v>
      </c>
      <c r="B1033" s="112"/>
      <c r="C1033" s="112" t="s">
        <v>31</v>
      </c>
      <c r="D1033" s="112" t="s">
        <v>54</v>
      </c>
      <c r="E1033" s="61" t="s">
        <v>576</v>
      </c>
      <c r="F1033" s="112" t="s">
        <v>99</v>
      </c>
      <c r="G1033" s="25">
        <v>4656</v>
      </c>
      <c r="H1033" s="25">
        <v>4842.2</v>
      </c>
      <c r="I1033" s="25">
        <v>5035.8999999999996</v>
      </c>
    </row>
    <row r="1034" spans="1:9" ht="31.5" x14ac:dyDescent="0.25">
      <c r="A1034" s="111" t="s">
        <v>121</v>
      </c>
      <c r="B1034" s="2"/>
      <c r="C1034" s="112" t="s">
        <v>31</v>
      </c>
      <c r="D1034" s="112" t="s">
        <v>54</v>
      </c>
      <c r="E1034" s="61" t="s">
        <v>576</v>
      </c>
      <c r="F1034" s="2" t="s">
        <v>122</v>
      </c>
      <c r="G1034" s="25">
        <v>457</v>
      </c>
      <c r="H1034" s="25">
        <v>475.3</v>
      </c>
      <c r="I1034" s="25">
        <v>494.3</v>
      </c>
    </row>
    <row r="1035" spans="1:9" ht="31.5" x14ac:dyDescent="0.25">
      <c r="A1035" s="111" t="s">
        <v>535</v>
      </c>
      <c r="B1035" s="2"/>
      <c r="C1035" s="2" t="s">
        <v>31</v>
      </c>
      <c r="D1035" s="2" t="s">
        <v>54</v>
      </c>
      <c r="E1035" s="61" t="s">
        <v>210</v>
      </c>
      <c r="F1035" s="2"/>
      <c r="G1035" s="101">
        <f>SUM(G1036)</f>
        <v>23424</v>
      </c>
      <c r="H1035" s="101">
        <f t="shared" ref="H1035:I1035" si="158">SUM(H1036)</f>
        <v>23424</v>
      </c>
      <c r="I1035" s="101">
        <f t="shared" si="158"/>
        <v>23424</v>
      </c>
    </row>
    <row r="1036" spans="1:9" ht="31.5" x14ac:dyDescent="0.25">
      <c r="A1036" s="111" t="s">
        <v>895</v>
      </c>
      <c r="B1036" s="2"/>
      <c r="C1036" s="2" t="s">
        <v>31</v>
      </c>
      <c r="D1036" s="2" t="s">
        <v>54</v>
      </c>
      <c r="E1036" s="61" t="s">
        <v>893</v>
      </c>
      <c r="F1036" s="2"/>
      <c r="G1036" s="101">
        <f>SUM(G1037)</f>
        <v>23424</v>
      </c>
      <c r="H1036" s="101">
        <f t="shared" ref="H1036:I1036" si="159">SUM(H1037)</f>
        <v>23424</v>
      </c>
      <c r="I1036" s="101">
        <f t="shared" si="159"/>
        <v>23424</v>
      </c>
    </row>
    <row r="1037" spans="1:9" ht="47.25" x14ac:dyDescent="0.25">
      <c r="A1037" s="111" t="s">
        <v>405</v>
      </c>
      <c r="B1037" s="2"/>
      <c r="C1037" s="2" t="s">
        <v>31</v>
      </c>
      <c r="D1037" s="2" t="s">
        <v>54</v>
      </c>
      <c r="E1037" s="61" t="s">
        <v>894</v>
      </c>
      <c r="F1037" s="2"/>
      <c r="G1037" s="101">
        <f t="shared" ref="G1037:I1037" si="160">G1038</f>
        <v>23424</v>
      </c>
      <c r="H1037" s="101">
        <f t="shared" si="160"/>
        <v>23424</v>
      </c>
      <c r="I1037" s="101">
        <f t="shared" si="160"/>
        <v>23424</v>
      </c>
    </row>
    <row r="1038" spans="1:9" x14ac:dyDescent="0.25">
      <c r="A1038" s="111" t="s">
        <v>42</v>
      </c>
      <c r="B1038" s="2"/>
      <c r="C1038" s="2" t="s">
        <v>31</v>
      </c>
      <c r="D1038" s="2" t="s">
        <v>54</v>
      </c>
      <c r="E1038" s="61" t="s">
        <v>894</v>
      </c>
      <c r="F1038" s="2" t="s">
        <v>99</v>
      </c>
      <c r="G1038" s="101">
        <v>23424</v>
      </c>
      <c r="H1038" s="101">
        <v>23424</v>
      </c>
      <c r="I1038" s="101">
        <v>23424</v>
      </c>
    </row>
    <row r="1039" spans="1:9" x14ac:dyDescent="0.25">
      <c r="A1039" s="111" t="s">
        <v>186</v>
      </c>
      <c r="B1039" s="31"/>
      <c r="C1039" s="2" t="s">
        <v>31</v>
      </c>
      <c r="D1039" s="2" t="s">
        <v>13</v>
      </c>
      <c r="E1039" s="61"/>
      <c r="F1039" s="31"/>
      <c r="G1039" s="101">
        <f>G1040+G1044</f>
        <v>38417.800000000003</v>
      </c>
      <c r="H1039" s="101">
        <f>H1040+H1044</f>
        <v>38417.800000000003</v>
      </c>
      <c r="I1039" s="101">
        <f>I1040+I1044</f>
        <v>38417.800000000003</v>
      </c>
    </row>
    <row r="1040" spans="1:9" ht="31.5" x14ac:dyDescent="0.25">
      <c r="A1040" s="111" t="s">
        <v>534</v>
      </c>
      <c r="B1040" s="2"/>
      <c r="C1040" s="2" t="s">
        <v>31</v>
      </c>
      <c r="D1040" s="2" t="s">
        <v>13</v>
      </c>
      <c r="E1040" s="41" t="s">
        <v>400</v>
      </c>
      <c r="F1040" s="2"/>
      <c r="G1040" s="101">
        <f>SUM(G1041)</f>
        <v>29718.3</v>
      </c>
      <c r="H1040" s="101">
        <f t="shared" ref="H1040:I1040" si="161">SUM(H1041)</f>
        <v>29718.3</v>
      </c>
      <c r="I1040" s="101">
        <f t="shared" si="161"/>
        <v>29718.3</v>
      </c>
    </row>
    <row r="1041" spans="1:9" x14ac:dyDescent="0.25">
      <c r="A1041" s="111" t="s">
        <v>898</v>
      </c>
      <c r="B1041" s="2"/>
      <c r="C1041" s="2" t="s">
        <v>31</v>
      </c>
      <c r="D1041" s="2" t="s">
        <v>13</v>
      </c>
      <c r="E1041" s="41" t="s">
        <v>896</v>
      </c>
      <c r="F1041" s="2"/>
      <c r="G1041" s="101">
        <f>SUM(G1042)</f>
        <v>29718.3</v>
      </c>
      <c r="H1041" s="101">
        <f t="shared" ref="H1041:I1041" si="162">SUM(H1042)</f>
        <v>29718.3</v>
      </c>
      <c r="I1041" s="101">
        <f t="shared" si="162"/>
        <v>29718.3</v>
      </c>
    </row>
    <row r="1042" spans="1:9" ht="63" x14ac:dyDescent="0.25">
      <c r="A1042" s="111" t="s">
        <v>406</v>
      </c>
      <c r="B1042" s="2"/>
      <c r="C1042" s="2" t="s">
        <v>31</v>
      </c>
      <c r="D1042" s="2" t="s">
        <v>13</v>
      </c>
      <c r="E1042" s="61" t="s">
        <v>897</v>
      </c>
      <c r="F1042" s="2"/>
      <c r="G1042" s="101">
        <f t="shared" ref="G1042:I1042" si="163">G1043</f>
        <v>29718.3</v>
      </c>
      <c r="H1042" s="101">
        <f t="shared" si="163"/>
        <v>29718.3</v>
      </c>
      <c r="I1042" s="101">
        <f t="shared" si="163"/>
        <v>29718.3</v>
      </c>
    </row>
    <row r="1043" spans="1:9" x14ac:dyDescent="0.25">
      <c r="A1043" s="111" t="s">
        <v>42</v>
      </c>
      <c r="B1043" s="112"/>
      <c r="C1043" s="2" t="s">
        <v>31</v>
      </c>
      <c r="D1043" s="2" t="s">
        <v>13</v>
      </c>
      <c r="E1043" s="61" t="s">
        <v>897</v>
      </c>
      <c r="F1043" s="2">
        <v>300</v>
      </c>
      <c r="G1043" s="101">
        <v>29718.3</v>
      </c>
      <c r="H1043" s="101">
        <v>29718.3</v>
      </c>
      <c r="I1043" s="101">
        <v>29718.3</v>
      </c>
    </row>
    <row r="1044" spans="1:9" ht="31.5" x14ac:dyDescent="0.25">
      <c r="A1044" s="111" t="s">
        <v>679</v>
      </c>
      <c r="B1044" s="31"/>
      <c r="C1044" s="2" t="s">
        <v>31</v>
      </c>
      <c r="D1044" s="2" t="s">
        <v>13</v>
      </c>
      <c r="E1044" s="31" t="s">
        <v>325</v>
      </c>
      <c r="F1044" s="31"/>
      <c r="G1044" s="101">
        <f>SUM(G1045)</f>
        <v>8699.5</v>
      </c>
      <c r="H1044" s="101">
        <f t="shared" ref="H1044:I1044" si="164">SUM(H1045)</f>
        <v>8699.5</v>
      </c>
      <c r="I1044" s="101">
        <f t="shared" si="164"/>
        <v>8699.5</v>
      </c>
    </row>
    <row r="1045" spans="1:9" ht="31.5" x14ac:dyDescent="0.25">
      <c r="A1045" s="111" t="s">
        <v>808</v>
      </c>
      <c r="B1045" s="31"/>
      <c r="C1045" s="2" t="s">
        <v>31</v>
      </c>
      <c r="D1045" s="2" t="s">
        <v>13</v>
      </c>
      <c r="E1045" s="31" t="s">
        <v>777</v>
      </c>
      <c r="F1045" s="31"/>
      <c r="G1045" s="101">
        <f>SUM(G1047)</f>
        <v>8699.5</v>
      </c>
      <c r="H1045" s="101">
        <f t="shared" ref="H1045:I1045" si="165">SUM(H1047)</f>
        <v>8699.5</v>
      </c>
      <c r="I1045" s="101">
        <f t="shared" si="165"/>
        <v>8699.5</v>
      </c>
    </row>
    <row r="1046" spans="1:9" x14ac:dyDescent="0.25">
      <c r="A1046" s="32" t="s">
        <v>35</v>
      </c>
      <c r="B1046" s="31"/>
      <c r="C1046" s="2" t="s">
        <v>31</v>
      </c>
      <c r="D1046" s="2" t="s">
        <v>13</v>
      </c>
      <c r="E1046" s="31" t="s">
        <v>778</v>
      </c>
      <c r="F1046" s="31"/>
      <c r="G1046" s="101">
        <f>SUM(G1047)</f>
        <v>8699.5</v>
      </c>
      <c r="H1046" s="101">
        <f t="shared" ref="H1046:I1046" si="166">SUM(H1047)</f>
        <v>8699.5</v>
      </c>
      <c r="I1046" s="101">
        <f t="shared" si="166"/>
        <v>8699.5</v>
      </c>
    </row>
    <row r="1047" spans="1:9" ht="94.5" x14ac:dyDescent="0.25">
      <c r="A1047" s="111" t="s">
        <v>611</v>
      </c>
      <c r="B1047" s="2"/>
      <c r="C1047" s="2" t="s">
        <v>31</v>
      </c>
      <c r="D1047" s="2" t="s">
        <v>13</v>
      </c>
      <c r="E1047" s="31" t="s">
        <v>925</v>
      </c>
      <c r="F1047" s="2"/>
      <c r="G1047" s="25">
        <f t="shared" ref="G1047:I1047" si="167">G1048</f>
        <v>8699.5</v>
      </c>
      <c r="H1047" s="25">
        <f t="shared" si="167"/>
        <v>8699.5</v>
      </c>
      <c r="I1047" s="25">
        <f t="shared" si="167"/>
        <v>8699.5</v>
      </c>
    </row>
    <row r="1048" spans="1:9" x14ac:dyDescent="0.25">
      <c r="A1048" s="111" t="s">
        <v>42</v>
      </c>
      <c r="B1048" s="2"/>
      <c r="C1048" s="2" t="s">
        <v>31</v>
      </c>
      <c r="D1048" s="2" t="s">
        <v>13</v>
      </c>
      <c r="E1048" s="31" t="s">
        <v>925</v>
      </c>
      <c r="F1048" s="2" t="s">
        <v>99</v>
      </c>
      <c r="G1048" s="25">
        <v>8699.5</v>
      </c>
      <c r="H1048" s="25">
        <v>8699.5</v>
      </c>
      <c r="I1048" s="25">
        <v>8699.5</v>
      </c>
    </row>
    <row r="1049" spans="1:9" hidden="1" x14ac:dyDescent="0.25">
      <c r="A1049" s="111" t="s">
        <v>77</v>
      </c>
      <c r="B1049" s="46"/>
      <c r="C1049" s="112" t="s">
        <v>31</v>
      </c>
      <c r="D1049" s="112" t="s">
        <v>78</v>
      </c>
      <c r="E1049" s="112"/>
      <c r="F1049" s="34"/>
      <c r="G1049" s="101">
        <f t="shared" ref="G1049:I1050" si="168">G1050</f>
        <v>0</v>
      </c>
      <c r="H1049" s="101">
        <f t="shared" si="168"/>
        <v>0</v>
      </c>
      <c r="I1049" s="101">
        <f t="shared" si="168"/>
        <v>0</v>
      </c>
    </row>
    <row r="1050" spans="1:9" ht="31.5" hidden="1" x14ac:dyDescent="0.25">
      <c r="A1050" s="111" t="s">
        <v>509</v>
      </c>
      <c r="B1050" s="46"/>
      <c r="C1050" s="112" t="s">
        <v>31</v>
      </c>
      <c r="D1050" s="112" t="s">
        <v>78</v>
      </c>
      <c r="E1050" s="31" t="s">
        <v>16</v>
      </c>
      <c r="F1050" s="34"/>
      <c r="G1050" s="101">
        <f t="shared" si="168"/>
        <v>0</v>
      </c>
      <c r="H1050" s="101">
        <f t="shared" si="168"/>
        <v>0</v>
      </c>
      <c r="I1050" s="101">
        <f t="shared" si="168"/>
        <v>0</v>
      </c>
    </row>
    <row r="1051" spans="1:9" hidden="1" x14ac:dyDescent="0.25">
      <c r="A1051" s="111" t="s">
        <v>84</v>
      </c>
      <c r="B1051" s="46"/>
      <c r="C1051" s="112" t="s">
        <v>31</v>
      </c>
      <c r="D1051" s="112" t="s">
        <v>78</v>
      </c>
      <c r="E1051" s="31" t="s">
        <v>68</v>
      </c>
      <c r="F1051" s="31"/>
      <c r="G1051" s="101">
        <f>SUM(G1053)</f>
        <v>0</v>
      </c>
      <c r="H1051" s="101">
        <f>SUM(H1053)</f>
        <v>0</v>
      </c>
      <c r="I1051" s="101">
        <f>SUM(I1053)</f>
        <v>0</v>
      </c>
    </row>
    <row r="1052" spans="1:9" hidden="1" x14ac:dyDescent="0.25">
      <c r="A1052" s="111" t="s">
        <v>35</v>
      </c>
      <c r="B1052" s="46"/>
      <c r="C1052" s="112" t="s">
        <v>31</v>
      </c>
      <c r="D1052" s="112" t="s">
        <v>78</v>
      </c>
      <c r="E1052" s="31" t="s">
        <v>427</v>
      </c>
      <c r="F1052" s="31"/>
      <c r="G1052" s="101">
        <f t="shared" ref="G1052:I1053" si="169">G1053</f>
        <v>0</v>
      </c>
      <c r="H1052" s="101">
        <f t="shared" si="169"/>
        <v>0</v>
      </c>
      <c r="I1052" s="101">
        <f t="shared" si="169"/>
        <v>0</v>
      </c>
    </row>
    <row r="1053" spans="1:9" hidden="1" x14ac:dyDescent="0.25">
      <c r="A1053" s="111" t="s">
        <v>37</v>
      </c>
      <c r="B1053" s="46"/>
      <c r="C1053" s="112" t="s">
        <v>31</v>
      </c>
      <c r="D1053" s="112" t="s">
        <v>78</v>
      </c>
      <c r="E1053" s="31" t="s">
        <v>428</v>
      </c>
      <c r="F1053" s="31"/>
      <c r="G1053" s="101">
        <f t="shared" si="169"/>
        <v>0</v>
      </c>
      <c r="H1053" s="101">
        <f t="shared" si="169"/>
        <v>0</v>
      </c>
      <c r="I1053" s="101">
        <f t="shared" si="169"/>
        <v>0</v>
      </c>
    </row>
    <row r="1054" spans="1:9" ht="31.5" hidden="1" x14ac:dyDescent="0.25">
      <c r="A1054" s="111" t="s">
        <v>121</v>
      </c>
      <c r="B1054" s="46"/>
      <c r="C1054" s="112" t="s">
        <v>31</v>
      </c>
      <c r="D1054" s="112" t="s">
        <v>78</v>
      </c>
      <c r="E1054" s="31" t="s">
        <v>428</v>
      </c>
      <c r="F1054" s="31">
        <v>600</v>
      </c>
      <c r="G1054" s="101"/>
      <c r="H1054" s="101"/>
      <c r="I1054" s="101"/>
    </row>
    <row r="1055" spans="1:9" x14ac:dyDescent="0.25">
      <c r="A1055" s="111" t="s">
        <v>255</v>
      </c>
      <c r="B1055" s="46"/>
      <c r="C1055" s="112" t="s">
        <v>170</v>
      </c>
      <c r="D1055" s="112"/>
      <c r="E1055" s="31"/>
      <c r="F1055" s="31"/>
      <c r="G1055" s="101">
        <f t="shared" ref="G1055:I1060" si="170">SUM(G1056)</f>
        <v>2614.6999999999998</v>
      </c>
      <c r="H1055" s="101">
        <f t="shared" si="170"/>
        <v>2614.6999999999998</v>
      </c>
      <c r="I1055" s="101">
        <f t="shared" si="170"/>
        <v>2614.6999999999998</v>
      </c>
    </row>
    <row r="1056" spans="1:9" x14ac:dyDescent="0.25">
      <c r="A1056" s="111" t="s">
        <v>190</v>
      </c>
      <c r="B1056" s="46"/>
      <c r="C1056" s="112" t="s">
        <v>170</v>
      </c>
      <c r="D1056" s="112" t="s">
        <v>169</v>
      </c>
      <c r="E1056" s="31"/>
      <c r="F1056" s="31"/>
      <c r="G1056" s="101">
        <f t="shared" si="170"/>
        <v>2614.6999999999998</v>
      </c>
      <c r="H1056" s="101">
        <f t="shared" si="170"/>
        <v>2614.6999999999998</v>
      </c>
      <c r="I1056" s="101">
        <f t="shared" si="170"/>
        <v>2614.6999999999998</v>
      </c>
    </row>
    <row r="1057" spans="1:11" ht="31.5" x14ac:dyDescent="0.25">
      <c r="A1057" s="111" t="s">
        <v>679</v>
      </c>
      <c r="B1057" s="46"/>
      <c r="C1057" s="112" t="s">
        <v>170</v>
      </c>
      <c r="D1057" s="112" t="s">
        <v>169</v>
      </c>
      <c r="E1057" s="31" t="s">
        <v>325</v>
      </c>
      <c r="F1057" s="31"/>
      <c r="G1057" s="101">
        <f t="shared" si="170"/>
        <v>2614.6999999999998</v>
      </c>
      <c r="H1057" s="101">
        <f t="shared" si="170"/>
        <v>2614.6999999999998</v>
      </c>
      <c r="I1057" s="101">
        <f t="shared" si="170"/>
        <v>2614.6999999999998</v>
      </c>
    </row>
    <row r="1058" spans="1:11" ht="47.25" x14ac:dyDescent="0.25">
      <c r="A1058" s="156" t="s">
        <v>991</v>
      </c>
      <c r="B1058" s="46"/>
      <c r="C1058" s="112" t="s">
        <v>170</v>
      </c>
      <c r="D1058" s="112" t="s">
        <v>169</v>
      </c>
      <c r="E1058" s="31" t="s">
        <v>354</v>
      </c>
      <c r="F1058" s="31"/>
      <c r="G1058" s="101">
        <f t="shared" si="170"/>
        <v>2614.6999999999998</v>
      </c>
      <c r="H1058" s="101">
        <f t="shared" si="170"/>
        <v>2614.6999999999998</v>
      </c>
      <c r="I1058" s="101">
        <f t="shared" si="170"/>
        <v>2614.6999999999998</v>
      </c>
    </row>
    <row r="1059" spans="1:11" ht="31.5" x14ac:dyDescent="0.25">
      <c r="A1059" s="111" t="s">
        <v>45</v>
      </c>
      <c r="B1059" s="46"/>
      <c r="C1059" s="112" t="s">
        <v>170</v>
      </c>
      <c r="D1059" s="112" t="s">
        <v>169</v>
      </c>
      <c r="E1059" s="31" t="s">
        <v>355</v>
      </c>
      <c r="F1059" s="31"/>
      <c r="G1059" s="101">
        <f t="shared" si="170"/>
        <v>2614.6999999999998</v>
      </c>
      <c r="H1059" s="101">
        <f t="shared" si="170"/>
        <v>2614.6999999999998</v>
      </c>
      <c r="I1059" s="101">
        <f t="shared" si="170"/>
        <v>2614.6999999999998</v>
      </c>
    </row>
    <row r="1060" spans="1:11" x14ac:dyDescent="0.25">
      <c r="A1060" s="111" t="s">
        <v>838</v>
      </c>
      <c r="B1060" s="46"/>
      <c r="C1060" s="112" t="s">
        <v>170</v>
      </c>
      <c r="D1060" s="112" t="s">
        <v>169</v>
      </c>
      <c r="E1060" s="31" t="s">
        <v>356</v>
      </c>
      <c r="F1060" s="31"/>
      <c r="G1060" s="101">
        <f t="shared" si="170"/>
        <v>2614.6999999999998</v>
      </c>
      <c r="H1060" s="101">
        <f t="shared" si="170"/>
        <v>2614.6999999999998</v>
      </c>
      <c r="I1060" s="101">
        <f t="shared" si="170"/>
        <v>2614.6999999999998</v>
      </c>
    </row>
    <row r="1061" spans="1:11" ht="47.25" x14ac:dyDescent="0.25">
      <c r="A1061" s="27" t="s">
        <v>51</v>
      </c>
      <c r="B1061" s="46"/>
      <c r="C1061" s="112" t="s">
        <v>170</v>
      </c>
      <c r="D1061" s="112" t="s">
        <v>169</v>
      </c>
      <c r="E1061" s="31" t="s">
        <v>356</v>
      </c>
      <c r="F1061" s="31">
        <v>100</v>
      </c>
      <c r="G1061" s="101">
        <v>2614.6999999999998</v>
      </c>
      <c r="H1061" s="101">
        <v>2614.6999999999998</v>
      </c>
      <c r="I1061" s="101">
        <v>2614.6999999999998</v>
      </c>
    </row>
    <row r="1062" spans="1:11" x14ac:dyDescent="0.25">
      <c r="A1062" s="51" t="s">
        <v>540</v>
      </c>
      <c r="B1062" s="22" t="s">
        <v>111</v>
      </c>
      <c r="C1062" s="22"/>
      <c r="D1062" s="22"/>
      <c r="E1062" s="22"/>
      <c r="F1062" s="22"/>
      <c r="G1062" s="28">
        <f>G1063+G1089+G1200</f>
        <v>261209.1</v>
      </c>
      <c r="H1062" s="28">
        <f>H1063+H1089+H1200</f>
        <v>246116.1</v>
      </c>
      <c r="I1062" s="28">
        <f>I1063+I1089+I1200</f>
        <v>243884.40000000002</v>
      </c>
      <c r="J1062" s="109">
        <v>262639.3</v>
      </c>
      <c r="K1062" s="102">
        <f>SUM(J1062-G1062)</f>
        <v>1430.1999999999825</v>
      </c>
    </row>
    <row r="1063" spans="1:11" x14ac:dyDescent="0.25">
      <c r="A1063" s="111" t="s">
        <v>112</v>
      </c>
      <c r="B1063" s="2"/>
      <c r="C1063" s="2" t="s">
        <v>113</v>
      </c>
      <c r="D1063" s="2"/>
      <c r="E1063" s="2"/>
      <c r="F1063" s="2"/>
      <c r="G1063" s="25">
        <f>G1064+G1083</f>
        <v>90275.199999999997</v>
      </c>
      <c r="H1063" s="25">
        <f>H1064+H1083</f>
        <v>93261.5</v>
      </c>
      <c r="I1063" s="25">
        <f>I1064+I1083</f>
        <v>87013.6</v>
      </c>
      <c r="J1063" s="109">
        <v>246116.1</v>
      </c>
      <c r="K1063" s="102">
        <f>SUM(J1063-H1062)</f>
        <v>0</v>
      </c>
    </row>
    <row r="1064" spans="1:11" x14ac:dyDescent="0.25">
      <c r="A1064" s="111" t="s">
        <v>114</v>
      </c>
      <c r="B1064" s="2"/>
      <c r="C1064" s="2" t="s">
        <v>113</v>
      </c>
      <c r="D1064" s="2" t="s">
        <v>54</v>
      </c>
      <c r="E1064" s="2"/>
      <c r="F1064" s="2"/>
      <c r="G1064" s="25">
        <f>SUM(G1065)</f>
        <v>90275.199999999997</v>
      </c>
      <c r="H1064" s="25">
        <f>SUM(H1065)</f>
        <v>93261.5</v>
      </c>
      <c r="I1064" s="25">
        <f>SUM(I1065)</f>
        <v>87013.6</v>
      </c>
      <c r="J1064" s="109">
        <v>243884.40000000002</v>
      </c>
      <c r="K1064" s="102">
        <f>SUM(J1064-I1062)</f>
        <v>0</v>
      </c>
    </row>
    <row r="1065" spans="1:11" x14ac:dyDescent="0.25">
      <c r="A1065" s="111" t="s">
        <v>684</v>
      </c>
      <c r="B1065" s="2"/>
      <c r="C1065" s="2" t="s">
        <v>113</v>
      </c>
      <c r="D1065" s="2" t="s">
        <v>54</v>
      </c>
      <c r="E1065" s="2" t="s">
        <v>115</v>
      </c>
      <c r="F1065" s="2"/>
      <c r="G1065" s="25">
        <f>SUM(G1066)+G1070</f>
        <v>90275.199999999997</v>
      </c>
      <c r="H1065" s="25">
        <f>SUM(H1066)+H1070</f>
        <v>93261.5</v>
      </c>
      <c r="I1065" s="25">
        <f>SUM(I1066)+I1070</f>
        <v>87013.6</v>
      </c>
    </row>
    <row r="1066" spans="1:11" x14ac:dyDescent="0.25">
      <c r="A1066" s="111" t="s">
        <v>116</v>
      </c>
      <c r="B1066" s="2"/>
      <c r="C1066" s="2" t="s">
        <v>113</v>
      </c>
      <c r="D1066" s="2" t="s">
        <v>54</v>
      </c>
      <c r="E1066" s="2" t="s">
        <v>117</v>
      </c>
      <c r="F1066" s="2"/>
      <c r="G1066" s="25">
        <f t="shared" ref="G1066:I1068" si="171">G1067</f>
        <v>88659.4</v>
      </c>
      <c r="H1066" s="25">
        <f t="shared" si="171"/>
        <v>87013.6</v>
      </c>
      <c r="I1066" s="25">
        <f t="shared" si="171"/>
        <v>87013.6</v>
      </c>
    </row>
    <row r="1067" spans="1:11" ht="47.25" x14ac:dyDescent="0.25">
      <c r="A1067" s="111" t="s">
        <v>26</v>
      </c>
      <c r="B1067" s="2"/>
      <c r="C1067" s="2" t="s">
        <v>113</v>
      </c>
      <c r="D1067" s="2" t="s">
        <v>54</v>
      </c>
      <c r="E1067" s="2" t="s">
        <v>118</v>
      </c>
      <c r="F1067" s="2"/>
      <c r="G1067" s="25">
        <f t="shared" si="171"/>
        <v>88659.4</v>
      </c>
      <c r="H1067" s="25">
        <f t="shared" si="171"/>
        <v>87013.6</v>
      </c>
      <c r="I1067" s="25">
        <f t="shared" si="171"/>
        <v>87013.6</v>
      </c>
    </row>
    <row r="1068" spans="1:11" x14ac:dyDescent="0.25">
      <c r="A1068" s="111" t="s">
        <v>119</v>
      </c>
      <c r="B1068" s="2"/>
      <c r="C1068" s="2" t="s">
        <v>113</v>
      </c>
      <c r="D1068" s="2" t="s">
        <v>54</v>
      </c>
      <c r="E1068" s="2" t="s">
        <v>120</v>
      </c>
      <c r="F1068" s="2"/>
      <c r="G1068" s="25">
        <f t="shared" si="171"/>
        <v>88659.4</v>
      </c>
      <c r="H1068" s="25">
        <f t="shared" si="171"/>
        <v>87013.6</v>
      </c>
      <c r="I1068" s="25">
        <f t="shared" si="171"/>
        <v>87013.6</v>
      </c>
    </row>
    <row r="1069" spans="1:11" ht="31.5" x14ac:dyDescent="0.25">
      <c r="A1069" s="111" t="s">
        <v>121</v>
      </c>
      <c r="B1069" s="2"/>
      <c r="C1069" s="2" t="s">
        <v>113</v>
      </c>
      <c r="D1069" s="2" t="s">
        <v>54</v>
      </c>
      <c r="E1069" s="2" t="s">
        <v>120</v>
      </c>
      <c r="F1069" s="2" t="s">
        <v>122</v>
      </c>
      <c r="G1069" s="25">
        <v>88659.4</v>
      </c>
      <c r="H1069" s="25">
        <v>87013.6</v>
      </c>
      <c r="I1069" s="25">
        <v>87013.6</v>
      </c>
    </row>
    <row r="1070" spans="1:11" ht="31.5" x14ac:dyDescent="0.25">
      <c r="A1070" s="111" t="s">
        <v>156</v>
      </c>
      <c r="B1070" s="3"/>
      <c r="C1070" s="2" t="s">
        <v>113</v>
      </c>
      <c r="D1070" s="2" t="s">
        <v>54</v>
      </c>
      <c r="E1070" s="2" t="s">
        <v>157</v>
      </c>
      <c r="F1070" s="4"/>
      <c r="G1070" s="25">
        <f>G1071+G1080</f>
        <v>1615.8</v>
      </c>
      <c r="H1070" s="25">
        <f>H1071+H1080</f>
        <v>6247.9</v>
      </c>
      <c r="I1070" s="25">
        <f>I1071+I1080</f>
        <v>0</v>
      </c>
    </row>
    <row r="1071" spans="1:11" x14ac:dyDescent="0.25">
      <c r="A1071" s="111" t="s">
        <v>151</v>
      </c>
      <c r="B1071" s="3"/>
      <c r="C1071" s="2" t="s">
        <v>113</v>
      </c>
      <c r="D1071" s="2" t="s">
        <v>54</v>
      </c>
      <c r="E1071" s="2" t="s">
        <v>158</v>
      </c>
      <c r="F1071" s="4"/>
      <c r="G1071" s="25">
        <f>SUM(G1072+G1075+G1077)</f>
        <v>1615.8</v>
      </c>
      <c r="H1071" s="25">
        <f>SUM(H1072+H1075+H1077)</f>
        <v>0</v>
      </c>
      <c r="I1071" s="25">
        <f>SUM(I1072+I1075+I1077)</f>
        <v>0</v>
      </c>
    </row>
    <row r="1072" spans="1:11" x14ac:dyDescent="0.25">
      <c r="A1072" s="111" t="s">
        <v>422</v>
      </c>
      <c r="B1072" s="3"/>
      <c r="C1072" s="2" t="s">
        <v>113</v>
      </c>
      <c r="D1072" s="2" t="s">
        <v>54</v>
      </c>
      <c r="E1072" s="2" t="s">
        <v>423</v>
      </c>
      <c r="F1072" s="2"/>
      <c r="G1072" s="25">
        <f t="shared" ref="G1072:I1073" si="172">G1073</f>
        <v>1077.0999999999999</v>
      </c>
      <c r="H1072" s="25">
        <f t="shared" si="172"/>
        <v>0</v>
      </c>
      <c r="I1072" s="25">
        <f t="shared" si="172"/>
        <v>0</v>
      </c>
    </row>
    <row r="1073" spans="1:9" x14ac:dyDescent="0.25">
      <c r="A1073" s="111" t="s">
        <v>119</v>
      </c>
      <c r="B1073" s="3"/>
      <c r="C1073" s="2" t="s">
        <v>113</v>
      </c>
      <c r="D1073" s="2" t="s">
        <v>54</v>
      </c>
      <c r="E1073" s="2" t="s">
        <v>424</v>
      </c>
      <c r="F1073" s="2"/>
      <c r="G1073" s="25">
        <f t="shared" si="172"/>
        <v>1077.0999999999999</v>
      </c>
      <c r="H1073" s="25">
        <f t="shared" si="172"/>
        <v>0</v>
      </c>
      <c r="I1073" s="25">
        <f t="shared" si="172"/>
        <v>0</v>
      </c>
    </row>
    <row r="1074" spans="1:9" ht="31.5" x14ac:dyDescent="0.25">
      <c r="A1074" s="111" t="s">
        <v>121</v>
      </c>
      <c r="B1074" s="3"/>
      <c r="C1074" s="2" t="s">
        <v>113</v>
      </c>
      <c r="D1074" s="2" t="s">
        <v>54</v>
      </c>
      <c r="E1074" s="2" t="s">
        <v>424</v>
      </c>
      <c r="F1074" s="2" t="s">
        <v>122</v>
      </c>
      <c r="G1074" s="25">
        <v>1077.0999999999999</v>
      </c>
      <c r="H1074" s="25"/>
      <c r="I1074" s="25"/>
    </row>
    <row r="1075" spans="1:9" ht="31.5" x14ac:dyDescent="0.25">
      <c r="A1075" s="111" t="s">
        <v>264</v>
      </c>
      <c r="B1075" s="3"/>
      <c r="C1075" s="2" t="s">
        <v>113</v>
      </c>
      <c r="D1075" s="2" t="s">
        <v>54</v>
      </c>
      <c r="E1075" s="2" t="s">
        <v>441</v>
      </c>
      <c r="F1075" s="2"/>
      <c r="G1075" s="25">
        <f>SUM(G1076)</f>
        <v>210</v>
      </c>
      <c r="H1075" s="25">
        <f>SUM(H1076)</f>
        <v>0</v>
      </c>
      <c r="I1075" s="25">
        <f>SUM(I1076)</f>
        <v>0</v>
      </c>
    </row>
    <row r="1076" spans="1:9" ht="31.5" x14ac:dyDescent="0.25">
      <c r="A1076" s="111" t="s">
        <v>121</v>
      </c>
      <c r="B1076" s="3"/>
      <c r="C1076" s="2" t="s">
        <v>113</v>
      </c>
      <c r="D1076" s="2" t="s">
        <v>54</v>
      </c>
      <c r="E1076" s="2" t="s">
        <v>442</v>
      </c>
      <c r="F1076" s="2" t="s">
        <v>122</v>
      </c>
      <c r="G1076" s="25">
        <v>210</v>
      </c>
      <c r="H1076" s="25"/>
      <c r="I1076" s="25"/>
    </row>
    <row r="1077" spans="1:9" x14ac:dyDescent="0.25">
      <c r="A1077" s="111" t="s">
        <v>334</v>
      </c>
      <c r="B1077" s="3"/>
      <c r="C1077" s="2" t="s">
        <v>113</v>
      </c>
      <c r="D1077" s="2" t="s">
        <v>54</v>
      </c>
      <c r="E1077" s="2" t="s">
        <v>425</v>
      </c>
      <c r="F1077" s="2"/>
      <c r="G1077" s="25">
        <f>SUM(G1078)</f>
        <v>328.7</v>
      </c>
      <c r="H1077" s="25">
        <f>SUM(H1078)</f>
        <v>0</v>
      </c>
      <c r="I1077" s="25">
        <f>SUM(I1078)</f>
        <v>0</v>
      </c>
    </row>
    <row r="1078" spans="1:9" x14ac:dyDescent="0.25">
      <c r="A1078" s="111" t="s">
        <v>334</v>
      </c>
      <c r="B1078" s="3"/>
      <c r="C1078" s="2" t="s">
        <v>113</v>
      </c>
      <c r="D1078" s="2" t="s">
        <v>54</v>
      </c>
      <c r="E1078" s="2" t="s">
        <v>426</v>
      </c>
      <c r="F1078" s="2"/>
      <c r="G1078" s="25">
        <f>G1079</f>
        <v>328.7</v>
      </c>
      <c r="H1078" s="25">
        <f>H1079</f>
        <v>0</v>
      </c>
      <c r="I1078" s="25">
        <f>I1079</f>
        <v>0</v>
      </c>
    </row>
    <row r="1079" spans="1:9" ht="31.5" x14ac:dyDescent="0.25">
      <c r="A1079" s="111" t="s">
        <v>121</v>
      </c>
      <c r="B1079" s="3"/>
      <c r="C1079" s="2" t="s">
        <v>113</v>
      </c>
      <c r="D1079" s="2" t="s">
        <v>54</v>
      </c>
      <c r="E1079" s="2" t="s">
        <v>426</v>
      </c>
      <c r="F1079" s="2" t="s">
        <v>122</v>
      </c>
      <c r="G1079" s="25">
        <v>328.7</v>
      </c>
      <c r="H1079" s="25"/>
      <c r="I1079" s="25"/>
    </row>
    <row r="1080" spans="1:9" x14ac:dyDescent="0.25">
      <c r="A1080" s="111" t="s">
        <v>602</v>
      </c>
      <c r="B1080" s="3"/>
      <c r="C1080" s="2" t="s">
        <v>113</v>
      </c>
      <c r="D1080" s="2" t="s">
        <v>54</v>
      </c>
      <c r="E1080" s="2" t="s">
        <v>603</v>
      </c>
      <c r="F1080" s="2"/>
      <c r="G1080" s="25">
        <f t="shared" ref="G1080:I1081" si="173">G1081</f>
        <v>0</v>
      </c>
      <c r="H1080" s="25">
        <f t="shared" si="173"/>
        <v>6247.9</v>
      </c>
      <c r="I1080" s="25">
        <f t="shared" si="173"/>
        <v>0</v>
      </c>
    </row>
    <row r="1081" spans="1:9" ht="63" x14ac:dyDescent="0.25">
      <c r="A1081" s="111" t="s">
        <v>767</v>
      </c>
      <c r="B1081" s="3"/>
      <c r="C1081" s="2" t="s">
        <v>113</v>
      </c>
      <c r="D1081" s="2" t="s">
        <v>54</v>
      </c>
      <c r="E1081" s="2" t="s">
        <v>766</v>
      </c>
      <c r="F1081" s="2"/>
      <c r="G1081" s="25">
        <f t="shared" si="173"/>
        <v>0</v>
      </c>
      <c r="H1081" s="25">
        <f t="shared" si="173"/>
        <v>6247.9</v>
      </c>
      <c r="I1081" s="25">
        <f t="shared" si="173"/>
        <v>0</v>
      </c>
    </row>
    <row r="1082" spans="1:9" ht="31.5" x14ac:dyDescent="0.25">
      <c r="A1082" s="111" t="s">
        <v>121</v>
      </c>
      <c r="B1082" s="3"/>
      <c r="C1082" s="2" t="s">
        <v>113</v>
      </c>
      <c r="D1082" s="2" t="s">
        <v>54</v>
      </c>
      <c r="E1082" s="2" t="s">
        <v>766</v>
      </c>
      <c r="F1082" s="2" t="s">
        <v>122</v>
      </c>
      <c r="G1082" s="25"/>
      <c r="H1082" s="25">
        <v>6247.9</v>
      </c>
      <c r="I1082" s="25"/>
    </row>
    <row r="1083" spans="1:9" hidden="1" x14ac:dyDescent="0.25">
      <c r="A1083" s="111" t="s">
        <v>340</v>
      </c>
      <c r="B1083" s="2"/>
      <c r="C1083" s="2" t="s">
        <v>113</v>
      </c>
      <c r="D1083" s="2" t="s">
        <v>113</v>
      </c>
      <c r="E1083" s="31"/>
      <c r="F1083" s="31"/>
      <c r="G1083" s="25">
        <f t="shared" ref="G1083:I1087" si="174">SUM(G1084)</f>
        <v>0</v>
      </c>
      <c r="H1083" s="25">
        <f t="shared" si="174"/>
        <v>0</v>
      </c>
      <c r="I1083" s="25">
        <f t="shared" si="174"/>
        <v>0</v>
      </c>
    </row>
    <row r="1084" spans="1:9" ht="31.5" hidden="1" x14ac:dyDescent="0.25">
      <c r="A1084" s="111" t="s">
        <v>679</v>
      </c>
      <c r="B1084" s="112"/>
      <c r="C1084" s="112" t="s">
        <v>113</v>
      </c>
      <c r="D1084" s="112" t="s">
        <v>113</v>
      </c>
      <c r="E1084" s="31" t="s">
        <v>325</v>
      </c>
      <c r="F1084" s="31"/>
      <c r="G1084" s="25">
        <f t="shared" si="174"/>
        <v>0</v>
      </c>
      <c r="H1084" s="25">
        <f t="shared" si="174"/>
        <v>0</v>
      </c>
      <c r="I1084" s="25">
        <f t="shared" si="174"/>
        <v>0</v>
      </c>
    </row>
    <row r="1085" spans="1:9" ht="31.5" hidden="1" x14ac:dyDescent="0.25">
      <c r="A1085" s="111" t="s">
        <v>533</v>
      </c>
      <c r="B1085" s="2"/>
      <c r="C1085" s="2" t="s">
        <v>113</v>
      </c>
      <c r="D1085" s="2" t="s">
        <v>113</v>
      </c>
      <c r="E1085" s="2" t="s">
        <v>347</v>
      </c>
      <c r="F1085" s="2"/>
      <c r="G1085" s="25">
        <f t="shared" si="174"/>
        <v>0</v>
      </c>
      <c r="H1085" s="25">
        <f t="shared" si="174"/>
        <v>0</v>
      </c>
      <c r="I1085" s="25">
        <f t="shared" si="174"/>
        <v>0</v>
      </c>
    </row>
    <row r="1086" spans="1:9" hidden="1" x14ac:dyDescent="0.25">
      <c r="A1086" s="111" t="s">
        <v>35</v>
      </c>
      <c r="B1086" s="2"/>
      <c r="C1086" s="2" t="s">
        <v>113</v>
      </c>
      <c r="D1086" s="2" t="s">
        <v>113</v>
      </c>
      <c r="E1086" s="2" t="s">
        <v>348</v>
      </c>
      <c r="F1086" s="2"/>
      <c r="G1086" s="25">
        <f t="shared" si="174"/>
        <v>0</v>
      </c>
      <c r="H1086" s="25">
        <f t="shared" si="174"/>
        <v>0</v>
      </c>
      <c r="I1086" s="25">
        <f t="shared" si="174"/>
        <v>0</v>
      </c>
    </row>
    <row r="1087" spans="1:9" ht="31.5" hidden="1" x14ac:dyDescent="0.25">
      <c r="A1087" s="111" t="s">
        <v>349</v>
      </c>
      <c r="B1087" s="31"/>
      <c r="C1087" s="2" t="s">
        <v>113</v>
      </c>
      <c r="D1087" s="2" t="s">
        <v>113</v>
      </c>
      <c r="E1087" s="2" t="s">
        <v>350</v>
      </c>
      <c r="F1087" s="2"/>
      <c r="G1087" s="25">
        <f t="shared" si="174"/>
        <v>0</v>
      </c>
      <c r="H1087" s="25">
        <f t="shared" si="174"/>
        <v>0</v>
      </c>
      <c r="I1087" s="25">
        <f t="shared" si="174"/>
        <v>0</v>
      </c>
    </row>
    <row r="1088" spans="1:9" ht="31.5" hidden="1" x14ac:dyDescent="0.25">
      <c r="A1088" s="111" t="s">
        <v>229</v>
      </c>
      <c r="B1088" s="2"/>
      <c r="C1088" s="2" t="s">
        <v>113</v>
      </c>
      <c r="D1088" s="2" t="s">
        <v>113</v>
      </c>
      <c r="E1088" s="2" t="s">
        <v>350</v>
      </c>
      <c r="F1088" s="20">
        <v>600</v>
      </c>
      <c r="G1088" s="25"/>
      <c r="H1088" s="25"/>
      <c r="I1088" s="25"/>
    </row>
    <row r="1089" spans="1:9" x14ac:dyDescent="0.25">
      <c r="A1089" s="111" t="s">
        <v>123</v>
      </c>
      <c r="B1089" s="2"/>
      <c r="C1089" s="2" t="s">
        <v>15</v>
      </c>
      <c r="D1089" s="2"/>
      <c r="E1089" s="2"/>
      <c r="F1089" s="2"/>
      <c r="G1089" s="25">
        <f>SUM(G1090+G1156)</f>
        <v>170544.5</v>
      </c>
      <c r="H1089" s="25">
        <f>SUM(H1090+H1156)</f>
        <v>152449.60000000001</v>
      </c>
      <c r="I1089" s="25">
        <f>SUM(I1090+I1156)</f>
        <v>156449.60000000001</v>
      </c>
    </row>
    <row r="1090" spans="1:9" x14ac:dyDescent="0.25">
      <c r="A1090" s="111" t="s">
        <v>124</v>
      </c>
      <c r="B1090" s="2"/>
      <c r="C1090" s="2" t="s">
        <v>15</v>
      </c>
      <c r="D1090" s="2" t="s">
        <v>34</v>
      </c>
      <c r="E1090" s="2"/>
      <c r="F1090" s="2"/>
      <c r="G1090" s="25">
        <f>G1094+G1151+G1103</f>
        <v>129877.9</v>
      </c>
      <c r="H1090" s="25">
        <f>H1094+H1151+H1103</f>
        <v>121228.20000000001</v>
      </c>
      <c r="I1090" s="25">
        <f>I1094+I1151+I1103</f>
        <v>125228.20000000001</v>
      </c>
    </row>
    <row r="1091" spans="1:9" hidden="1" x14ac:dyDescent="0.25">
      <c r="A1091" s="111" t="s">
        <v>475</v>
      </c>
      <c r="B1091" s="2"/>
      <c r="C1091" s="2" t="s">
        <v>15</v>
      </c>
      <c r="D1091" s="2" t="s">
        <v>34</v>
      </c>
      <c r="E1091" s="2" t="s">
        <v>476</v>
      </c>
      <c r="F1091" s="2"/>
      <c r="G1091" s="25">
        <f t="shared" ref="G1091:I1092" si="175">G1092</f>
        <v>0</v>
      </c>
      <c r="H1091" s="25">
        <f t="shared" si="175"/>
        <v>0</v>
      </c>
      <c r="I1091" s="25">
        <f t="shared" si="175"/>
        <v>0</v>
      </c>
    </row>
    <row r="1092" spans="1:9" hidden="1" x14ac:dyDescent="0.25">
      <c r="A1092" s="111" t="s">
        <v>477</v>
      </c>
      <c r="B1092" s="2"/>
      <c r="C1092" s="2" t="s">
        <v>15</v>
      </c>
      <c r="D1092" s="2" t="s">
        <v>34</v>
      </c>
      <c r="E1092" s="2" t="s">
        <v>478</v>
      </c>
      <c r="F1092" s="2"/>
      <c r="G1092" s="25">
        <f t="shared" si="175"/>
        <v>0</v>
      </c>
      <c r="H1092" s="25">
        <f t="shared" si="175"/>
        <v>0</v>
      </c>
      <c r="I1092" s="25">
        <f t="shared" si="175"/>
        <v>0</v>
      </c>
    </row>
    <row r="1093" spans="1:9" ht="47.25" hidden="1" x14ac:dyDescent="0.25">
      <c r="A1093" s="111" t="s">
        <v>51</v>
      </c>
      <c r="B1093" s="2"/>
      <c r="C1093" s="2" t="s">
        <v>15</v>
      </c>
      <c r="D1093" s="2" t="s">
        <v>34</v>
      </c>
      <c r="E1093" s="2" t="s">
        <v>478</v>
      </c>
      <c r="F1093" s="2" t="s">
        <v>89</v>
      </c>
      <c r="G1093" s="25"/>
      <c r="H1093" s="25"/>
      <c r="I1093" s="25"/>
    </row>
    <row r="1094" spans="1:9" ht="47.25" customHeight="1" x14ac:dyDescent="0.25">
      <c r="A1094" s="111" t="s">
        <v>749</v>
      </c>
      <c r="B1094" s="2"/>
      <c r="C1094" s="2" t="s">
        <v>15</v>
      </c>
      <c r="D1094" s="2" t="s">
        <v>34</v>
      </c>
      <c r="E1094" s="2" t="s">
        <v>748</v>
      </c>
      <c r="F1094" s="2"/>
      <c r="G1094" s="25">
        <f>SUM(G1095)+G1099</f>
        <v>1300</v>
      </c>
      <c r="H1094" s="25">
        <f>SUM(H1095)+H1099</f>
        <v>0</v>
      </c>
      <c r="I1094" s="25">
        <f>SUM(I1095)+I1099</f>
        <v>0</v>
      </c>
    </row>
    <row r="1095" spans="1:9" x14ac:dyDescent="0.25">
      <c r="A1095" s="111" t="s">
        <v>35</v>
      </c>
      <c r="B1095" s="2"/>
      <c r="C1095" s="2" t="s">
        <v>15</v>
      </c>
      <c r="D1095" s="2" t="s">
        <v>34</v>
      </c>
      <c r="E1095" s="2" t="s">
        <v>750</v>
      </c>
      <c r="F1095" s="2"/>
      <c r="G1095" s="25">
        <f t="shared" ref="G1095:I1097" si="176">SUM(G1096)</f>
        <v>672</v>
      </c>
      <c r="H1095" s="25">
        <f t="shared" si="176"/>
        <v>0</v>
      </c>
      <c r="I1095" s="25">
        <f t="shared" si="176"/>
        <v>0</v>
      </c>
    </row>
    <row r="1096" spans="1:9" x14ac:dyDescent="0.25">
      <c r="A1096" s="111" t="s">
        <v>153</v>
      </c>
      <c r="B1096" s="2"/>
      <c r="C1096" s="2" t="s">
        <v>15</v>
      </c>
      <c r="D1096" s="2" t="s">
        <v>34</v>
      </c>
      <c r="E1096" s="2" t="s">
        <v>751</v>
      </c>
      <c r="F1096" s="2"/>
      <c r="G1096" s="25">
        <f t="shared" si="176"/>
        <v>672</v>
      </c>
      <c r="H1096" s="25">
        <f t="shared" si="176"/>
        <v>0</v>
      </c>
      <c r="I1096" s="25">
        <f t="shared" si="176"/>
        <v>0</v>
      </c>
    </row>
    <row r="1097" spans="1:9" x14ac:dyDescent="0.25">
      <c r="A1097" s="111" t="s">
        <v>128</v>
      </c>
      <c r="B1097" s="2"/>
      <c r="C1097" s="2" t="s">
        <v>15</v>
      </c>
      <c r="D1097" s="2" t="s">
        <v>34</v>
      </c>
      <c r="E1097" s="2" t="s">
        <v>752</v>
      </c>
      <c r="F1097" s="2"/>
      <c r="G1097" s="25">
        <f t="shared" si="176"/>
        <v>672</v>
      </c>
      <c r="H1097" s="25">
        <f t="shared" si="176"/>
        <v>0</v>
      </c>
      <c r="I1097" s="25">
        <f t="shared" si="176"/>
        <v>0</v>
      </c>
    </row>
    <row r="1098" spans="1:9" ht="31.5" x14ac:dyDescent="0.25">
      <c r="A1098" s="111" t="s">
        <v>52</v>
      </c>
      <c r="B1098" s="2"/>
      <c r="C1098" s="2" t="s">
        <v>15</v>
      </c>
      <c r="D1098" s="2" t="s">
        <v>34</v>
      </c>
      <c r="E1098" s="2" t="s">
        <v>752</v>
      </c>
      <c r="F1098" s="2" t="s">
        <v>91</v>
      </c>
      <c r="G1098" s="25">
        <v>672</v>
      </c>
      <c r="H1098" s="25"/>
      <c r="I1098" s="25"/>
    </row>
    <row r="1099" spans="1:9" x14ac:dyDescent="0.25">
      <c r="A1099" s="111" t="s">
        <v>151</v>
      </c>
      <c r="B1099" s="2"/>
      <c r="C1099" s="2" t="s">
        <v>15</v>
      </c>
      <c r="D1099" s="2" t="s">
        <v>34</v>
      </c>
      <c r="E1099" s="2" t="s">
        <v>753</v>
      </c>
      <c r="F1099" s="2"/>
      <c r="G1099" s="25">
        <f t="shared" ref="G1099:I1101" si="177">SUM(G1100)</f>
        <v>628</v>
      </c>
      <c r="H1099" s="25">
        <f t="shared" si="177"/>
        <v>0</v>
      </c>
      <c r="I1099" s="25">
        <f t="shared" si="177"/>
        <v>0</v>
      </c>
    </row>
    <row r="1100" spans="1:9" x14ac:dyDescent="0.25">
      <c r="A1100" s="111" t="s">
        <v>263</v>
      </c>
      <c r="B1100" s="2"/>
      <c r="C1100" s="2" t="s">
        <v>15</v>
      </c>
      <c r="D1100" s="2" t="s">
        <v>34</v>
      </c>
      <c r="E1100" s="2" t="s">
        <v>754</v>
      </c>
      <c r="F1100" s="2"/>
      <c r="G1100" s="25">
        <f t="shared" si="177"/>
        <v>628</v>
      </c>
      <c r="H1100" s="25">
        <f t="shared" si="177"/>
        <v>0</v>
      </c>
      <c r="I1100" s="25">
        <f t="shared" si="177"/>
        <v>0</v>
      </c>
    </row>
    <row r="1101" spans="1:9" x14ac:dyDescent="0.25">
      <c r="A1101" s="111" t="s">
        <v>141</v>
      </c>
      <c r="B1101" s="2"/>
      <c r="C1101" s="2" t="s">
        <v>15</v>
      </c>
      <c r="D1101" s="2" t="s">
        <v>34</v>
      </c>
      <c r="E1101" s="2" t="s">
        <v>755</v>
      </c>
      <c r="F1101" s="2"/>
      <c r="G1101" s="25">
        <f t="shared" si="177"/>
        <v>628</v>
      </c>
      <c r="H1101" s="25">
        <f t="shared" si="177"/>
        <v>0</v>
      </c>
      <c r="I1101" s="25">
        <f t="shared" si="177"/>
        <v>0</v>
      </c>
    </row>
    <row r="1102" spans="1:9" ht="31.5" x14ac:dyDescent="0.25">
      <c r="A1102" s="111" t="s">
        <v>121</v>
      </c>
      <c r="B1102" s="2"/>
      <c r="C1102" s="2" t="s">
        <v>15</v>
      </c>
      <c r="D1102" s="2" t="s">
        <v>34</v>
      </c>
      <c r="E1102" s="2" t="s">
        <v>755</v>
      </c>
      <c r="F1102" s="2" t="s">
        <v>122</v>
      </c>
      <c r="G1102" s="25">
        <v>628</v>
      </c>
      <c r="H1102" s="25"/>
      <c r="I1102" s="25"/>
    </row>
    <row r="1103" spans="1:9" x14ac:dyDescent="0.25">
      <c r="A1103" s="111" t="s">
        <v>684</v>
      </c>
      <c r="B1103" s="2"/>
      <c r="C1103" s="2" t="s">
        <v>15</v>
      </c>
      <c r="D1103" s="2" t="s">
        <v>34</v>
      </c>
      <c r="E1103" s="2" t="s">
        <v>115</v>
      </c>
      <c r="F1103" s="2"/>
      <c r="G1103" s="25">
        <f>SUM(G1104+G1117+G1123+G1127)</f>
        <v>128577.9</v>
      </c>
      <c r="H1103" s="25">
        <f>SUM(H1104+H1117+H1123+H1127)</f>
        <v>121228.20000000001</v>
      </c>
      <c r="I1103" s="25">
        <f>SUM(I1104+I1117+I1123+I1127)</f>
        <v>125228.20000000001</v>
      </c>
    </row>
    <row r="1104" spans="1:9" x14ac:dyDescent="0.25">
      <c r="A1104" s="111" t="s">
        <v>125</v>
      </c>
      <c r="B1104" s="2"/>
      <c r="C1104" s="2" t="s">
        <v>15</v>
      </c>
      <c r="D1104" s="2" t="s">
        <v>34</v>
      </c>
      <c r="E1104" s="2" t="s">
        <v>126</v>
      </c>
      <c r="F1104" s="2"/>
      <c r="G1104" s="25">
        <f>SUM(G1105+G1108+G1112)</f>
        <v>62926.899999999994</v>
      </c>
      <c r="H1104" s="25">
        <f>SUM(H1105+H1108+H1112)</f>
        <v>60968.800000000003</v>
      </c>
      <c r="I1104" s="25">
        <f>SUM(I1105+I1108+I1112)</f>
        <v>60968.800000000003</v>
      </c>
    </row>
    <row r="1105" spans="1:9" ht="47.25" x14ac:dyDescent="0.25">
      <c r="A1105" s="111" t="s">
        <v>26</v>
      </c>
      <c r="B1105" s="2"/>
      <c r="C1105" s="2" t="s">
        <v>15</v>
      </c>
      <c r="D1105" s="2" t="s">
        <v>34</v>
      </c>
      <c r="E1105" s="2" t="s">
        <v>127</v>
      </c>
      <c r="F1105" s="2"/>
      <c r="G1105" s="25">
        <f t="shared" ref="G1105:I1106" si="178">G1106</f>
        <v>44297.2</v>
      </c>
      <c r="H1105" s="25">
        <f t="shared" si="178"/>
        <v>42339.1</v>
      </c>
      <c r="I1105" s="25">
        <f t="shared" si="178"/>
        <v>42339.1</v>
      </c>
    </row>
    <row r="1106" spans="1:9" x14ac:dyDescent="0.25">
      <c r="A1106" s="111" t="s">
        <v>128</v>
      </c>
      <c r="B1106" s="2"/>
      <c r="C1106" s="2" t="s">
        <v>15</v>
      </c>
      <c r="D1106" s="2" t="s">
        <v>34</v>
      </c>
      <c r="E1106" s="2" t="s">
        <v>129</v>
      </c>
      <c r="F1106" s="2"/>
      <c r="G1106" s="25">
        <f t="shared" si="178"/>
        <v>44297.2</v>
      </c>
      <c r="H1106" s="25">
        <f t="shared" si="178"/>
        <v>42339.1</v>
      </c>
      <c r="I1106" s="25">
        <f t="shared" si="178"/>
        <v>42339.1</v>
      </c>
    </row>
    <row r="1107" spans="1:9" ht="31.5" x14ac:dyDescent="0.25">
      <c r="A1107" s="111" t="s">
        <v>121</v>
      </c>
      <c r="B1107" s="2"/>
      <c r="C1107" s="2" t="s">
        <v>15</v>
      </c>
      <c r="D1107" s="2" t="s">
        <v>34</v>
      </c>
      <c r="E1107" s="2" t="s">
        <v>129</v>
      </c>
      <c r="F1107" s="2" t="s">
        <v>122</v>
      </c>
      <c r="G1107" s="25">
        <v>44297.2</v>
      </c>
      <c r="H1107" s="25">
        <v>42339.1</v>
      </c>
      <c r="I1107" s="25">
        <v>42339.1</v>
      </c>
    </row>
    <row r="1108" spans="1:9" hidden="1" x14ac:dyDescent="0.25">
      <c r="A1108" s="111" t="s">
        <v>151</v>
      </c>
      <c r="B1108" s="2"/>
      <c r="C1108" s="2" t="s">
        <v>15</v>
      </c>
      <c r="D1108" s="2" t="s">
        <v>34</v>
      </c>
      <c r="E1108" s="2" t="s">
        <v>614</v>
      </c>
      <c r="F1108" s="2"/>
      <c r="G1108" s="25">
        <f t="shared" ref="G1108:I1110" si="179">SUM(G1109)</f>
        <v>0</v>
      </c>
      <c r="H1108" s="25">
        <f t="shared" si="179"/>
        <v>0</v>
      </c>
      <c r="I1108" s="25">
        <f t="shared" si="179"/>
        <v>0</v>
      </c>
    </row>
    <row r="1109" spans="1:9" hidden="1" x14ac:dyDescent="0.25">
      <c r="A1109" s="111" t="s">
        <v>128</v>
      </c>
      <c r="B1109" s="2"/>
      <c r="C1109" s="2" t="s">
        <v>15</v>
      </c>
      <c r="D1109" s="2" t="s">
        <v>34</v>
      </c>
      <c r="E1109" s="2" t="s">
        <v>615</v>
      </c>
      <c r="F1109" s="2"/>
      <c r="G1109" s="25">
        <f t="shared" si="179"/>
        <v>0</v>
      </c>
      <c r="H1109" s="25">
        <f t="shared" si="179"/>
        <v>0</v>
      </c>
      <c r="I1109" s="25">
        <f t="shared" si="179"/>
        <v>0</v>
      </c>
    </row>
    <row r="1110" spans="1:9" hidden="1" x14ac:dyDescent="0.25">
      <c r="A1110" s="111" t="s">
        <v>334</v>
      </c>
      <c r="B1110" s="2"/>
      <c r="C1110" s="2" t="s">
        <v>15</v>
      </c>
      <c r="D1110" s="2" t="s">
        <v>34</v>
      </c>
      <c r="E1110" s="2" t="s">
        <v>616</v>
      </c>
      <c r="F1110" s="2"/>
      <c r="G1110" s="25">
        <f t="shared" si="179"/>
        <v>0</v>
      </c>
      <c r="H1110" s="25">
        <f t="shared" si="179"/>
        <v>0</v>
      </c>
      <c r="I1110" s="25">
        <f t="shared" si="179"/>
        <v>0</v>
      </c>
    </row>
    <row r="1111" spans="1:9" ht="31.5" hidden="1" x14ac:dyDescent="0.25">
      <c r="A1111" s="111" t="s">
        <v>121</v>
      </c>
      <c r="B1111" s="2"/>
      <c r="C1111" s="2" t="s">
        <v>15</v>
      </c>
      <c r="D1111" s="2" t="s">
        <v>34</v>
      </c>
      <c r="E1111" s="2" t="s">
        <v>616</v>
      </c>
      <c r="F1111" s="2" t="s">
        <v>122</v>
      </c>
      <c r="G1111" s="25"/>
      <c r="H1111" s="25"/>
      <c r="I1111" s="25"/>
    </row>
    <row r="1112" spans="1:9" ht="31.5" x14ac:dyDescent="0.25">
      <c r="A1112" s="111" t="s">
        <v>45</v>
      </c>
      <c r="B1112" s="2"/>
      <c r="C1112" s="2" t="s">
        <v>15</v>
      </c>
      <c r="D1112" s="2" t="s">
        <v>34</v>
      </c>
      <c r="E1112" s="2" t="s">
        <v>130</v>
      </c>
      <c r="F1112" s="2"/>
      <c r="G1112" s="25">
        <f>G1113</f>
        <v>18629.7</v>
      </c>
      <c r="H1112" s="25">
        <f>H1113</f>
        <v>18629.7</v>
      </c>
      <c r="I1112" s="25">
        <f>I1113</f>
        <v>18629.7</v>
      </c>
    </row>
    <row r="1113" spans="1:9" x14ac:dyDescent="0.25">
      <c r="A1113" s="111" t="s">
        <v>128</v>
      </c>
      <c r="B1113" s="2"/>
      <c r="C1113" s="2" t="s">
        <v>15</v>
      </c>
      <c r="D1113" s="2" t="s">
        <v>34</v>
      </c>
      <c r="E1113" s="2" t="s">
        <v>131</v>
      </c>
      <c r="F1113" s="2"/>
      <c r="G1113" s="25">
        <f>G1114+G1115+G1116</f>
        <v>18629.7</v>
      </c>
      <c r="H1113" s="25">
        <f>H1114+H1115+H1116</f>
        <v>18629.7</v>
      </c>
      <c r="I1113" s="25">
        <f>I1114+I1115+I1116</f>
        <v>18629.7</v>
      </c>
    </row>
    <row r="1114" spans="1:9" ht="47.25" x14ac:dyDescent="0.25">
      <c r="A1114" s="111" t="s">
        <v>51</v>
      </c>
      <c r="B1114" s="2"/>
      <c r="C1114" s="2" t="s">
        <v>15</v>
      </c>
      <c r="D1114" s="2" t="s">
        <v>34</v>
      </c>
      <c r="E1114" s="2" t="s">
        <v>131</v>
      </c>
      <c r="F1114" s="2" t="s">
        <v>89</v>
      </c>
      <c r="G1114" s="25">
        <v>15974.2</v>
      </c>
      <c r="H1114" s="25">
        <v>15974.2</v>
      </c>
      <c r="I1114" s="25">
        <v>15974.2</v>
      </c>
    </row>
    <row r="1115" spans="1:9" ht="31.5" x14ac:dyDescent="0.25">
      <c r="A1115" s="111" t="s">
        <v>52</v>
      </c>
      <c r="B1115" s="2"/>
      <c r="C1115" s="2" t="s">
        <v>15</v>
      </c>
      <c r="D1115" s="2" t="s">
        <v>34</v>
      </c>
      <c r="E1115" s="2" t="s">
        <v>131</v>
      </c>
      <c r="F1115" s="2" t="s">
        <v>91</v>
      </c>
      <c r="G1115" s="101">
        <v>2270.6</v>
      </c>
      <c r="H1115" s="101">
        <v>2277</v>
      </c>
      <c r="I1115" s="101">
        <v>2283.4</v>
      </c>
    </row>
    <row r="1116" spans="1:9" x14ac:dyDescent="0.25">
      <c r="A1116" s="111" t="s">
        <v>22</v>
      </c>
      <c r="B1116" s="2"/>
      <c r="C1116" s="2" t="s">
        <v>15</v>
      </c>
      <c r="D1116" s="2" t="s">
        <v>34</v>
      </c>
      <c r="E1116" s="2" t="s">
        <v>131</v>
      </c>
      <c r="F1116" s="2" t="s">
        <v>96</v>
      </c>
      <c r="G1116" s="25">
        <v>384.9</v>
      </c>
      <c r="H1116" s="25">
        <v>378.5</v>
      </c>
      <c r="I1116" s="25">
        <v>372.1</v>
      </c>
    </row>
    <row r="1117" spans="1:9" x14ac:dyDescent="0.25">
      <c r="A1117" s="111" t="s">
        <v>133</v>
      </c>
      <c r="B1117" s="2"/>
      <c r="C1117" s="2" t="s">
        <v>15</v>
      </c>
      <c r="D1117" s="2" t="s">
        <v>34</v>
      </c>
      <c r="E1117" s="2" t="s">
        <v>134</v>
      </c>
      <c r="F1117" s="2"/>
      <c r="G1117" s="25">
        <f t="shared" ref="G1117:I1118" si="180">G1118</f>
        <v>51076.500000000007</v>
      </c>
      <c r="H1117" s="25">
        <f t="shared" si="180"/>
        <v>49339.000000000007</v>
      </c>
      <c r="I1117" s="25">
        <f t="shared" si="180"/>
        <v>50339.000000000007</v>
      </c>
    </row>
    <row r="1118" spans="1:9" ht="31.5" x14ac:dyDescent="0.25">
      <c r="A1118" s="111" t="s">
        <v>45</v>
      </c>
      <c r="B1118" s="2"/>
      <c r="C1118" s="2" t="s">
        <v>15</v>
      </c>
      <c r="D1118" s="2" t="s">
        <v>34</v>
      </c>
      <c r="E1118" s="2" t="s">
        <v>135</v>
      </c>
      <c r="F1118" s="2"/>
      <c r="G1118" s="25">
        <f t="shared" si="180"/>
        <v>51076.500000000007</v>
      </c>
      <c r="H1118" s="25">
        <f t="shared" si="180"/>
        <v>49339.000000000007</v>
      </c>
      <c r="I1118" s="25">
        <f t="shared" si="180"/>
        <v>50339.000000000007</v>
      </c>
    </row>
    <row r="1119" spans="1:9" x14ac:dyDescent="0.25">
      <c r="A1119" s="111" t="s">
        <v>136</v>
      </c>
      <c r="B1119" s="2"/>
      <c r="C1119" s="2" t="s">
        <v>15</v>
      </c>
      <c r="D1119" s="2" t="s">
        <v>34</v>
      </c>
      <c r="E1119" s="2" t="s">
        <v>137</v>
      </c>
      <c r="F1119" s="2"/>
      <c r="G1119" s="25">
        <f>G1120+G1121+G1122</f>
        <v>51076.500000000007</v>
      </c>
      <c r="H1119" s="25">
        <f>H1120+H1121+H1122</f>
        <v>49339.000000000007</v>
      </c>
      <c r="I1119" s="25">
        <f>I1120+I1121+I1122</f>
        <v>50339.000000000007</v>
      </c>
    </row>
    <row r="1120" spans="1:9" ht="47.25" x14ac:dyDescent="0.25">
      <c r="A1120" s="111" t="s">
        <v>51</v>
      </c>
      <c r="B1120" s="2"/>
      <c r="C1120" s="2" t="s">
        <v>15</v>
      </c>
      <c r="D1120" s="2" t="s">
        <v>34</v>
      </c>
      <c r="E1120" s="2" t="s">
        <v>137</v>
      </c>
      <c r="F1120" s="2" t="s">
        <v>89</v>
      </c>
      <c r="G1120" s="25">
        <v>45217.8</v>
      </c>
      <c r="H1120" s="25">
        <v>45217.8</v>
      </c>
      <c r="I1120" s="25">
        <v>45217.8</v>
      </c>
    </row>
    <row r="1121" spans="1:9" ht="31.5" x14ac:dyDescent="0.25">
      <c r="A1121" s="111" t="s">
        <v>52</v>
      </c>
      <c r="B1121" s="2"/>
      <c r="C1121" s="2" t="s">
        <v>15</v>
      </c>
      <c r="D1121" s="2" t="s">
        <v>34</v>
      </c>
      <c r="E1121" s="2" t="s">
        <v>137</v>
      </c>
      <c r="F1121" s="2" t="s">
        <v>91</v>
      </c>
      <c r="G1121" s="101">
        <v>5389.3</v>
      </c>
      <c r="H1121" s="101">
        <v>3663.3</v>
      </c>
      <c r="I1121" s="101">
        <v>4674.8999999999996</v>
      </c>
    </row>
    <row r="1122" spans="1:9" x14ac:dyDescent="0.25">
      <c r="A1122" s="111" t="s">
        <v>22</v>
      </c>
      <c r="B1122" s="2"/>
      <c r="C1122" s="2" t="s">
        <v>15</v>
      </c>
      <c r="D1122" s="2" t="s">
        <v>34</v>
      </c>
      <c r="E1122" s="2" t="s">
        <v>137</v>
      </c>
      <c r="F1122" s="2" t="s">
        <v>96</v>
      </c>
      <c r="G1122" s="25">
        <v>469.4</v>
      </c>
      <c r="H1122" s="25">
        <v>457.9</v>
      </c>
      <c r="I1122" s="25">
        <v>446.3</v>
      </c>
    </row>
    <row r="1123" spans="1:9" x14ac:dyDescent="0.25">
      <c r="A1123" s="111" t="s">
        <v>138</v>
      </c>
      <c r="B1123" s="2"/>
      <c r="C1123" s="2" t="s">
        <v>15</v>
      </c>
      <c r="D1123" s="2" t="s">
        <v>34</v>
      </c>
      <c r="E1123" s="2" t="s">
        <v>139</v>
      </c>
      <c r="F1123" s="2"/>
      <c r="G1123" s="25">
        <f t="shared" ref="G1123:I1125" si="181">G1124</f>
        <v>10425.6</v>
      </c>
      <c r="H1123" s="25">
        <f t="shared" si="181"/>
        <v>10920.4</v>
      </c>
      <c r="I1123" s="25">
        <f t="shared" si="181"/>
        <v>10920.4</v>
      </c>
    </row>
    <row r="1124" spans="1:9" ht="47.25" x14ac:dyDescent="0.25">
      <c r="A1124" s="111" t="s">
        <v>26</v>
      </c>
      <c r="B1124" s="2"/>
      <c r="C1124" s="2" t="s">
        <v>15</v>
      </c>
      <c r="D1124" s="2" t="s">
        <v>34</v>
      </c>
      <c r="E1124" s="2" t="s">
        <v>140</v>
      </c>
      <c r="F1124" s="2"/>
      <c r="G1124" s="25">
        <f t="shared" si="181"/>
        <v>10425.6</v>
      </c>
      <c r="H1124" s="25">
        <f t="shared" si="181"/>
        <v>10920.4</v>
      </c>
      <c r="I1124" s="25">
        <f t="shared" si="181"/>
        <v>10920.4</v>
      </c>
    </row>
    <row r="1125" spans="1:9" x14ac:dyDescent="0.25">
      <c r="A1125" s="111" t="s">
        <v>141</v>
      </c>
      <c r="B1125" s="2"/>
      <c r="C1125" s="2" t="s">
        <v>15</v>
      </c>
      <c r="D1125" s="2" t="s">
        <v>34</v>
      </c>
      <c r="E1125" s="2" t="s">
        <v>142</v>
      </c>
      <c r="F1125" s="2"/>
      <c r="G1125" s="25">
        <f t="shared" si="181"/>
        <v>10425.6</v>
      </c>
      <c r="H1125" s="25">
        <f t="shared" si="181"/>
        <v>10920.4</v>
      </c>
      <c r="I1125" s="25">
        <f t="shared" si="181"/>
        <v>10920.4</v>
      </c>
    </row>
    <row r="1126" spans="1:9" ht="31.5" x14ac:dyDescent="0.25">
      <c r="A1126" s="111" t="s">
        <v>121</v>
      </c>
      <c r="B1126" s="2"/>
      <c r="C1126" s="2" t="s">
        <v>15</v>
      </c>
      <c r="D1126" s="2" t="s">
        <v>34</v>
      </c>
      <c r="E1126" s="2" t="s">
        <v>142</v>
      </c>
      <c r="F1126" s="2" t="s">
        <v>122</v>
      </c>
      <c r="G1126" s="25">
        <v>10425.6</v>
      </c>
      <c r="H1126" s="25">
        <v>10920.4</v>
      </c>
      <c r="I1126" s="25">
        <v>10920.4</v>
      </c>
    </row>
    <row r="1127" spans="1:9" ht="31.5" x14ac:dyDescent="0.25">
      <c r="A1127" s="111" t="s">
        <v>156</v>
      </c>
      <c r="B1127" s="4"/>
      <c r="C1127" s="2" t="s">
        <v>15</v>
      </c>
      <c r="D1127" s="2" t="s">
        <v>34</v>
      </c>
      <c r="E1127" s="2" t="s">
        <v>157</v>
      </c>
      <c r="F1127" s="2"/>
      <c r="G1127" s="25">
        <f>SUM(G1128)+G1136+G1148</f>
        <v>4148.8999999999996</v>
      </c>
      <c r="H1127" s="25">
        <f t="shared" ref="H1127:I1127" si="182">SUM(H1128)+H1136+H1148</f>
        <v>0</v>
      </c>
      <c r="I1127" s="25">
        <f t="shared" si="182"/>
        <v>3000</v>
      </c>
    </row>
    <row r="1128" spans="1:9" x14ac:dyDescent="0.25">
      <c r="A1128" s="111" t="s">
        <v>35</v>
      </c>
      <c r="B1128" s="4"/>
      <c r="C1128" s="2" t="s">
        <v>15</v>
      </c>
      <c r="D1128" s="2" t="s">
        <v>34</v>
      </c>
      <c r="E1128" s="2" t="s">
        <v>417</v>
      </c>
      <c r="F1128" s="2"/>
      <c r="G1128" s="25">
        <f>SUM(G1129)</f>
        <v>1616.9</v>
      </c>
      <c r="H1128" s="25">
        <f>SUM(H1129)</f>
        <v>0</v>
      </c>
      <c r="I1128" s="25">
        <f>SUM(I1129)</f>
        <v>0</v>
      </c>
    </row>
    <row r="1129" spans="1:9" x14ac:dyDescent="0.25">
      <c r="A1129" s="111" t="s">
        <v>153</v>
      </c>
      <c r="B1129" s="4"/>
      <c r="C1129" s="2" t="s">
        <v>15</v>
      </c>
      <c r="D1129" s="2" t="s">
        <v>34</v>
      </c>
      <c r="E1129" s="2" t="s">
        <v>418</v>
      </c>
      <c r="F1129" s="2"/>
      <c r="G1129" s="25">
        <f>SUM(G1132+G1130+G1134)</f>
        <v>1616.9</v>
      </c>
      <c r="H1129" s="25">
        <f>SUM(H1132+H1130+H1134)</f>
        <v>0</v>
      </c>
      <c r="I1129" s="25">
        <f>SUM(I1132+I1130+I1134)</f>
        <v>0</v>
      </c>
    </row>
    <row r="1130" spans="1:9" x14ac:dyDescent="0.25">
      <c r="A1130" s="111" t="s">
        <v>128</v>
      </c>
      <c r="B1130" s="3"/>
      <c r="C1130" s="2" t="s">
        <v>15</v>
      </c>
      <c r="D1130" s="2" t="s">
        <v>34</v>
      </c>
      <c r="E1130" s="2" t="s">
        <v>419</v>
      </c>
      <c r="F1130" s="2"/>
      <c r="G1130" s="25">
        <f>G1131</f>
        <v>100</v>
      </c>
      <c r="H1130" s="25">
        <f>H1131</f>
        <v>0</v>
      </c>
      <c r="I1130" s="25">
        <f>I1131</f>
        <v>0</v>
      </c>
    </row>
    <row r="1131" spans="1:9" ht="31.5" x14ac:dyDescent="0.25">
      <c r="A1131" s="111" t="s">
        <v>52</v>
      </c>
      <c r="B1131" s="3"/>
      <c r="C1131" s="2" t="s">
        <v>15</v>
      </c>
      <c r="D1131" s="2" t="s">
        <v>34</v>
      </c>
      <c r="E1131" s="2" t="s">
        <v>419</v>
      </c>
      <c r="F1131" s="2" t="s">
        <v>91</v>
      </c>
      <c r="G1131" s="25">
        <v>100</v>
      </c>
      <c r="H1131" s="25"/>
      <c r="I1131" s="25"/>
    </row>
    <row r="1132" spans="1:9" x14ac:dyDescent="0.25">
      <c r="A1132" s="111" t="s">
        <v>136</v>
      </c>
      <c r="B1132" s="4"/>
      <c r="C1132" s="2" t="s">
        <v>15</v>
      </c>
      <c r="D1132" s="2" t="s">
        <v>34</v>
      </c>
      <c r="E1132" s="2" t="s">
        <v>420</v>
      </c>
      <c r="F1132" s="2"/>
      <c r="G1132" s="25">
        <f>SUM(G1133)</f>
        <v>1516.9</v>
      </c>
      <c r="H1132" s="25">
        <f>SUM(H1133)</f>
        <v>0</v>
      </c>
      <c r="I1132" s="25">
        <f>SUM(I1133)</f>
        <v>0</v>
      </c>
    </row>
    <row r="1133" spans="1:9" ht="31.5" x14ac:dyDescent="0.25">
      <c r="A1133" s="111" t="s">
        <v>52</v>
      </c>
      <c r="B1133" s="4"/>
      <c r="C1133" s="2" t="s">
        <v>15</v>
      </c>
      <c r="D1133" s="2" t="s">
        <v>34</v>
      </c>
      <c r="E1133" s="2" t="s">
        <v>420</v>
      </c>
      <c r="F1133" s="2" t="s">
        <v>91</v>
      </c>
      <c r="G1133" s="25">
        <v>1516.9</v>
      </c>
      <c r="H1133" s="25"/>
      <c r="I1133" s="25"/>
    </row>
    <row r="1134" spans="1:9" hidden="1" x14ac:dyDescent="0.25">
      <c r="A1134" s="26" t="s">
        <v>526</v>
      </c>
      <c r="B1134" s="3"/>
      <c r="C1134" s="2" t="s">
        <v>15</v>
      </c>
      <c r="D1134" s="2" t="s">
        <v>34</v>
      </c>
      <c r="E1134" s="2" t="s">
        <v>421</v>
      </c>
      <c r="F1134" s="2"/>
      <c r="G1134" s="25">
        <f>G1135</f>
        <v>0</v>
      </c>
      <c r="H1134" s="25">
        <f>H1135</f>
        <v>0</v>
      </c>
      <c r="I1134" s="25">
        <f>I1135</f>
        <v>0</v>
      </c>
    </row>
    <row r="1135" spans="1:9" ht="31.5" hidden="1" x14ac:dyDescent="0.25">
      <c r="A1135" s="111" t="s">
        <v>52</v>
      </c>
      <c r="B1135" s="3"/>
      <c r="C1135" s="2" t="s">
        <v>15</v>
      </c>
      <c r="D1135" s="2" t="s">
        <v>34</v>
      </c>
      <c r="E1135" s="2" t="s">
        <v>421</v>
      </c>
      <c r="F1135" s="2" t="s">
        <v>91</v>
      </c>
      <c r="G1135" s="25"/>
      <c r="H1135" s="25"/>
      <c r="I1135" s="25"/>
    </row>
    <row r="1136" spans="1:9" x14ac:dyDescent="0.25">
      <c r="A1136" s="111" t="s">
        <v>151</v>
      </c>
      <c r="B1136" s="4"/>
      <c r="C1136" s="2" t="s">
        <v>15</v>
      </c>
      <c r="D1136" s="2" t="s">
        <v>34</v>
      </c>
      <c r="E1136" s="2" t="s">
        <v>158</v>
      </c>
      <c r="F1136" s="2"/>
      <c r="G1136" s="25">
        <f>G1137+G1140+G1143</f>
        <v>2532</v>
      </c>
      <c r="H1136" s="25">
        <f>H1137+H1140+H1143</f>
        <v>0</v>
      </c>
      <c r="I1136" s="25">
        <f>I1137+I1140+I1143</f>
        <v>0</v>
      </c>
    </row>
    <row r="1137" spans="1:9" x14ac:dyDescent="0.25">
      <c r="A1137" s="111" t="s">
        <v>422</v>
      </c>
      <c r="B1137" s="4"/>
      <c r="C1137" s="2" t="s">
        <v>15</v>
      </c>
      <c r="D1137" s="2" t="s">
        <v>34</v>
      </c>
      <c r="E1137" s="2" t="s">
        <v>423</v>
      </c>
      <c r="F1137" s="2"/>
      <c r="G1137" s="25">
        <f t="shared" ref="G1137:I1138" si="183">G1138</f>
        <v>2282</v>
      </c>
      <c r="H1137" s="25">
        <f t="shared" si="183"/>
        <v>0</v>
      </c>
      <c r="I1137" s="25">
        <f t="shared" si="183"/>
        <v>0</v>
      </c>
    </row>
    <row r="1138" spans="1:9" x14ac:dyDescent="0.25">
      <c r="A1138" s="111" t="s">
        <v>128</v>
      </c>
      <c r="B1138" s="4"/>
      <c r="C1138" s="2" t="s">
        <v>15</v>
      </c>
      <c r="D1138" s="2" t="s">
        <v>34</v>
      </c>
      <c r="E1138" s="2" t="s">
        <v>440</v>
      </c>
      <c r="F1138" s="2"/>
      <c r="G1138" s="25">
        <f t="shared" si="183"/>
        <v>2282</v>
      </c>
      <c r="H1138" s="25">
        <f t="shared" si="183"/>
        <v>0</v>
      </c>
      <c r="I1138" s="25">
        <f t="shared" si="183"/>
        <v>0</v>
      </c>
    </row>
    <row r="1139" spans="1:9" ht="27" customHeight="1" x14ac:dyDescent="0.25">
      <c r="A1139" s="111" t="s">
        <v>121</v>
      </c>
      <c r="B1139" s="4"/>
      <c r="C1139" s="2" t="s">
        <v>15</v>
      </c>
      <c r="D1139" s="2" t="s">
        <v>34</v>
      </c>
      <c r="E1139" s="2" t="s">
        <v>440</v>
      </c>
      <c r="F1139" s="2" t="s">
        <v>122</v>
      </c>
      <c r="G1139" s="25">
        <v>2282</v>
      </c>
      <c r="H1139" s="25"/>
      <c r="I1139" s="25"/>
    </row>
    <row r="1140" spans="1:9" ht="31.5" hidden="1" x14ac:dyDescent="0.25">
      <c r="A1140" s="111" t="s">
        <v>264</v>
      </c>
      <c r="B1140" s="4"/>
      <c r="C1140" s="2" t="s">
        <v>15</v>
      </c>
      <c r="D1140" s="2" t="s">
        <v>34</v>
      </c>
      <c r="E1140" s="2" t="s">
        <v>441</v>
      </c>
      <c r="F1140" s="2"/>
      <c r="G1140" s="25">
        <f t="shared" ref="G1140:I1141" si="184">G1141</f>
        <v>0</v>
      </c>
      <c r="H1140" s="25">
        <f t="shared" si="184"/>
        <v>0</v>
      </c>
      <c r="I1140" s="25">
        <f t="shared" si="184"/>
        <v>0</v>
      </c>
    </row>
    <row r="1141" spans="1:9" hidden="1" x14ac:dyDescent="0.25">
      <c r="A1141" s="111" t="s">
        <v>119</v>
      </c>
      <c r="B1141" s="4"/>
      <c r="C1141" s="2" t="s">
        <v>15</v>
      </c>
      <c r="D1141" s="2" t="s">
        <v>34</v>
      </c>
      <c r="E1141" s="2" t="s">
        <v>442</v>
      </c>
      <c r="F1141" s="2"/>
      <c r="G1141" s="25">
        <f t="shared" si="184"/>
        <v>0</v>
      </c>
      <c r="H1141" s="25">
        <f t="shared" si="184"/>
        <v>0</v>
      </c>
      <c r="I1141" s="25">
        <f t="shared" si="184"/>
        <v>0</v>
      </c>
    </row>
    <row r="1142" spans="1:9" ht="31.5" hidden="1" x14ac:dyDescent="0.25">
      <c r="A1142" s="111" t="s">
        <v>121</v>
      </c>
      <c r="B1142" s="4"/>
      <c r="C1142" s="2" t="s">
        <v>15</v>
      </c>
      <c r="D1142" s="2" t="s">
        <v>34</v>
      </c>
      <c r="E1142" s="2" t="s">
        <v>442</v>
      </c>
      <c r="F1142" s="2" t="s">
        <v>122</v>
      </c>
      <c r="G1142" s="25"/>
      <c r="H1142" s="25"/>
      <c r="I1142" s="25"/>
    </row>
    <row r="1143" spans="1:9" ht="14.25" customHeight="1" x14ac:dyDescent="0.25">
      <c r="A1143" s="111" t="s">
        <v>334</v>
      </c>
      <c r="B1143" s="4"/>
      <c r="C1143" s="2" t="s">
        <v>15</v>
      </c>
      <c r="D1143" s="2" t="s">
        <v>34</v>
      </c>
      <c r="E1143" s="2" t="s">
        <v>425</v>
      </c>
      <c r="F1143" s="2"/>
      <c r="G1143" s="25">
        <f>G1144+G1146</f>
        <v>250</v>
      </c>
      <c r="H1143" s="25">
        <f>H1144+H1146</f>
        <v>0</v>
      </c>
      <c r="I1143" s="25">
        <f>I1144+I1146</f>
        <v>0</v>
      </c>
    </row>
    <row r="1144" spans="1:9" x14ac:dyDescent="0.25">
      <c r="A1144" s="111" t="s">
        <v>128</v>
      </c>
      <c r="B1144" s="4"/>
      <c r="C1144" s="2" t="s">
        <v>15</v>
      </c>
      <c r="D1144" s="2" t="s">
        <v>34</v>
      </c>
      <c r="E1144" s="2" t="s">
        <v>479</v>
      </c>
      <c r="F1144" s="2"/>
      <c r="G1144" s="25">
        <f>G1145</f>
        <v>250</v>
      </c>
      <c r="H1144" s="25">
        <f>H1145</f>
        <v>0</v>
      </c>
      <c r="I1144" s="25">
        <f>I1145</f>
        <v>0</v>
      </c>
    </row>
    <row r="1145" spans="1:9" ht="31.5" x14ac:dyDescent="0.25">
      <c r="A1145" s="111" t="s">
        <v>121</v>
      </c>
      <c r="B1145" s="4"/>
      <c r="C1145" s="2" t="s">
        <v>15</v>
      </c>
      <c r="D1145" s="2" t="s">
        <v>34</v>
      </c>
      <c r="E1145" s="2" t="s">
        <v>479</v>
      </c>
      <c r="F1145" s="2" t="s">
        <v>122</v>
      </c>
      <c r="G1145" s="25">
        <v>250</v>
      </c>
      <c r="H1145" s="25"/>
      <c r="I1145" s="25"/>
    </row>
    <row r="1146" spans="1:9" hidden="1" x14ac:dyDescent="0.25">
      <c r="A1146" s="111" t="s">
        <v>141</v>
      </c>
      <c r="B1146" s="4"/>
      <c r="C1146" s="2" t="s">
        <v>15</v>
      </c>
      <c r="D1146" s="2" t="s">
        <v>34</v>
      </c>
      <c r="E1146" s="2" t="s">
        <v>631</v>
      </c>
      <c r="F1146" s="2"/>
      <c r="G1146" s="25">
        <f>G1147</f>
        <v>0</v>
      </c>
      <c r="H1146" s="25">
        <f>H1147</f>
        <v>0</v>
      </c>
      <c r="I1146" s="25">
        <f>I1147</f>
        <v>0</v>
      </c>
    </row>
    <row r="1147" spans="1:9" ht="31.5" hidden="1" x14ac:dyDescent="0.25">
      <c r="A1147" s="111" t="s">
        <v>121</v>
      </c>
      <c r="B1147" s="4"/>
      <c r="C1147" s="2" t="s">
        <v>15</v>
      </c>
      <c r="D1147" s="2" t="s">
        <v>34</v>
      </c>
      <c r="E1147" s="2" t="s">
        <v>631</v>
      </c>
      <c r="F1147" s="2" t="s">
        <v>122</v>
      </c>
      <c r="G1147" s="25"/>
      <c r="H1147" s="25"/>
      <c r="I1147" s="25"/>
    </row>
    <row r="1148" spans="1:9" x14ac:dyDescent="0.25">
      <c r="A1148" s="111" t="s">
        <v>602</v>
      </c>
      <c r="B1148" s="4"/>
      <c r="C1148" s="2" t="s">
        <v>15</v>
      </c>
      <c r="D1148" s="2" t="s">
        <v>34</v>
      </c>
      <c r="E1148" s="2" t="s">
        <v>769</v>
      </c>
      <c r="F1148" s="2"/>
      <c r="G1148" s="25"/>
      <c r="H1148" s="25">
        <f>SUM(H1149)</f>
        <v>0</v>
      </c>
      <c r="I1148" s="25">
        <f>SUM(I1149)</f>
        <v>3000</v>
      </c>
    </row>
    <row r="1149" spans="1:9" ht="31.5" x14ac:dyDescent="0.25">
      <c r="A1149" s="125" t="s">
        <v>930</v>
      </c>
      <c r="B1149" s="4"/>
      <c r="C1149" s="2" t="s">
        <v>15</v>
      </c>
      <c r="D1149" s="2" t="s">
        <v>34</v>
      </c>
      <c r="E1149" s="2" t="s">
        <v>929</v>
      </c>
      <c r="F1149" s="2"/>
      <c r="G1149" s="25"/>
      <c r="H1149" s="25">
        <f>SUM(H1150)</f>
        <v>0</v>
      </c>
      <c r="I1149" s="25">
        <f>SUM(I1150)</f>
        <v>3000</v>
      </c>
    </row>
    <row r="1150" spans="1:9" ht="31.5" x14ac:dyDescent="0.25">
      <c r="A1150" s="125" t="s">
        <v>52</v>
      </c>
      <c r="B1150" s="4"/>
      <c r="C1150" s="2" t="s">
        <v>15</v>
      </c>
      <c r="D1150" s="2" t="s">
        <v>34</v>
      </c>
      <c r="E1150" s="2" t="s">
        <v>929</v>
      </c>
      <c r="F1150" s="2" t="s">
        <v>91</v>
      </c>
      <c r="G1150" s="25"/>
      <c r="H1150" s="25">
        <v>0</v>
      </c>
      <c r="I1150" s="25">
        <v>3000</v>
      </c>
    </row>
    <row r="1151" spans="1:9" ht="31.5" hidden="1" x14ac:dyDescent="0.25">
      <c r="A1151" s="111" t="s">
        <v>509</v>
      </c>
      <c r="B1151" s="47"/>
      <c r="C1151" s="48" t="s">
        <v>15</v>
      </c>
      <c r="D1151" s="48" t="s">
        <v>34</v>
      </c>
      <c r="E1151" s="49" t="s">
        <v>16</v>
      </c>
      <c r="F1151" s="49"/>
      <c r="G1151" s="50">
        <f t="shared" ref="G1151:I1154" si="185">G1152</f>
        <v>0</v>
      </c>
      <c r="H1151" s="50">
        <f t="shared" si="185"/>
        <v>0</v>
      </c>
      <c r="I1151" s="50">
        <f t="shared" si="185"/>
        <v>0</v>
      </c>
    </row>
    <row r="1152" spans="1:9" hidden="1" x14ac:dyDescent="0.25">
      <c r="A1152" s="111" t="s">
        <v>84</v>
      </c>
      <c r="B1152" s="47"/>
      <c r="C1152" s="48" t="s">
        <v>15</v>
      </c>
      <c r="D1152" s="48" t="s">
        <v>34</v>
      </c>
      <c r="E1152" s="49" t="s">
        <v>68</v>
      </c>
      <c r="F1152" s="49"/>
      <c r="G1152" s="50">
        <f t="shared" si="185"/>
        <v>0</v>
      </c>
      <c r="H1152" s="50">
        <f t="shared" si="185"/>
        <v>0</v>
      </c>
      <c r="I1152" s="50">
        <f t="shared" si="185"/>
        <v>0</v>
      </c>
    </row>
    <row r="1153" spans="1:9" hidden="1" x14ac:dyDescent="0.25">
      <c r="A1153" s="111" t="s">
        <v>35</v>
      </c>
      <c r="B1153" s="47"/>
      <c r="C1153" s="48" t="s">
        <v>15</v>
      </c>
      <c r="D1153" s="48" t="s">
        <v>34</v>
      </c>
      <c r="E1153" s="49" t="s">
        <v>427</v>
      </c>
      <c r="F1153" s="49"/>
      <c r="G1153" s="50">
        <f t="shared" si="185"/>
        <v>0</v>
      </c>
      <c r="H1153" s="50">
        <f t="shared" si="185"/>
        <v>0</v>
      </c>
      <c r="I1153" s="50">
        <f t="shared" si="185"/>
        <v>0</v>
      </c>
    </row>
    <row r="1154" spans="1:9" hidden="1" x14ac:dyDescent="0.25">
      <c r="A1154" s="111" t="s">
        <v>37</v>
      </c>
      <c r="B1154" s="47"/>
      <c r="C1154" s="48" t="s">
        <v>15</v>
      </c>
      <c r="D1154" s="48" t="s">
        <v>34</v>
      </c>
      <c r="E1154" s="49" t="s">
        <v>428</v>
      </c>
      <c r="F1154" s="49"/>
      <c r="G1154" s="50">
        <f t="shared" si="185"/>
        <v>0</v>
      </c>
      <c r="H1154" s="50">
        <f t="shared" si="185"/>
        <v>0</v>
      </c>
      <c r="I1154" s="50">
        <f t="shared" si="185"/>
        <v>0</v>
      </c>
    </row>
    <row r="1155" spans="1:9" ht="31.5" hidden="1" x14ac:dyDescent="0.25">
      <c r="A1155" s="111" t="s">
        <v>121</v>
      </c>
      <c r="B1155" s="47"/>
      <c r="C1155" s="48" t="s">
        <v>15</v>
      </c>
      <c r="D1155" s="48" t="s">
        <v>34</v>
      </c>
      <c r="E1155" s="49" t="s">
        <v>428</v>
      </c>
      <c r="F1155" s="49">
        <v>600</v>
      </c>
      <c r="G1155" s="50"/>
      <c r="H1155" s="50"/>
      <c r="I1155" s="50"/>
    </row>
    <row r="1156" spans="1:9" x14ac:dyDescent="0.25">
      <c r="A1156" s="26" t="s">
        <v>143</v>
      </c>
      <c r="B1156" s="4"/>
      <c r="C1156" s="2" t="s">
        <v>15</v>
      </c>
      <c r="D1156" s="2" t="s">
        <v>13</v>
      </c>
      <c r="E1156" s="2"/>
      <c r="F1156" s="4"/>
      <c r="G1156" s="25">
        <f>G1157</f>
        <v>40666.600000000006</v>
      </c>
      <c r="H1156" s="25">
        <f>H1157</f>
        <v>31221.4</v>
      </c>
      <c r="I1156" s="25">
        <f>I1157</f>
        <v>31221.4</v>
      </c>
    </row>
    <row r="1157" spans="1:9" x14ac:dyDescent="0.25">
      <c r="A1157" s="111" t="s">
        <v>684</v>
      </c>
      <c r="B1157" s="4"/>
      <c r="C1157" s="2" t="s">
        <v>15</v>
      </c>
      <c r="D1157" s="2" t="s">
        <v>13</v>
      </c>
      <c r="E1157" s="2" t="s">
        <v>115</v>
      </c>
      <c r="F1157" s="4"/>
      <c r="G1157" s="25">
        <f>G1158+G1166+G1178+G1189</f>
        <v>40666.600000000006</v>
      </c>
      <c r="H1157" s="25">
        <f>H1158+H1166+H1178+H1189</f>
        <v>31221.4</v>
      </c>
      <c r="I1157" s="25">
        <f>I1158+I1166+I1178+I1189</f>
        <v>31221.4</v>
      </c>
    </row>
    <row r="1158" spans="1:9" ht="31.5" hidden="1" x14ac:dyDescent="0.25">
      <c r="A1158" s="111" t="s">
        <v>149</v>
      </c>
      <c r="B1158" s="4"/>
      <c r="C1158" s="2" t="s">
        <v>15</v>
      </c>
      <c r="D1158" s="2" t="s">
        <v>13</v>
      </c>
      <c r="E1158" s="2" t="s">
        <v>150</v>
      </c>
      <c r="F1158" s="4"/>
      <c r="G1158" s="25">
        <f>G1162+G1159</f>
        <v>0</v>
      </c>
      <c r="H1158" s="25">
        <f>H1162+H1159</f>
        <v>0</v>
      </c>
      <c r="I1158" s="25">
        <f>I1162+I1159</f>
        <v>0</v>
      </c>
    </row>
    <row r="1159" spans="1:9" hidden="1" x14ac:dyDescent="0.25">
      <c r="A1159" s="111" t="s">
        <v>35</v>
      </c>
      <c r="B1159" s="4"/>
      <c r="C1159" s="2" t="s">
        <v>15</v>
      </c>
      <c r="D1159" s="2" t="s">
        <v>13</v>
      </c>
      <c r="E1159" s="2" t="s">
        <v>413</v>
      </c>
      <c r="F1159" s="4"/>
      <c r="G1159" s="25">
        <f t="shared" ref="G1159:I1160" si="186">G1160</f>
        <v>0</v>
      </c>
      <c r="H1159" s="25">
        <f t="shared" si="186"/>
        <v>0</v>
      </c>
      <c r="I1159" s="25">
        <f t="shared" si="186"/>
        <v>0</v>
      </c>
    </row>
    <row r="1160" spans="1:9" hidden="1" x14ac:dyDescent="0.25">
      <c r="A1160" s="111" t="s">
        <v>128</v>
      </c>
      <c r="B1160" s="4"/>
      <c r="C1160" s="2" t="s">
        <v>15</v>
      </c>
      <c r="D1160" s="2" t="s">
        <v>13</v>
      </c>
      <c r="E1160" s="2" t="s">
        <v>414</v>
      </c>
      <c r="F1160" s="4"/>
      <c r="G1160" s="25">
        <f t="shared" si="186"/>
        <v>0</v>
      </c>
      <c r="H1160" s="25">
        <f t="shared" si="186"/>
        <v>0</v>
      </c>
      <c r="I1160" s="25">
        <f t="shared" si="186"/>
        <v>0</v>
      </c>
    </row>
    <row r="1161" spans="1:9" ht="31.5" hidden="1" x14ac:dyDescent="0.25">
      <c r="A1161" s="111" t="s">
        <v>52</v>
      </c>
      <c r="B1161" s="4"/>
      <c r="C1161" s="2" t="s">
        <v>15</v>
      </c>
      <c r="D1161" s="2" t="s">
        <v>13</v>
      </c>
      <c r="E1161" s="2" t="s">
        <v>414</v>
      </c>
      <c r="F1161" s="2" t="s">
        <v>91</v>
      </c>
      <c r="G1161" s="25"/>
      <c r="H1161" s="25"/>
      <c r="I1161" s="25"/>
    </row>
    <row r="1162" spans="1:9" hidden="1" x14ac:dyDescent="0.25">
      <c r="A1162" s="111" t="s">
        <v>151</v>
      </c>
      <c r="B1162" s="4"/>
      <c r="C1162" s="2" t="s">
        <v>15</v>
      </c>
      <c r="D1162" s="2" t="s">
        <v>13</v>
      </c>
      <c r="E1162" s="2" t="s">
        <v>152</v>
      </c>
      <c r="F1162" s="2"/>
      <c r="G1162" s="25">
        <f t="shared" ref="G1162:I1164" si="187">G1163</f>
        <v>0</v>
      </c>
      <c r="H1162" s="25">
        <f t="shared" si="187"/>
        <v>0</v>
      </c>
      <c r="I1162" s="25">
        <f t="shared" si="187"/>
        <v>0</v>
      </c>
    </row>
    <row r="1163" spans="1:9" hidden="1" x14ac:dyDescent="0.25">
      <c r="A1163" s="111" t="s">
        <v>141</v>
      </c>
      <c r="B1163" s="4"/>
      <c r="C1163" s="2" t="s">
        <v>15</v>
      </c>
      <c r="D1163" s="2" t="s">
        <v>13</v>
      </c>
      <c r="E1163" s="2" t="s">
        <v>411</v>
      </c>
      <c r="F1163" s="2"/>
      <c r="G1163" s="25">
        <f t="shared" si="187"/>
        <v>0</v>
      </c>
      <c r="H1163" s="25">
        <f t="shared" si="187"/>
        <v>0</v>
      </c>
      <c r="I1163" s="25">
        <f t="shared" si="187"/>
        <v>0</v>
      </c>
    </row>
    <row r="1164" spans="1:9" hidden="1" x14ac:dyDescent="0.25">
      <c r="A1164" s="111" t="s">
        <v>334</v>
      </c>
      <c r="B1164" s="4"/>
      <c r="C1164" s="2" t="s">
        <v>15</v>
      </c>
      <c r="D1164" s="2" t="s">
        <v>13</v>
      </c>
      <c r="E1164" s="2" t="s">
        <v>412</v>
      </c>
      <c r="F1164" s="2"/>
      <c r="G1164" s="25">
        <f t="shared" si="187"/>
        <v>0</v>
      </c>
      <c r="H1164" s="25">
        <f t="shared" si="187"/>
        <v>0</v>
      </c>
      <c r="I1164" s="25">
        <f t="shared" si="187"/>
        <v>0</v>
      </c>
    </row>
    <row r="1165" spans="1:9" ht="31.5" hidden="1" x14ac:dyDescent="0.25">
      <c r="A1165" s="111" t="s">
        <v>72</v>
      </c>
      <c r="B1165" s="4"/>
      <c r="C1165" s="2" t="s">
        <v>15</v>
      </c>
      <c r="D1165" s="2" t="s">
        <v>13</v>
      </c>
      <c r="E1165" s="2" t="s">
        <v>412</v>
      </c>
      <c r="F1165" s="2" t="s">
        <v>122</v>
      </c>
      <c r="G1165" s="25"/>
      <c r="H1165" s="25"/>
      <c r="I1165" s="25"/>
    </row>
    <row r="1166" spans="1:9" x14ac:dyDescent="0.25">
      <c r="A1166" s="111" t="s">
        <v>154</v>
      </c>
      <c r="B1166" s="4"/>
      <c r="C1166" s="2" t="s">
        <v>15</v>
      </c>
      <c r="D1166" s="2" t="s">
        <v>13</v>
      </c>
      <c r="E1166" s="2" t="s">
        <v>155</v>
      </c>
      <c r="F1166" s="2"/>
      <c r="G1166" s="25">
        <f>G1167+G1171</f>
        <v>9445.2000000000007</v>
      </c>
      <c r="H1166" s="25">
        <f>H1167+H1171</f>
        <v>0</v>
      </c>
      <c r="I1166" s="25">
        <f>I1167+I1171</f>
        <v>0</v>
      </c>
    </row>
    <row r="1167" spans="1:9" x14ac:dyDescent="0.25">
      <c r="A1167" s="111" t="s">
        <v>35</v>
      </c>
      <c r="B1167" s="4"/>
      <c r="C1167" s="2" t="s">
        <v>15</v>
      </c>
      <c r="D1167" s="2" t="s">
        <v>13</v>
      </c>
      <c r="E1167" s="2" t="s">
        <v>415</v>
      </c>
      <c r="F1167" s="2"/>
      <c r="G1167" s="25">
        <f>G1168</f>
        <v>2489.1</v>
      </c>
      <c r="H1167" s="25">
        <f>H1168</f>
        <v>0</v>
      </c>
      <c r="I1167" s="25">
        <f>I1168</f>
        <v>0</v>
      </c>
    </row>
    <row r="1168" spans="1:9" s="66" customFormat="1" ht="14.25" customHeight="1" x14ac:dyDescent="0.25">
      <c r="A1168" s="111" t="s">
        <v>153</v>
      </c>
      <c r="B1168" s="4"/>
      <c r="C1168" s="2" t="s">
        <v>15</v>
      </c>
      <c r="D1168" s="2" t="s">
        <v>13</v>
      </c>
      <c r="E1168" s="2" t="s">
        <v>416</v>
      </c>
      <c r="F1168" s="2"/>
      <c r="G1168" s="25">
        <f>G1169+G1170</f>
        <v>2489.1</v>
      </c>
      <c r="H1168" s="25">
        <f>H1169+H1170</f>
        <v>0</v>
      </c>
      <c r="I1168" s="25">
        <f>I1169+I1170</f>
        <v>0</v>
      </c>
    </row>
    <row r="1169" spans="1:9" ht="18.75" hidden="1" customHeight="1" x14ac:dyDescent="0.25">
      <c r="A1169" s="111" t="s">
        <v>132</v>
      </c>
      <c r="B1169" s="4"/>
      <c r="C1169" s="2" t="s">
        <v>15</v>
      </c>
      <c r="D1169" s="2" t="s">
        <v>13</v>
      </c>
      <c r="E1169" s="2" t="s">
        <v>416</v>
      </c>
      <c r="F1169" s="2" t="s">
        <v>89</v>
      </c>
      <c r="G1169" s="25"/>
      <c r="H1169" s="25"/>
      <c r="I1169" s="25"/>
    </row>
    <row r="1170" spans="1:9" ht="30.75" customHeight="1" x14ac:dyDescent="0.25">
      <c r="A1170" s="111" t="s">
        <v>52</v>
      </c>
      <c r="B1170" s="4"/>
      <c r="C1170" s="2" t="s">
        <v>15</v>
      </c>
      <c r="D1170" s="2" t="s">
        <v>13</v>
      </c>
      <c r="E1170" s="2" t="s">
        <v>416</v>
      </c>
      <c r="F1170" s="2" t="s">
        <v>91</v>
      </c>
      <c r="G1170" s="25">
        <v>2489.1</v>
      </c>
      <c r="H1170" s="25"/>
      <c r="I1170" s="25"/>
    </row>
    <row r="1171" spans="1:9" x14ac:dyDescent="0.25">
      <c r="A1171" s="111" t="s">
        <v>151</v>
      </c>
      <c r="B1171" s="2"/>
      <c r="C1171" s="2" t="s">
        <v>15</v>
      </c>
      <c r="D1171" s="2" t="s">
        <v>13</v>
      </c>
      <c r="E1171" s="2" t="s">
        <v>543</v>
      </c>
      <c r="F1171" s="4"/>
      <c r="G1171" s="25">
        <f>G1172+G1175</f>
        <v>6956.1</v>
      </c>
      <c r="H1171" s="25">
        <f>H1172+H1175</f>
        <v>0</v>
      </c>
      <c r="I1171" s="25">
        <f>I1172+I1175</f>
        <v>0</v>
      </c>
    </row>
    <row r="1172" spans="1:9" x14ac:dyDescent="0.25">
      <c r="A1172" s="111" t="s">
        <v>128</v>
      </c>
      <c r="B1172" s="3"/>
      <c r="C1172" s="2" t="s">
        <v>15</v>
      </c>
      <c r="D1172" s="2" t="s">
        <v>13</v>
      </c>
      <c r="E1172" s="2" t="s">
        <v>544</v>
      </c>
      <c r="F1172" s="4"/>
      <c r="G1172" s="25">
        <f t="shared" ref="G1172:I1173" si="188">G1173</f>
        <v>6956.1</v>
      </c>
      <c r="H1172" s="25">
        <f t="shared" si="188"/>
        <v>0</v>
      </c>
      <c r="I1172" s="25">
        <f t="shared" si="188"/>
        <v>0</v>
      </c>
    </row>
    <row r="1173" spans="1:9" x14ac:dyDescent="0.25">
      <c r="A1173" s="111" t="s">
        <v>334</v>
      </c>
      <c r="B1173" s="3"/>
      <c r="C1173" s="2" t="s">
        <v>15</v>
      </c>
      <c r="D1173" s="2" t="s">
        <v>13</v>
      </c>
      <c r="E1173" s="2" t="s">
        <v>545</v>
      </c>
      <c r="F1173" s="4"/>
      <c r="G1173" s="25">
        <f t="shared" si="188"/>
        <v>6956.1</v>
      </c>
      <c r="H1173" s="25">
        <f t="shared" si="188"/>
        <v>0</v>
      </c>
      <c r="I1173" s="25">
        <f t="shared" si="188"/>
        <v>0</v>
      </c>
    </row>
    <row r="1174" spans="1:9" ht="31.5" x14ac:dyDescent="0.25">
      <c r="A1174" s="111" t="s">
        <v>121</v>
      </c>
      <c r="B1174" s="3"/>
      <c r="C1174" s="2" t="s">
        <v>15</v>
      </c>
      <c r="D1174" s="2" t="s">
        <v>13</v>
      </c>
      <c r="E1174" s="2" t="s">
        <v>545</v>
      </c>
      <c r="F1174" s="2" t="s">
        <v>122</v>
      </c>
      <c r="G1174" s="25">
        <v>6956.1</v>
      </c>
      <c r="H1174" s="25"/>
      <c r="I1174" s="25"/>
    </row>
    <row r="1175" spans="1:9" hidden="1" x14ac:dyDescent="0.25">
      <c r="A1175" s="111" t="s">
        <v>622</v>
      </c>
      <c r="B1175" s="3"/>
      <c r="C1175" s="2" t="s">
        <v>15</v>
      </c>
      <c r="D1175" s="2" t="s">
        <v>13</v>
      </c>
      <c r="E1175" s="2" t="s">
        <v>624</v>
      </c>
      <c r="F1175" s="2"/>
      <c r="G1175" s="25">
        <f t="shared" ref="G1175:I1176" si="189">SUM(G1176)</f>
        <v>0</v>
      </c>
      <c r="H1175" s="25">
        <f t="shared" si="189"/>
        <v>0</v>
      </c>
      <c r="I1175" s="25">
        <f t="shared" si="189"/>
        <v>0</v>
      </c>
    </row>
    <row r="1176" spans="1:9" hidden="1" x14ac:dyDescent="0.25">
      <c r="A1176" s="111" t="s">
        <v>334</v>
      </c>
      <c r="B1176" s="3"/>
      <c r="C1176" s="2" t="s">
        <v>15</v>
      </c>
      <c r="D1176" s="2" t="s">
        <v>13</v>
      </c>
      <c r="E1176" s="2" t="s">
        <v>623</v>
      </c>
      <c r="F1176" s="2"/>
      <c r="G1176" s="25">
        <f t="shared" si="189"/>
        <v>0</v>
      </c>
      <c r="H1176" s="25">
        <f t="shared" si="189"/>
        <v>0</v>
      </c>
      <c r="I1176" s="25">
        <f t="shared" si="189"/>
        <v>0</v>
      </c>
    </row>
    <row r="1177" spans="1:9" ht="31.5" hidden="1" x14ac:dyDescent="0.25">
      <c r="A1177" s="111" t="s">
        <v>121</v>
      </c>
      <c r="B1177" s="3"/>
      <c r="C1177" s="2" t="s">
        <v>15</v>
      </c>
      <c r="D1177" s="2" t="s">
        <v>13</v>
      </c>
      <c r="E1177" s="2" t="s">
        <v>623</v>
      </c>
      <c r="F1177" s="2" t="s">
        <v>122</v>
      </c>
      <c r="G1177" s="25"/>
      <c r="H1177" s="25"/>
      <c r="I1177" s="25"/>
    </row>
    <row r="1178" spans="1:9" ht="31.5" hidden="1" x14ac:dyDescent="0.25">
      <c r="A1178" s="111" t="s">
        <v>156</v>
      </c>
      <c r="B1178" s="4"/>
      <c r="C1178" s="2" t="s">
        <v>15</v>
      </c>
      <c r="D1178" s="2" t="s">
        <v>13</v>
      </c>
      <c r="E1178" s="2" t="s">
        <v>157</v>
      </c>
      <c r="F1178" s="4"/>
      <c r="G1178" s="25">
        <f>SUM(G1179)</f>
        <v>0</v>
      </c>
      <c r="H1178" s="25">
        <f>SUM(H1179)</f>
        <v>0</v>
      </c>
      <c r="I1178" s="25">
        <f>SUM(I1179)</f>
        <v>0</v>
      </c>
    </row>
    <row r="1179" spans="1:9" hidden="1" x14ac:dyDescent="0.25">
      <c r="A1179" s="111" t="s">
        <v>151</v>
      </c>
      <c r="B1179" s="4"/>
      <c r="C1179" s="2" t="s">
        <v>15</v>
      </c>
      <c r="D1179" s="2" t="s">
        <v>13</v>
      </c>
      <c r="E1179" s="2" t="s">
        <v>158</v>
      </c>
      <c r="F1179" s="4"/>
      <c r="G1179" s="25">
        <f>SUM(G1180+G1183+G1186)</f>
        <v>0</v>
      </c>
      <c r="H1179" s="25">
        <f>SUM(H1180+H1183+H1186)</f>
        <v>0</v>
      </c>
      <c r="I1179" s="25">
        <f>SUM(I1180+I1183+I1186)</f>
        <v>0</v>
      </c>
    </row>
    <row r="1180" spans="1:9" hidden="1" x14ac:dyDescent="0.25">
      <c r="A1180" s="111" t="s">
        <v>422</v>
      </c>
      <c r="B1180" s="4"/>
      <c r="C1180" s="2" t="s">
        <v>15</v>
      </c>
      <c r="D1180" s="2" t="s">
        <v>13</v>
      </c>
      <c r="E1180" s="2" t="s">
        <v>423</v>
      </c>
      <c r="F1180" s="2"/>
      <c r="G1180" s="25">
        <f t="shared" ref="G1180:I1181" si="190">G1181</f>
        <v>0</v>
      </c>
      <c r="H1180" s="25">
        <f t="shared" si="190"/>
        <v>0</v>
      </c>
      <c r="I1180" s="25">
        <f t="shared" si="190"/>
        <v>0</v>
      </c>
    </row>
    <row r="1181" spans="1:9" hidden="1" x14ac:dyDescent="0.25">
      <c r="A1181" s="111" t="s">
        <v>119</v>
      </c>
      <c r="B1181" s="4"/>
      <c r="C1181" s="2" t="s">
        <v>15</v>
      </c>
      <c r="D1181" s="2" t="s">
        <v>13</v>
      </c>
      <c r="E1181" s="2" t="s">
        <v>424</v>
      </c>
      <c r="F1181" s="2"/>
      <c r="G1181" s="25">
        <f t="shared" si="190"/>
        <v>0</v>
      </c>
      <c r="H1181" s="25">
        <f t="shared" si="190"/>
        <v>0</v>
      </c>
      <c r="I1181" s="25">
        <f t="shared" si="190"/>
        <v>0</v>
      </c>
    </row>
    <row r="1182" spans="1:9" ht="31.5" hidden="1" x14ac:dyDescent="0.25">
      <c r="A1182" s="111" t="s">
        <v>121</v>
      </c>
      <c r="B1182" s="4"/>
      <c r="C1182" s="2" t="s">
        <v>15</v>
      </c>
      <c r="D1182" s="2" t="s">
        <v>13</v>
      </c>
      <c r="E1182" s="2" t="s">
        <v>424</v>
      </c>
      <c r="F1182" s="2" t="s">
        <v>122</v>
      </c>
      <c r="G1182" s="25"/>
      <c r="H1182" s="25"/>
      <c r="I1182" s="25"/>
    </row>
    <row r="1183" spans="1:9" ht="31.5" hidden="1" x14ac:dyDescent="0.25">
      <c r="A1183" s="111" t="s">
        <v>264</v>
      </c>
      <c r="B1183" s="4"/>
      <c r="C1183" s="2" t="s">
        <v>15</v>
      </c>
      <c r="D1183" s="2" t="s">
        <v>13</v>
      </c>
      <c r="E1183" s="2" t="s">
        <v>441</v>
      </c>
      <c r="F1183" s="2"/>
      <c r="G1183" s="25">
        <f t="shared" ref="G1183:I1184" si="191">G1184</f>
        <v>0</v>
      </c>
      <c r="H1183" s="25">
        <f t="shared" si="191"/>
        <v>0</v>
      </c>
      <c r="I1183" s="25">
        <f t="shared" si="191"/>
        <v>0</v>
      </c>
    </row>
    <row r="1184" spans="1:9" hidden="1" x14ac:dyDescent="0.25">
      <c r="A1184" s="111" t="s">
        <v>119</v>
      </c>
      <c r="B1184" s="4"/>
      <c r="C1184" s="2" t="s">
        <v>15</v>
      </c>
      <c r="D1184" s="2" t="s">
        <v>13</v>
      </c>
      <c r="E1184" s="2" t="s">
        <v>442</v>
      </c>
      <c r="F1184" s="2"/>
      <c r="G1184" s="25">
        <f t="shared" si="191"/>
        <v>0</v>
      </c>
      <c r="H1184" s="25">
        <f t="shared" si="191"/>
        <v>0</v>
      </c>
      <c r="I1184" s="25">
        <f t="shared" si="191"/>
        <v>0</v>
      </c>
    </row>
    <row r="1185" spans="1:9" ht="30.75" hidden="1" customHeight="1" x14ac:dyDescent="0.25">
      <c r="A1185" s="111" t="s">
        <v>121</v>
      </c>
      <c r="B1185" s="4"/>
      <c r="C1185" s="2" t="s">
        <v>15</v>
      </c>
      <c r="D1185" s="2" t="s">
        <v>13</v>
      </c>
      <c r="E1185" s="2" t="s">
        <v>442</v>
      </c>
      <c r="F1185" s="2" t="s">
        <v>122</v>
      </c>
      <c r="G1185" s="25"/>
      <c r="H1185" s="25"/>
      <c r="I1185" s="25"/>
    </row>
    <row r="1186" spans="1:9" ht="30.75" hidden="1" customHeight="1" x14ac:dyDescent="0.25">
      <c r="A1186" s="111" t="s">
        <v>334</v>
      </c>
      <c r="B1186" s="4"/>
      <c r="C1186" s="2" t="s">
        <v>15</v>
      </c>
      <c r="D1186" s="2" t="s">
        <v>13</v>
      </c>
      <c r="E1186" s="2" t="s">
        <v>425</v>
      </c>
      <c r="F1186" s="2"/>
      <c r="G1186" s="25">
        <f t="shared" ref="G1186:I1187" si="192">G1187</f>
        <v>0</v>
      </c>
      <c r="H1186" s="25">
        <f t="shared" si="192"/>
        <v>0</v>
      </c>
      <c r="I1186" s="25">
        <f t="shared" si="192"/>
        <v>0</v>
      </c>
    </row>
    <row r="1187" spans="1:9" ht="30.75" hidden="1" customHeight="1" x14ac:dyDescent="0.25">
      <c r="A1187" s="111" t="s">
        <v>119</v>
      </c>
      <c r="B1187" s="4"/>
      <c r="C1187" s="2" t="s">
        <v>15</v>
      </c>
      <c r="D1187" s="2" t="s">
        <v>13</v>
      </c>
      <c r="E1187" s="2" t="s">
        <v>426</v>
      </c>
      <c r="F1187" s="2"/>
      <c r="G1187" s="25">
        <f t="shared" si="192"/>
        <v>0</v>
      </c>
      <c r="H1187" s="25">
        <f t="shared" si="192"/>
        <v>0</v>
      </c>
      <c r="I1187" s="25">
        <f t="shared" si="192"/>
        <v>0</v>
      </c>
    </row>
    <row r="1188" spans="1:9" ht="31.5" hidden="1" x14ac:dyDescent="0.25">
      <c r="A1188" s="111" t="s">
        <v>121</v>
      </c>
      <c r="B1188" s="4"/>
      <c r="C1188" s="2" t="s">
        <v>15</v>
      </c>
      <c r="D1188" s="2" t="s">
        <v>13</v>
      </c>
      <c r="E1188" s="2" t="s">
        <v>426</v>
      </c>
      <c r="F1188" s="2" t="s">
        <v>122</v>
      </c>
      <c r="G1188" s="25"/>
      <c r="H1188" s="25"/>
      <c r="I1188" s="25"/>
    </row>
    <row r="1189" spans="1:9" ht="31.5" x14ac:dyDescent="0.25">
      <c r="A1189" s="26" t="s">
        <v>613</v>
      </c>
      <c r="B1189" s="4"/>
      <c r="C1189" s="2" t="s">
        <v>15</v>
      </c>
      <c r="D1189" s="2" t="s">
        <v>13</v>
      </c>
      <c r="E1189" s="2" t="s">
        <v>146</v>
      </c>
      <c r="F1189" s="2"/>
      <c r="G1189" s="25">
        <f>G1195+G1190+G1193</f>
        <v>31221.4</v>
      </c>
      <c r="H1189" s="25">
        <f>H1195+H1190+H1193</f>
        <v>31221.4</v>
      </c>
      <c r="I1189" s="25">
        <f>I1195+I1190+I1193</f>
        <v>31221.4</v>
      </c>
    </row>
    <row r="1190" spans="1:9" x14ac:dyDescent="0.25">
      <c r="A1190" s="57" t="s">
        <v>80</v>
      </c>
      <c r="B1190" s="58"/>
      <c r="C1190" s="58" t="s">
        <v>15</v>
      </c>
      <c r="D1190" s="58" t="s">
        <v>13</v>
      </c>
      <c r="E1190" s="64" t="s">
        <v>527</v>
      </c>
      <c r="F1190" s="58"/>
      <c r="G1190" s="60">
        <f>+G1191+G1192</f>
        <v>3408.3999999999996</v>
      </c>
      <c r="H1190" s="60">
        <f>+H1191+H1192</f>
        <v>3408.3999999999996</v>
      </c>
      <c r="I1190" s="60">
        <f>+I1191+I1192</f>
        <v>3408.3999999999996</v>
      </c>
    </row>
    <row r="1191" spans="1:9" ht="47.25" x14ac:dyDescent="0.25">
      <c r="A1191" s="57" t="s">
        <v>51</v>
      </c>
      <c r="B1191" s="58"/>
      <c r="C1191" s="58" t="s">
        <v>15</v>
      </c>
      <c r="D1191" s="58" t="s">
        <v>13</v>
      </c>
      <c r="E1191" s="64" t="s">
        <v>527</v>
      </c>
      <c r="F1191" s="58" t="s">
        <v>89</v>
      </c>
      <c r="G1191" s="60">
        <v>3408.2</v>
      </c>
      <c r="H1191" s="60">
        <v>3408.2</v>
      </c>
      <c r="I1191" s="60">
        <v>3408.2</v>
      </c>
    </row>
    <row r="1192" spans="1:9" ht="31.5" x14ac:dyDescent="0.25">
      <c r="A1192" s="57" t="s">
        <v>52</v>
      </c>
      <c r="B1192" s="58"/>
      <c r="C1192" s="58" t="s">
        <v>15</v>
      </c>
      <c r="D1192" s="58" t="s">
        <v>13</v>
      </c>
      <c r="E1192" s="64" t="s">
        <v>527</v>
      </c>
      <c r="F1192" s="58" t="s">
        <v>91</v>
      </c>
      <c r="G1192" s="60">
        <v>0.2</v>
      </c>
      <c r="H1192" s="60">
        <v>0.2</v>
      </c>
      <c r="I1192" s="60">
        <v>0.2</v>
      </c>
    </row>
    <row r="1193" spans="1:9" ht="24" customHeight="1" x14ac:dyDescent="0.25">
      <c r="A1193" s="111" t="s">
        <v>98</v>
      </c>
      <c r="B1193" s="58"/>
      <c r="C1193" s="58" t="s">
        <v>15</v>
      </c>
      <c r="D1193" s="58" t="s">
        <v>13</v>
      </c>
      <c r="E1193" s="64" t="s">
        <v>617</v>
      </c>
      <c r="F1193" s="58"/>
      <c r="G1193" s="60">
        <f>SUM(G1194)</f>
        <v>0</v>
      </c>
      <c r="H1193" s="60">
        <f>SUM(H1194)</f>
        <v>0</v>
      </c>
      <c r="I1193" s="60">
        <f>SUM(I1194)</f>
        <v>0</v>
      </c>
    </row>
    <row r="1194" spans="1:9" ht="31.5" x14ac:dyDescent="0.25">
      <c r="A1194" s="57" t="s">
        <v>52</v>
      </c>
      <c r="B1194" s="58"/>
      <c r="C1194" s="58" t="s">
        <v>15</v>
      </c>
      <c r="D1194" s="58" t="s">
        <v>13</v>
      </c>
      <c r="E1194" s="64" t="s">
        <v>617</v>
      </c>
      <c r="F1194" s="58" t="s">
        <v>91</v>
      </c>
      <c r="G1194" s="60"/>
      <c r="H1194" s="60"/>
      <c r="I1194" s="60"/>
    </row>
    <row r="1195" spans="1:9" ht="31.5" x14ac:dyDescent="0.25">
      <c r="A1195" s="111" t="s">
        <v>45</v>
      </c>
      <c r="B1195" s="3"/>
      <c r="C1195" s="2" t="s">
        <v>15</v>
      </c>
      <c r="D1195" s="2" t="s">
        <v>13</v>
      </c>
      <c r="E1195" s="2" t="s">
        <v>147</v>
      </c>
      <c r="F1195" s="2"/>
      <c r="G1195" s="25">
        <f>G1196</f>
        <v>27813</v>
      </c>
      <c r="H1195" s="25">
        <f>H1196</f>
        <v>27813</v>
      </c>
      <c r="I1195" s="25">
        <f>I1196</f>
        <v>27813</v>
      </c>
    </row>
    <row r="1196" spans="1:9" x14ac:dyDescent="0.25">
      <c r="A1196" s="26" t="s">
        <v>546</v>
      </c>
      <c r="B1196" s="3"/>
      <c r="C1196" s="2" t="s">
        <v>15</v>
      </c>
      <c r="D1196" s="2" t="s">
        <v>13</v>
      </c>
      <c r="E1196" s="2" t="s">
        <v>148</v>
      </c>
      <c r="F1196" s="2"/>
      <c r="G1196" s="25">
        <f>G1197+G1198+G1199</f>
        <v>27813</v>
      </c>
      <c r="H1196" s="25">
        <f>H1197+H1198+H1199</f>
        <v>27813</v>
      </c>
      <c r="I1196" s="25">
        <f>I1197+I1198+I1199</f>
        <v>27813</v>
      </c>
    </row>
    <row r="1197" spans="1:9" ht="47.25" x14ac:dyDescent="0.25">
      <c r="A1197" s="111" t="s">
        <v>51</v>
      </c>
      <c r="B1197" s="4"/>
      <c r="C1197" s="2" t="s">
        <v>15</v>
      </c>
      <c r="D1197" s="2" t="s">
        <v>13</v>
      </c>
      <c r="E1197" s="2" t="s">
        <v>148</v>
      </c>
      <c r="F1197" s="2" t="s">
        <v>89</v>
      </c>
      <c r="G1197" s="25">
        <v>26250.799999999999</v>
      </c>
      <c r="H1197" s="25">
        <v>26250.799999999999</v>
      </c>
      <c r="I1197" s="25">
        <v>26250.799999999999</v>
      </c>
    </row>
    <row r="1198" spans="1:9" s="24" customFormat="1" ht="31.5" x14ac:dyDescent="0.25">
      <c r="A1198" s="111" t="s">
        <v>52</v>
      </c>
      <c r="B1198" s="4"/>
      <c r="C1198" s="2" t="s">
        <v>15</v>
      </c>
      <c r="D1198" s="2" t="s">
        <v>13</v>
      </c>
      <c r="E1198" s="2" t="s">
        <v>148</v>
      </c>
      <c r="F1198" s="2" t="s">
        <v>91</v>
      </c>
      <c r="G1198" s="25">
        <v>1558.8</v>
      </c>
      <c r="H1198" s="25">
        <v>1558.9</v>
      </c>
      <c r="I1198" s="25">
        <v>1558.9</v>
      </c>
    </row>
    <row r="1199" spans="1:9" x14ac:dyDescent="0.25">
      <c r="A1199" s="111" t="s">
        <v>22</v>
      </c>
      <c r="B1199" s="4"/>
      <c r="C1199" s="2" t="s">
        <v>15</v>
      </c>
      <c r="D1199" s="2" t="s">
        <v>13</v>
      </c>
      <c r="E1199" s="2" t="s">
        <v>148</v>
      </c>
      <c r="F1199" s="2" t="s">
        <v>96</v>
      </c>
      <c r="G1199" s="25">
        <v>3.4</v>
      </c>
      <c r="H1199" s="25">
        <v>3.3</v>
      </c>
      <c r="I1199" s="25">
        <v>3.3</v>
      </c>
    </row>
    <row r="1200" spans="1:9" x14ac:dyDescent="0.25">
      <c r="A1200" s="111" t="s">
        <v>30</v>
      </c>
      <c r="B1200" s="112"/>
      <c r="C1200" s="112" t="s">
        <v>31</v>
      </c>
      <c r="D1200" s="112" t="s">
        <v>32</v>
      </c>
      <c r="E1200" s="31"/>
      <c r="F1200" s="31"/>
      <c r="G1200" s="101">
        <f>SUM(G1201)</f>
        <v>389.4</v>
      </c>
      <c r="H1200" s="101">
        <f>SUM(H1201)</f>
        <v>405</v>
      </c>
      <c r="I1200" s="101">
        <f>SUM(I1201)</f>
        <v>421.2</v>
      </c>
    </row>
    <row r="1201" spans="1:9" x14ac:dyDescent="0.25">
      <c r="A1201" s="111" t="s">
        <v>53</v>
      </c>
      <c r="B1201" s="2"/>
      <c r="C1201" s="2" t="s">
        <v>31</v>
      </c>
      <c r="D1201" s="2" t="s">
        <v>54</v>
      </c>
      <c r="E1201" s="41"/>
      <c r="F1201" s="2"/>
      <c r="G1201" s="25">
        <f t="shared" ref="G1201:I1202" si="193">G1202</f>
        <v>389.4</v>
      </c>
      <c r="H1201" s="25">
        <f t="shared" si="193"/>
        <v>405</v>
      </c>
      <c r="I1201" s="25">
        <f t="shared" si="193"/>
        <v>421.2</v>
      </c>
    </row>
    <row r="1202" spans="1:9" ht="31.5" x14ac:dyDescent="0.25">
      <c r="A1202" s="111" t="s">
        <v>528</v>
      </c>
      <c r="B1202" s="46"/>
      <c r="C1202" s="112" t="s">
        <v>31</v>
      </c>
      <c r="D1202" s="112" t="s">
        <v>54</v>
      </c>
      <c r="E1202" s="112" t="s">
        <v>364</v>
      </c>
      <c r="F1202" s="34"/>
      <c r="G1202" s="52">
        <f t="shared" si="193"/>
        <v>389.4</v>
      </c>
      <c r="H1202" s="52">
        <f t="shared" si="193"/>
        <v>405</v>
      </c>
      <c r="I1202" s="52">
        <f t="shared" si="193"/>
        <v>421.2</v>
      </c>
    </row>
    <row r="1203" spans="1:9" ht="31.5" x14ac:dyDescent="0.25">
      <c r="A1203" s="111" t="s">
        <v>375</v>
      </c>
      <c r="B1203" s="46"/>
      <c r="C1203" s="112" t="s">
        <v>31</v>
      </c>
      <c r="D1203" s="112" t="s">
        <v>54</v>
      </c>
      <c r="E1203" s="112" t="s">
        <v>376</v>
      </c>
      <c r="F1203" s="34"/>
      <c r="G1203" s="52">
        <f>SUM(G1204)</f>
        <v>389.4</v>
      </c>
      <c r="H1203" s="52">
        <f>SUM(H1204)</f>
        <v>405</v>
      </c>
      <c r="I1203" s="52">
        <f>SUM(I1204)</f>
        <v>421.2</v>
      </c>
    </row>
    <row r="1204" spans="1:9" ht="47.25" x14ac:dyDescent="0.25">
      <c r="A1204" s="111" t="s">
        <v>387</v>
      </c>
      <c r="B1204" s="46"/>
      <c r="C1204" s="35" t="s">
        <v>31</v>
      </c>
      <c r="D1204" s="35" t="s">
        <v>54</v>
      </c>
      <c r="E1204" s="35" t="s">
        <v>576</v>
      </c>
      <c r="F1204" s="34"/>
      <c r="G1204" s="52">
        <f>SUM(G1205:G1206)</f>
        <v>389.4</v>
      </c>
      <c r="H1204" s="52">
        <f t="shared" ref="H1204:I1204" si="194">SUM(H1205:H1206)</f>
        <v>405</v>
      </c>
      <c r="I1204" s="52">
        <f t="shared" si="194"/>
        <v>421.2</v>
      </c>
    </row>
    <row r="1205" spans="1:9" x14ac:dyDescent="0.25">
      <c r="A1205" s="125" t="s">
        <v>42</v>
      </c>
      <c r="B1205" s="46"/>
      <c r="C1205" s="126" t="s">
        <v>31</v>
      </c>
      <c r="D1205" s="126" t="s">
        <v>54</v>
      </c>
      <c r="E1205" s="35" t="s">
        <v>576</v>
      </c>
      <c r="F1205" s="34">
        <v>300</v>
      </c>
      <c r="G1205" s="52">
        <v>249.7</v>
      </c>
      <c r="H1205" s="52">
        <v>405</v>
      </c>
      <c r="I1205" s="52">
        <v>421.2</v>
      </c>
    </row>
    <row r="1206" spans="1:9" ht="31.5" x14ac:dyDescent="0.25">
      <c r="A1206" s="125" t="s">
        <v>121</v>
      </c>
      <c r="B1206" s="46"/>
      <c r="C1206" s="112" t="s">
        <v>31</v>
      </c>
      <c r="D1206" s="112" t="s">
        <v>54</v>
      </c>
      <c r="E1206" s="35" t="s">
        <v>576</v>
      </c>
      <c r="F1206" s="34">
        <v>600</v>
      </c>
      <c r="G1206" s="52">
        <v>139.69999999999999</v>
      </c>
      <c r="H1206" s="52"/>
      <c r="I1206" s="52"/>
    </row>
    <row r="1207" spans="1:9" x14ac:dyDescent="0.25">
      <c r="A1207" s="21" t="s">
        <v>840</v>
      </c>
      <c r="B1207" s="46"/>
      <c r="C1207" s="112"/>
      <c r="D1207" s="112"/>
      <c r="E1207" s="35"/>
      <c r="F1207" s="34"/>
      <c r="G1207" s="52"/>
      <c r="H1207" s="45">
        <v>50000</v>
      </c>
      <c r="I1207" s="45">
        <v>100000</v>
      </c>
    </row>
    <row r="1208" spans="1:9" x14ac:dyDescent="0.25">
      <c r="A1208" s="67" t="s">
        <v>191</v>
      </c>
      <c r="B1208" s="68"/>
      <c r="C1208" s="69"/>
      <c r="D1208" s="69"/>
      <c r="E1208" s="69"/>
      <c r="F1208" s="69"/>
      <c r="G1208" s="45">
        <f>SUM(G10+G30+G49+G465+G494+G1062+G689)+G810</f>
        <v>5326858.5999999996</v>
      </c>
      <c r="H1208" s="45">
        <f>SUM(H10+H30+H49+H465+H494+H1062+H689)+H810+H1207</f>
        <v>5925508.4000000004</v>
      </c>
      <c r="I1208" s="45">
        <f>SUM(I10+I30+I49+I465+I494+I1062+I689)+I810+I1207</f>
        <v>5120096.6000000006</v>
      </c>
    </row>
    <row r="1210" spans="1:9" x14ac:dyDescent="0.25">
      <c r="E1210" s="9" t="s">
        <v>923</v>
      </c>
      <c r="G1210" s="118">
        <f>SUM(G249+G305+G370+G645+G777+G793+G919+G924+G947+G986+G1080+G1148)</f>
        <v>209619.79999999996</v>
      </c>
      <c r="H1210" s="118">
        <f>SUM(H249+H305+H370+H645+H777+H793+H919+H924+H947+H986+H1080+H1148)</f>
        <v>132303</v>
      </c>
      <c r="I1210" s="118">
        <f>SUM(I249+I305+I370+I645+I777+I793+I919+I924+I947+I986+I1080+I1148)</f>
        <v>122905.5</v>
      </c>
    </row>
    <row r="1211" spans="1:9" x14ac:dyDescent="0.25">
      <c r="G1211" s="127">
        <v>5326858.6000000006</v>
      </c>
      <c r="H1211" s="127">
        <f>5066508.4+859000</f>
        <v>5925508.4000000004</v>
      </c>
      <c r="I1211" s="127">
        <v>5120096.5999999996</v>
      </c>
    </row>
    <row r="1213" spans="1:9" x14ac:dyDescent="0.25">
      <c r="G1213" s="127">
        <f>SUM(G1211-G1208)</f>
        <v>9.3132257461547852E-10</v>
      </c>
      <c r="H1213" s="127">
        <f t="shared" ref="H1213:I1213" si="195">SUM(H1211-H1208)</f>
        <v>0</v>
      </c>
      <c r="I1213" s="127">
        <f t="shared" si="195"/>
        <v>-9.3132257461547852E-10</v>
      </c>
    </row>
  </sheetData>
  <mergeCells count="2">
    <mergeCell ref="A8:A9"/>
    <mergeCell ref="B8:F8"/>
  </mergeCells>
  <pageMargins left="0.51181102362204722" right="0.11811023622047245" top="0" bottom="0" header="0" footer="0"/>
  <pageSetup paperSize="9" scale="74" fitToHeight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2"/>
  <sheetViews>
    <sheetView topLeftCell="A856" zoomScaleNormal="100" workbookViewId="0">
      <selection activeCell="G860" sqref="G860"/>
    </sheetView>
  </sheetViews>
  <sheetFormatPr defaultRowHeight="15.75" x14ac:dyDescent="0.25"/>
  <cols>
    <col min="1" max="1" width="71" style="12" customWidth="1"/>
    <col min="2" max="2" width="17.28515625" style="9" customWidth="1"/>
    <col min="3" max="3" width="9.42578125" style="81" customWidth="1"/>
    <col min="4" max="4" width="9.28515625" style="9" customWidth="1"/>
    <col min="5" max="5" width="8.7109375" style="9" customWidth="1"/>
    <col min="6" max="8" width="15.85546875" style="102" customWidth="1"/>
    <col min="9" max="16384" width="9.140625" style="9"/>
  </cols>
  <sheetData>
    <row r="1" spans="1:8" x14ac:dyDescent="0.25">
      <c r="D1" s="10"/>
      <c r="E1" s="10"/>
      <c r="G1" s="10" t="s">
        <v>996</v>
      </c>
    </row>
    <row r="2" spans="1:8" x14ac:dyDescent="0.25">
      <c r="C2" s="11"/>
      <c r="D2" s="13"/>
      <c r="E2" s="13"/>
      <c r="G2" s="13" t="s">
        <v>0</v>
      </c>
    </row>
    <row r="3" spans="1:8" x14ac:dyDescent="0.25">
      <c r="C3" s="11"/>
      <c r="D3" s="13"/>
      <c r="E3" s="13"/>
      <c r="G3" s="13" t="s">
        <v>1</v>
      </c>
    </row>
    <row r="4" spans="1:8" x14ac:dyDescent="0.25">
      <c r="C4" s="11"/>
      <c r="D4" s="13"/>
      <c r="E4" s="13"/>
      <c r="G4" s="13" t="s">
        <v>2</v>
      </c>
    </row>
    <row r="5" spans="1:8" x14ac:dyDescent="0.25">
      <c r="C5" s="15"/>
      <c r="D5" s="17"/>
      <c r="E5" s="17"/>
      <c r="G5" s="17" t="s">
        <v>980</v>
      </c>
    </row>
    <row r="6" spans="1:8" ht="72.75" customHeight="1" x14ac:dyDescent="0.25">
      <c r="A6" s="163" t="s">
        <v>770</v>
      </c>
      <c r="B6" s="163"/>
      <c r="C6" s="163"/>
      <c r="D6" s="163"/>
      <c r="E6" s="163"/>
      <c r="F6" s="163"/>
      <c r="G6" s="164"/>
      <c r="H6" s="164"/>
    </row>
    <row r="7" spans="1:8" x14ac:dyDescent="0.25">
      <c r="A7" s="5"/>
      <c r="B7" s="6"/>
      <c r="C7" s="16"/>
      <c r="D7" s="6"/>
      <c r="E7" s="6"/>
      <c r="F7" s="105"/>
      <c r="G7" s="105"/>
      <c r="H7" s="105" t="s">
        <v>531</v>
      </c>
    </row>
    <row r="8" spans="1:8" ht="63" x14ac:dyDescent="0.25">
      <c r="A8" s="32" t="s">
        <v>159</v>
      </c>
      <c r="B8" s="33" t="s">
        <v>160</v>
      </c>
      <c r="C8" s="33" t="s">
        <v>161</v>
      </c>
      <c r="D8" s="33" t="s">
        <v>163</v>
      </c>
      <c r="E8" s="33" t="s">
        <v>164</v>
      </c>
      <c r="F8" s="106" t="s">
        <v>634</v>
      </c>
      <c r="G8" s="106" t="s">
        <v>762</v>
      </c>
      <c r="H8" s="106" t="s">
        <v>763</v>
      </c>
    </row>
    <row r="9" spans="1:8" s="24" customFormat="1" ht="31.5" x14ac:dyDescent="0.25">
      <c r="A9" s="21" t="s">
        <v>535</v>
      </c>
      <c r="B9" s="29" t="s">
        <v>210</v>
      </c>
      <c r="C9" s="29"/>
      <c r="D9" s="44"/>
      <c r="E9" s="44"/>
      <c r="F9" s="45">
        <f>SUM(F11)</f>
        <v>23424</v>
      </c>
      <c r="G9" s="45">
        <f>SUM(G11)</f>
        <v>23424</v>
      </c>
      <c r="H9" s="45">
        <f>SUM(H11)</f>
        <v>23424</v>
      </c>
    </row>
    <row r="10" spans="1:8" s="24" customFormat="1" ht="31.5" x14ac:dyDescent="0.25">
      <c r="A10" s="111" t="s">
        <v>895</v>
      </c>
      <c r="B10" s="31" t="s">
        <v>893</v>
      </c>
      <c r="C10" s="29"/>
      <c r="D10" s="44"/>
      <c r="E10" s="44"/>
      <c r="F10" s="101">
        <f>SUM(F11)</f>
        <v>23424</v>
      </c>
      <c r="G10" s="101">
        <f t="shared" ref="G10:H10" si="0">SUM(G11)</f>
        <v>23424</v>
      </c>
      <c r="H10" s="101">
        <f t="shared" si="0"/>
        <v>23424</v>
      </c>
    </row>
    <row r="11" spans="1:8" ht="47.25" x14ac:dyDescent="0.25">
      <c r="A11" s="111" t="s">
        <v>405</v>
      </c>
      <c r="B11" s="61" t="s">
        <v>894</v>
      </c>
      <c r="C11" s="2"/>
      <c r="D11" s="2"/>
      <c r="E11" s="2"/>
      <c r="F11" s="101">
        <f>F12</f>
        <v>23424</v>
      </c>
      <c r="G11" s="101">
        <f>G12</f>
        <v>23424</v>
      </c>
      <c r="H11" s="101">
        <f>H12</f>
        <v>23424</v>
      </c>
    </row>
    <row r="12" spans="1:8" x14ac:dyDescent="0.25">
      <c r="A12" s="111" t="s">
        <v>42</v>
      </c>
      <c r="B12" s="61" t="s">
        <v>894</v>
      </c>
      <c r="C12" s="2" t="s">
        <v>99</v>
      </c>
      <c r="D12" s="2" t="s">
        <v>31</v>
      </c>
      <c r="E12" s="2" t="s">
        <v>54</v>
      </c>
      <c r="F12" s="101">
        <f>SUM(Ведомственная!G1038)</f>
        <v>23424</v>
      </c>
      <c r="G12" s="101">
        <f>SUM(Ведомственная!H1038)</f>
        <v>23424</v>
      </c>
      <c r="H12" s="101">
        <f>SUM(Ведомственная!I1038)</f>
        <v>23424</v>
      </c>
    </row>
    <row r="13" spans="1:8" s="24" customFormat="1" ht="44.25" customHeight="1" x14ac:dyDescent="0.25">
      <c r="A13" s="21" t="s">
        <v>536</v>
      </c>
      <c r="B13" s="70" t="s">
        <v>400</v>
      </c>
      <c r="C13" s="71"/>
      <c r="D13" s="72"/>
      <c r="E13" s="72"/>
      <c r="F13" s="28">
        <f>SUM(F21)</f>
        <v>29718.3</v>
      </c>
      <c r="G13" s="28">
        <f>SUM(G21)</f>
        <v>29718.3</v>
      </c>
      <c r="H13" s="28">
        <f>SUM(H21)</f>
        <v>29718.3</v>
      </c>
    </row>
    <row r="14" spans="1:8" ht="47.25" hidden="1" x14ac:dyDescent="0.25">
      <c r="A14" s="111" t="s">
        <v>397</v>
      </c>
      <c r="B14" s="56" t="s">
        <v>460</v>
      </c>
      <c r="C14" s="33"/>
      <c r="D14" s="73"/>
      <c r="E14" s="73"/>
      <c r="F14" s="25">
        <f>SUM(F15)+F17</f>
        <v>0</v>
      </c>
      <c r="G14" s="25">
        <f>SUM(G15)+G17</f>
        <v>0</v>
      </c>
      <c r="H14" s="25">
        <f>SUM(H15)+H17</f>
        <v>0</v>
      </c>
    </row>
    <row r="15" spans="1:8" ht="63" hidden="1" x14ac:dyDescent="0.25">
      <c r="A15" s="111" t="s">
        <v>462</v>
      </c>
      <c r="B15" s="56" t="s">
        <v>461</v>
      </c>
      <c r="C15" s="33"/>
      <c r="D15" s="73"/>
      <c r="E15" s="73"/>
      <c r="F15" s="25">
        <f>SUM(F16)</f>
        <v>0</v>
      </c>
      <c r="G15" s="25">
        <f>SUM(G16)</f>
        <v>0</v>
      </c>
      <c r="H15" s="25">
        <f>SUM(H16)</f>
        <v>0</v>
      </c>
    </row>
    <row r="16" spans="1:8" ht="31.5" hidden="1" x14ac:dyDescent="0.25">
      <c r="A16" s="111" t="s">
        <v>229</v>
      </c>
      <c r="B16" s="56" t="s">
        <v>461</v>
      </c>
      <c r="C16" s="33">
        <v>600</v>
      </c>
      <c r="D16" s="2" t="s">
        <v>113</v>
      </c>
      <c r="E16" s="2" t="s">
        <v>34</v>
      </c>
      <c r="F16" s="25"/>
      <c r="G16" s="25"/>
      <c r="H16" s="25"/>
    </row>
    <row r="17" spans="1:8" ht="94.5" hidden="1" x14ac:dyDescent="0.25">
      <c r="A17" s="111" t="s">
        <v>497</v>
      </c>
      <c r="B17" s="41" t="s">
        <v>498</v>
      </c>
      <c r="C17" s="20"/>
      <c r="D17" s="2"/>
      <c r="E17" s="2"/>
      <c r="F17" s="25">
        <f>SUM(F18:F19)</f>
        <v>0</v>
      </c>
      <c r="G17" s="25">
        <f>SUM(G18:G19)</f>
        <v>0</v>
      </c>
      <c r="H17" s="25">
        <f>SUM(H18:H19)</f>
        <v>0</v>
      </c>
    </row>
    <row r="18" spans="1:8" ht="31.5" hidden="1" x14ac:dyDescent="0.25">
      <c r="A18" s="111" t="s">
        <v>52</v>
      </c>
      <c r="B18" s="41" t="s">
        <v>498</v>
      </c>
      <c r="C18" s="20">
        <v>200</v>
      </c>
      <c r="D18" s="2" t="s">
        <v>113</v>
      </c>
      <c r="E18" s="2" t="s">
        <v>34</v>
      </c>
      <c r="F18" s="25"/>
      <c r="G18" s="25"/>
      <c r="H18" s="25"/>
    </row>
    <row r="19" spans="1:8" ht="31.5" hidden="1" x14ac:dyDescent="0.25">
      <c r="A19" s="111" t="s">
        <v>229</v>
      </c>
      <c r="B19" s="41" t="s">
        <v>498</v>
      </c>
      <c r="C19" s="20">
        <v>600</v>
      </c>
      <c r="D19" s="2" t="s">
        <v>113</v>
      </c>
      <c r="E19" s="2" t="s">
        <v>34</v>
      </c>
      <c r="F19" s="25"/>
      <c r="G19" s="25"/>
      <c r="H19" s="25"/>
    </row>
    <row r="20" spans="1:8" ht="31.5" x14ac:dyDescent="0.25">
      <c r="A20" s="111" t="s">
        <v>898</v>
      </c>
      <c r="B20" s="41" t="s">
        <v>896</v>
      </c>
      <c r="C20" s="20"/>
      <c r="D20" s="2"/>
      <c r="E20" s="2"/>
      <c r="F20" s="25">
        <f>SUM(F21)</f>
        <v>29718.3</v>
      </c>
      <c r="G20" s="25">
        <f t="shared" ref="G20:H20" si="1">SUM(G21)</f>
        <v>29718.3</v>
      </c>
      <c r="H20" s="25">
        <f t="shared" si="1"/>
        <v>29718.3</v>
      </c>
    </row>
    <row r="21" spans="1:8" ht="78.75" x14ac:dyDescent="0.25">
      <c r="A21" s="111" t="s">
        <v>406</v>
      </c>
      <c r="B21" s="61" t="s">
        <v>897</v>
      </c>
      <c r="C21" s="2"/>
      <c r="D21" s="2"/>
      <c r="E21" s="2"/>
      <c r="F21" s="101">
        <f>F22</f>
        <v>29718.3</v>
      </c>
      <c r="G21" s="101">
        <f>G22</f>
        <v>29718.3</v>
      </c>
      <c r="H21" s="101">
        <f>H22</f>
        <v>29718.3</v>
      </c>
    </row>
    <row r="22" spans="1:8" x14ac:dyDescent="0.25">
      <c r="A22" s="111" t="s">
        <v>42</v>
      </c>
      <c r="B22" s="61" t="s">
        <v>897</v>
      </c>
      <c r="C22" s="2">
        <v>300</v>
      </c>
      <c r="D22" s="2" t="s">
        <v>31</v>
      </c>
      <c r="E22" s="2" t="s">
        <v>13</v>
      </c>
      <c r="F22" s="101">
        <f>SUM(Ведомственная!G1043)</f>
        <v>29718.3</v>
      </c>
      <c r="G22" s="101">
        <f>SUM(Ведомственная!H1043)</f>
        <v>29718.3</v>
      </c>
      <c r="H22" s="101">
        <f>SUM(Ведомственная!I1043)</f>
        <v>29718.3</v>
      </c>
    </row>
    <row r="23" spans="1:8" s="24" customFormat="1" ht="31.5" x14ac:dyDescent="0.25">
      <c r="A23" s="21" t="s">
        <v>512</v>
      </c>
      <c r="B23" s="44" t="s">
        <v>364</v>
      </c>
      <c r="C23" s="44"/>
      <c r="D23" s="44"/>
      <c r="E23" s="44"/>
      <c r="F23" s="45">
        <f>SUM(F24)+F106+F49</f>
        <v>1177295.9999999998</v>
      </c>
      <c r="G23" s="45">
        <f>SUM(G24)+G106+G49</f>
        <v>1193403.1000000001</v>
      </c>
      <c r="H23" s="45">
        <f>SUM(H24)+H106+H49</f>
        <v>1221875.4000000001</v>
      </c>
    </row>
    <row r="24" spans="1:8" x14ac:dyDescent="0.25">
      <c r="A24" s="111" t="s">
        <v>407</v>
      </c>
      <c r="B24" s="112" t="s">
        <v>365</v>
      </c>
      <c r="C24" s="112"/>
      <c r="D24" s="112"/>
      <c r="E24" s="112"/>
      <c r="F24" s="101">
        <f>SUM(F25+F30+F33+F36+F39+F42+F46)</f>
        <v>333497.3</v>
      </c>
      <c r="G24" s="101">
        <f>SUM(G25+G30+G33+G36+G39+G42+G46)</f>
        <v>340886.50000000006</v>
      </c>
      <c r="H24" s="101">
        <f>SUM(H25+H30+H33+H36+H39+H42+H46)</f>
        <v>348543</v>
      </c>
    </row>
    <row r="25" spans="1:8" ht="47.25" x14ac:dyDescent="0.25">
      <c r="A25" s="111" t="s">
        <v>390</v>
      </c>
      <c r="B25" s="31" t="s">
        <v>587</v>
      </c>
      <c r="C25" s="31"/>
      <c r="D25" s="112"/>
      <c r="E25" s="112"/>
      <c r="F25" s="101">
        <f>F26+F27+F29+F28</f>
        <v>78237</v>
      </c>
      <c r="G25" s="101">
        <f>G26+G27+G29+G28</f>
        <v>79241.900000000009</v>
      </c>
      <c r="H25" s="101">
        <f>H26+H27+H29+H28</f>
        <v>80286</v>
      </c>
    </row>
    <row r="26" spans="1:8" ht="63" x14ac:dyDescent="0.25">
      <c r="A26" s="111" t="s">
        <v>51</v>
      </c>
      <c r="B26" s="31" t="s">
        <v>587</v>
      </c>
      <c r="C26" s="31">
        <v>100</v>
      </c>
      <c r="D26" s="112" t="s">
        <v>31</v>
      </c>
      <c r="E26" s="112" t="s">
        <v>13</v>
      </c>
      <c r="F26" s="101">
        <f>SUM(Ведомственная!G632)</f>
        <v>53110.3</v>
      </c>
      <c r="G26" s="101">
        <f>SUM(Ведомственная!H632)</f>
        <v>53110.3</v>
      </c>
      <c r="H26" s="101">
        <f>SUM(Ведомственная!I632)</f>
        <v>53110.3</v>
      </c>
    </row>
    <row r="27" spans="1:8" ht="31.5" x14ac:dyDescent="0.25">
      <c r="A27" s="111" t="s">
        <v>52</v>
      </c>
      <c r="B27" s="31" t="s">
        <v>587</v>
      </c>
      <c r="C27" s="31">
        <v>200</v>
      </c>
      <c r="D27" s="112" t="s">
        <v>31</v>
      </c>
      <c r="E27" s="112" t="s">
        <v>13</v>
      </c>
      <c r="F27" s="101">
        <f>SUM(Ведомственная!G633)</f>
        <v>24217.8</v>
      </c>
      <c r="G27" s="101">
        <f>SUM(Ведомственная!H633)</f>
        <v>25239.8</v>
      </c>
      <c r="H27" s="101">
        <f>SUM(Ведомственная!I633)</f>
        <v>26287.200000000001</v>
      </c>
    </row>
    <row r="28" spans="1:8" x14ac:dyDescent="0.25">
      <c r="A28" s="111" t="s">
        <v>42</v>
      </c>
      <c r="B28" s="31" t="s">
        <v>587</v>
      </c>
      <c r="C28" s="31">
        <v>200</v>
      </c>
      <c r="D28" s="112" t="s">
        <v>31</v>
      </c>
      <c r="E28" s="112" t="s">
        <v>13</v>
      </c>
      <c r="F28" s="101">
        <f>SUM(Ведомственная!G634)</f>
        <v>255.7</v>
      </c>
      <c r="G28" s="101">
        <f>SUM(Ведомственная!H634)</f>
        <v>250.1</v>
      </c>
      <c r="H28" s="101">
        <f>SUM(Ведомственная!I634)</f>
        <v>258.2</v>
      </c>
    </row>
    <row r="29" spans="1:8" x14ac:dyDescent="0.25">
      <c r="A29" s="111" t="s">
        <v>22</v>
      </c>
      <c r="B29" s="31" t="s">
        <v>587</v>
      </c>
      <c r="C29" s="31">
        <v>800</v>
      </c>
      <c r="D29" s="112" t="s">
        <v>31</v>
      </c>
      <c r="E29" s="112" t="s">
        <v>13</v>
      </c>
      <c r="F29" s="101">
        <f>SUM(Ведомственная!G635)</f>
        <v>653.20000000000005</v>
      </c>
      <c r="G29" s="101">
        <f>SUM(Ведомственная!H635)</f>
        <v>641.70000000000005</v>
      </c>
      <c r="H29" s="101">
        <f>SUM(Ведомственная!I635)</f>
        <v>630.29999999999995</v>
      </c>
    </row>
    <row r="30" spans="1:8" ht="31.5" x14ac:dyDescent="0.25">
      <c r="A30" s="111" t="s">
        <v>395</v>
      </c>
      <c r="B30" s="31" t="s">
        <v>591</v>
      </c>
      <c r="C30" s="31"/>
      <c r="D30" s="112"/>
      <c r="E30" s="112"/>
      <c r="F30" s="101">
        <f>F31+F32</f>
        <v>6102.0999999999995</v>
      </c>
      <c r="G30" s="101">
        <f>G31+G32</f>
        <v>6102.0999999999995</v>
      </c>
      <c r="H30" s="101">
        <f>H31+H32</f>
        <v>6102.0999999999995</v>
      </c>
    </row>
    <row r="31" spans="1:8" ht="63" x14ac:dyDescent="0.25">
      <c r="A31" s="111" t="s">
        <v>51</v>
      </c>
      <c r="B31" s="31" t="s">
        <v>591</v>
      </c>
      <c r="C31" s="31">
        <v>100</v>
      </c>
      <c r="D31" s="112" t="s">
        <v>31</v>
      </c>
      <c r="E31" s="112" t="s">
        <v>78</v>
      </c>
      <c r="F31" s="101">
        <f>SUM(Ведомственная!G659)</f>
        <v>5522.7</v>
      </c>
      <c r="G31" s="101">
        <f>SUM(Ведомственная!H659)</f>
        <v>5522.7</v>
      </c>
      <c r="H31" s="101">
        <f>SUM(Ведомственная!I659)</f>
        <v>5522.7</v>
      </c>
    </row>
    <row r="32" spans="1:8" ht="31.5" x14ac:dyDescent="0.25">
      <c r="A32" s="111" t="s">
        <v>52</v>
      </c>
      <c r="B32" s="31" t="s">
        <v>591</v>
      </c>
      <c r="C32" s="31">
        <v>200</v>
      </c>
      <c r="D32" s="112" t="s">
        <v>31</v>
      </c>
      <c r="E32" s="112" t="s">
        <v>78</v>
      </c>
      <c r="F32" s="101">
        <f>SUM(Ведомственная!G660)</f>
        <v>579.4</v>
      </c>
      <c r="G32" s="101">
        <f>SUM(Ведомственная!H660)</f>
        <v>579.4</v>
      </c>
      <c r="H32" s="101">
        <f>SUM(Ведомственная!I660)</f>
        <v>579.4</v>
      </c>
    </row>
    <row r="33" spans="1:8" ht="94.5" x14ac:dyDescent="0.25">
      <c r="A33" s="111" t="s">
        <v>393</v>
      </c>
      <c r="B33" s="31" t="s">
        <v>588</v>
      </c>
      <c r="C33" s="31"/>
      <c r="D33" s="112"/>
      <c r="E33" s="112"/>
      <c r="F33" s="101">
        <f>F34+F35</f>
        <v>87377.7</v>
      </c>
      <c r="G33" s="101">
        <f>G34+G35</f>
        <v>87730.9</v>
      </c>
      <c r="H33" s="101">
        <f>H34+H35</f>
        <v>88098.200000000012</v>
      </c>
    </row>
    <row r="34" spans="1:8" ht="31.5" x14ac:dyDescent="0.25">
      <c r="A34" s="111" t="s">
        <v>52</v>
      </c>
      <c r="B34" s="31" t="s">
        <v>588</v>
      </c>
      <c r="C34" s="31">
        <v>200</v>
      </c>
      <c r="D34" s="112" t="s">
        <v>31</v>
      </c>
      <c r="E34" s="112" t="s">
        <v>13</v>
      </c>
      <c r="F34" s="101">
        <f>SUM(Ведомственная!G637)</f>
        <v>1290.9000000000001</v>
      </c>
      <c r="G34" s="101">
        <f>SUM(Ведомственная!H637)</f>
        <v>1296.2</v>
      </c>
      <c r="H34" s="101">
        <f>SUM(Ведомственная!I637)</f>
        <v>1301.5999999999999</v>
      </c>
    </row>
    <row r="35" spans="1:8" x14ac:dyDescent="0.25">
      <c r="A35" s="111" t="s">
        <v>42</v>
      </c>
      <c r="B35" s="31" t="s">
        <v>588</v>
      </c>
      <c r="C35" s="31">
        <v>300</v>
      </c>
      <c r="D35" s="112" t="s">
        <v>31</v>
      </c>
      <c r="E35" s="112" t="s">
        <v>13</v>
      </c>
      <c r="F35" s="101">
        <f>SUM(Ведомственная!G638)</f>
        <v>86086.8</v>
      </c>
      <c r="G35" s="101">
        <f>SUM(Ведомственная!H638)</f>
        <v>86434.7</v>
      </c>
      <c r="H35" s="101">
        <f>SUM(Ведомственная!I638)</f>
        <v>86796.6</v>
      </c>
    </row>
    <row r="36" spans="1:8" ht="31.5" x14ac:dyDescent="0.25">
      <c r="A36" s="111" t="s">
        <v>391</v>
      </c>
      <c r="B36" s="31" t="s">
        <v>589</v>
      </c>
      <c r="C36" s="31"/>
      <c r="D36" s="112"/>
      <c r="E36" s="112"/>
      <c r="F36" s="101">
        <f>F37+F38</f>
        <v>55825.599999999999</v>
      </c>
      <c r="G36" s="101">
        <f>G37+G38</f>
        <v>58058.6</v>
      </c>
      <c r="H36" s="101">
        <f>H37+H38</f>
        <v>60381</v>
      </c>
    </row>
    <row r="37" spans="1:8" ht="31.5" x14ac:dyDescent="0.25">
      <c r="A37" s="111" t="s">
        <v>52</v>
      </c>
      <c r="B37" s="31" t="s">
        <v>589</v>
      </c>
      <c r="C37" s="31">
        <v>200</v>
      </c>
      <c r="D37" s="112" t="s">
        <v>31</v>
      </c>
      <c r="E37" s="112" t="s">
        <v>13</v>
      </c>
      <c r="F37" s="101">
        <f>SUM(Ведомственная!G640)</f>
        <v>830.2</v>
      </c>
      <c r="G37" s="101">
        <f>SUM(Ведомственная!H640)</f>
        <v>863.6</v>
      </c>
      <c r="H37" s="101">
        <f>SUM(Ведомственная!I640)</f>
        <v>898.3</v>
      </c>
    </row>
    <row r="38" spans="1:8" x14ac:dyDescent="0.25">
      <c r="A38" s="111" t="s">
        <v>42</v>
      </c>
      <c r="B38" s="31" t="s">
        <v>589</v>
      </c>
      <c r="C38" s="31">
        <v>300</v>
      </c>
      <c r="D38" s="112" t="s">
        <v>31</v>
      </c>
      <c r="E38" s="112" t="s">
        <v>13</v>
      </c>
      <c r="F38" s="101">
        <f>SUM(Ведомственная!G641)</f>
        <v>54995.4</v>
      </c>
      <c r="G38" s="101">
        <f>SUM(Ведомственная!H641)</f>
        <v>57195</v>
      </c>
      <c r="H38" s="101">
        <f>SUM(Ведомственная!I641)</f>
        <v>59482.7</v>
      </c>
    </row>
    <row r="39" spans="1:8" ht="63" x14ac:dyDescent="0.25">
      <c r="A39" s="111" t="s">
        <v>394</v>
      </c>
      <c r="B39" s="31" t="s">
        <v>590</v>
      </c>
      <c r="C39" s="31"/>
      <c r="D39" s="112"/>
      <c r="E39" s="112"/>
      <c r="F39" s="101">
        <f>F40+F41</f>
        <v>19864.399999999998</v>
      </c>
      <c r="G39" s="101">
        <f>G40+G41</f>
        <v>20659</v>
      </c>
      <c r="H39" s="101">
        <f>H40+H41</f>
        <v>21485.4</v>
      </c>
    </row>
    <row r="40" spans="1:8" ht="31.5" x14ac:dyDescent="0.25">
      <c r="A40" s="111" t="s">
        <v>52</v>
      </c>
      <c r="B40" s="31" t="s">
        <v>590</v>
      </c>
      <c r="C40" s="31">
        <v>200</v>
      </c>
      <c r="D40" s="112" t="s">
        <v>31</v>
      </c>
      <c r="E40" s="112" t="s">
        <v>13</v>
      </c>
      <c r="F40" s="101">
        <f>SUM(Ведомственная!G643)</f>
        <v>296.3</v>
      </c>
      <c r="G40" s="101">
        <f>SUM(Ведомственная!H643)</f>
        <v>308.10000000000002</v>
      </c>
      <c r="H40" s="101">
        <f>SUM(Ведомственная!I643)</f>
        <v>320.39999999999998</v>
      </c>
    </row>
    <row r="41" spans="1:8" x14ac:dyDescent="0.25">
      <c r="A41" s="111" t="s">
        <v>42</v>
      </c>
      <c r="B41" s="31" t="s">
        <v>590</v>
      </c>
      <c r="C41" s="31">
        <v>300</v>
      </c>
      <c r="D41" s="112" t="s">
        <v>31</v>
      </c>
      <c r="E41" s="112" t="s">
        <v>13</v>
      </c>
      <c r="F41" s="101">
        <f>SUM(Ведомственная!G644)</f>
        <v>19568.099999999999</v>
      </c>
      <c r="G41" s="101">
        <f>SUM(Ведомственная!H644)</f>
        <v>20350.900000000001</v>
      </c>
      <c r="H41" s="101">
        <f>SUM(Ведомственная!I644)</f>
        <v>21165</v>
      </c>
    </row>
    <row r="42" spans="1:8" ht="31.5" x14ac:dyDescent="0.25">
      <c r="A42" s="111" t="s">
        <v>596</v>
      </c>
      <c r="B42" s="31" t="s">
        <v>597</v>
      </c>
      <c r="C42" s="31"/>
      <c r="D42" s="112"/>
      <c r="E42" s="112"/>
      <c r="F42" s="101">
        <f>SUM(F43)</f>
        <v>4791.7</v>
      </c>
      <c r="G42" s="101">
        <f>SUM(G43)</f>
        <v>4791.7</v>
      </c>
      <c r="H42" s="101">
        <f>SUM(H43)</f>
        <v>4791.7</v>
      </c>
    </row>
    <row r="43" spans="1:8" ht="47.25" x14ac:dyDescent="0.25">
      <c r="A43" s="111" t="s">
        <v>392</v>
      </c>
      <c r="B43" s="31" t="s">
        <v>598</v>
      </c>
      <c r="C43" s="31"/>
      <c r="D43" s="112"/>
      <c r="E43" s="112"/>
      <c r="F43" s="101">
        <f>F44+F45</f>
        <v>4791.7</v>
      </c>
      <c r="G43" s="101">
        <f>G44+G45</f>
        <v>4791.7</v>
      </c>
      <c r="H43" s="101">
        <f>H44+H45</f>
        <v>4791.7</v>
      </c>
    </row>
    <row r="44" spans="1:8" ht="31.5" x14ac:dyDescent="0.25">
      <c r="A44" s="111" t="s">
        <v>52</v>
      </c>
      <c r="B44" s="31" t="s">
        <v>598</v>
      </c>
      <c r="C44" s="31">
        <v>200</v>
      </c>
      <c r="D44" s="112" t="s">
        <v>31</v>
      </c>
      <c r="E44" s="112" t="s">
        <v>13</v>
      </c>
      <c r="F44" s="101">
        <f>SUM(Ведомственная!G647)</f>
        <v>71.7</v>
      </c>
      <c r="G44" s="101">
        <f>SUM(Ведомственная!H647)</f>
        <v>71.7</v>
      </c>
      <c r="H44" s="101">
        <f>SUM(Ведомственная!I647)</f>
        <v>71.7</v>
      </c>
    </row>
    <row r="45" spans="1:8" x14ac:dyDescent="0.25">
      <c r="A45" s="111" t="s">
        <v>42</v>
      </c>
      <c r="B45" s="31" t="s">
        <v>598</v>
      </c>
      <c r="C45" s="31">
        <v>300</v>
      </c>
      <c r="D45" s="112" t="s">
        <v>31</v>
      </c>
      <c r="E45" s="112" t="s">
        <v>13</v>
      </c>
      <c r="F45" s="101">
        <f>SUM(Ведомственная!G648)</f>
        <v>4720</v>
      </c>
      <c r="G45" s="101">
        <f>SUM(Ведомственная!H648)</f>
        <v>4720</v>
      </c>
      <c r="H45" s="101">
        <f>SUM(Ведомственная!I648)</f>
        <v>4720</v>
      </c>
    </row>
    <row r="46" spans="1:8" ht="126" x14ac:dyDescent="0.25">
      <c r="A46" s="111" t="s">
        <v>374</v>
      </c>
      <c r="B46" s="112" t="s">
        <v>568</v>
      </c>
      <c r="C46" s="31"/>
      <c r="D46" s="112"/>
      <c r="E46" s="112"/>
      <c r="F46" s="101">
        <f>SUM(F47:F48)</f>
        <v>81298.8</v>
      </c>
      <c r="G46" s="101">
        <f>SUM(G47:G48)</f>
        <v>84302.3</v>
      </c>
      <c r="H46" s="101">
        <f>SUM(H47:H48)</f>
        <v>87398.6</v>
      </c>
    </row>
    <row r="47" spans="1:8" ht="31.5" x14ac:dyDescent="0.25">
      <c r="A47" s="111" t="s">
        <v>52</v>
      </c>
      <c r="B47" s="112" t="s">
        <v>568</v>
      </c>
      <c r="C47" s="31">
        <v>200</v>
      </c>
      <c r="D47" s="112" t="s">
        <v>31</v>
      </c>
      <c r="E47" s="112" t="s">
        <v>54</v>
      </c>
      <c r="F47" s="101">
        <f>SUM(Ведомственная!G534)</f>
        <v>58.1</v>
      </c>
      <c r="G47" s="101">
        <f>SUM(Ведомственная!H534)</f>
        <v>71.099999999999994</v>
      </c>
      <c r="H47" s="101">
        <f>SUM(Ведомственная!I534)</f>
        <v>82</v>
      </c>
    </row>
    <row r="48" spans="1:8" x14ac:dyDescent="0.25">
      <c r="A48" s="111" t="s">
        <v>42</v>
      </c>
      <c r="B48" s="112" t="s">
        <v>568</v>
      </c>
      <c r="C48" s="31">
        <v>300</v>
      </c>
      <c r="D48" s="112" t="s">
        <v>31</v>
      </c>
      <c r="E48" s="112" t="s">
        <v>54</v>
      </c>
      <c r="F48" s="101">
        <f>SUM(Ведомственная!G535)</f>
        <v>81240.7</v>
      </c>
      <c r="G48" s="101">
        <f>SUM(Ведомственная!H535)</f>
        <v>84231.2</v>
      </c>
      <c r="H48" s="101">
        <f>SUM(Ведомственная!I535)</f>
        <v>87316.6</v>
      </c>
    </row>
    <row r="49" spans="1:8" ht="31.5" x14ac:dyDescent="0.25">
      <c r="A49" s="111" t="s">
        <v>375</v>
      </c>
      <c r="B49" s="112" t="s">
        <v>376</v>
      </c>
      <c r="C49" s="31"/>
      <c r="D49" s="112"/>
      <c r="E49" s="112"/>
      <c r="F49" s="101">
        <f>SUM(F50+F53+F56+F59+F62+F65+F68+F71+F75+F78+F81+F84+F87+F90+F93+F96+F99+F102)</f>
        <v>743704.39999999979</v>
      </c>
      <c r="G49" s="101">
        <f>SUM(G50+G53+G56+G59+G62+G65+G68+G71+G75+G78+G81+G84+G87+G90+G93+G96+G99+G102)</f>
        <v>752014.90000000014</v>
      </c>
      <c r="H49" s="101">
        <f>SUM(H50+H53+H56+H59+H62+H65+H68+H71+H75+H78+H81+H84+H87+H90+H93+H96+H99+H102)</f>
        <v>772407.00000000012</v>
      </c>
    </row>
    <row r="50" spans="1:8" ht="47.25" x14ac:dyDescent="0.25">
      <c r="A50" s="111" t="s">
        <v>612</v>
      </c>
      <c r="B50" s="112" t="s">
        <v>569</v>
      </c>
      <c r="C50" s="31"/>
      <c r="D50" s="112"/>
      <c r="E50" s="112"/>
      <c r="F50" s="101">
        <f>F51+F52</f>
        <v>191978.8</v>
      </c>
      <c r="G50" s="101">
        <f>G51+G52</f>
        <v>199658</v>
      </c>
      <c r="H50" s="101">
        <f>H51+H52</f>
        <v>207644.3</v>
      </c>
    </row>
    <row r="51" spans="1:8" ht="31.5" x14ac:dyDescent="0.25">
      <c r="A51" s="111" t="s">
        <v>52</v>
      </c>
      <c r="B51" s="112" t="s">
        <v>569</v>
      </c>
      <c r="C51" s="31">
        <v>200</v>
      </c>
      <c r="D51" s="112" t="s">
        <v>31</v>
      </c>
      <c r="E51" s="112" t="s">
        <v>54</v>
      </c>
      <c r="F51" s="101">
        <f>SUM(Ведомственная!G538)</f>
        <v>2858.9</v>
      </c>
      <c r="G51" s="101">
        <f>SUM(Ведомственная!H538)</f>
        <v>2973.3</v>
      </c>
      <c r="H51" s="101">
        <f>SUM(Ведомственная!I538)</f>
        <v>3092.5</v>
      </c>
    </row>
    <row r="52" spans="1:8" x14ac:dyDescent="0.25">
      <c r="A52" s="111" t="s">
        <v>42</v>
      </c>
      <c r="B52" s="112" t="s">
        <v>569</v>
      </c>
      <c r="C52" s="31">
        <v>300</v>
      </c>
      <c r="D52" s="112" t="s">
        <v>31</v>
      </c>
      <c r="E52" s="112" t="s">
        <v>54</v>
      </c>
      <c r="F52" s="101">
        <f>SUM(Ведомственная!G539)</f>
        <v>189119.9</v>
      </c>
      <c r="G52" s="101">
        <f>SUM(Ведомственная!H539)</f>
        <v>196684.7</v>
      </c>
      <c r="H52" s="101">
        <f>SUM(Ведомственная!I539)</f>
        <v>204551.8</v>
      </c>
    </row>
    <row r="53" spans="1:8" ht="47.25" x14ac:dyDescent="0.25">
      <c r="A53" s="111" t="s">
        <v>377</v>
      </c>
      <c r="B53" s="112" t="s">
        <v>570</v>
      </c>
      <c r="C53" s="112"/>
      <c r="D53" s="112"/>
      <c r="E53" s="112"/>
      <c r="F53" s="101">
        <f>F54+F55</f>
        <v>9292.4</v>
      </c>
      <c r="G53" s="101">
        <f>G54+G55</f>
        <v>9648.5</v>
      </c>
      <c r="H53" s="101">
        <f>H54+H55</f>
        <v>10018.799999999999</v>
      </c>
    </row>
    <row r="54" spans="1:8" ht="31.5" x14ac:dyDescent="0.25">
      <c r="A54" s="111" t="s">
        <v>52</v>
      </c>
      <c r="B54" s="112" t="s">
        <v>570</v>
      </c>
      <c r="C54" s="112" t="s">
        <v>91</v>
      </c>
      <c r="D54" s="112" t="s">
        <v>31</v>
      </c>
      <c r="E54" s="112" t="s">
        <v>54</v>
      </c>
      <c r="F54" s="101">
        <f>SUM(Ведомственная!G541)</f>
        <v>138.6</v>
      </c>
      <c r="G54" s="101">
        <f>SUM(Ведомственная!H541)</f>
        <v>143.9</v>
      </c>
      <c r="H54" s="101">
        <f>SUM(Ведомственная!I541)</f>
        <v>149.30000000000001</v>
      </c>
    </row>
    <row r="55" spans="1:8" x14ac:dyDescent="0.25">
      <c r="A55" s="111" t="s">
        <v>42</v>
      </c>
      <c r="B55" s="112" t="s">
        <v>570</v>
      </c>
      <c r="C55" s="112" t="s">
        <v>99</v>
      </c>
      <c r="D55" s="112" t="s">
        <v>31</v>
      </c>
      <c r="E55" s="112" t="s">
        <v>54</v>
      </c>
      <c r="F55" s="101">
        <f>SUM(Ведомственная!G542)</f>
        <v>9153.7999999999993</v>
      </c>
      <c r="G55" s="101">
        <f>SUM(Ведомственная!H542)</f>
        <v>9504.6</v>
      </c>
      <c r="H55" s="101">
        <f>SUM(Ведомственная!I542)</f>
        <v>9869.5</v>
      </c>
    </row>
    <row r="56" spans="1:8" ht="47.25" x14ac:dyDescent="0.25">
      <c r="A56" s="111" t="s">
        <v>378</v>
      </c>
      <c r="B56" s="112" t="s">
        <v>571</v>
      </c>
      <c r="C56" s="112"/>
      <c r="D56" s="112"/>
      <c r="E56" s="112"/>
      <c r="F56" s="101">
        <f>F57+F58</f>
        <v>125715.40000000001</v>
      </c>
      <c r="G56" s="101">
        <f>G57+G58</f>
        <v>125715.40000000001</v>
      </c>
      <c r="H56" s="101">
        <f>H57+H58</f>
        <v>125715.40000000001</v>
      </c>
    </row>
    <row r="57" spans="1:8" ht="31.5" x14ac:dyDescent="0.25">
      <c r="A57" s="111" t="s">
        <v>52</v>
      </c>
      <c r="B57" s="112" t="s">
        <v>571</v>
      </c>
      <c r="C57" s="112" t="s">
        <v>91</v>
      </c>
      <c r="D57" s="112" t="s">
        <v>31</v>
      </c>
      <c r="E57" s="112" t="s">
        <v>54</v>
      </c>
      <c r="F57" s="101">
        <f>SUM(Ведомственная!G544)</f>
        <v>1870.6</v>
      </c>
      <c r="G57" s="101">
        <f>SUM(Ведомственная!H544)</f>
        <v>1870.6</v>
      </c>
      <c r="H57" s="101">
        <f>SUM(Ведомственная!I544)</f>
        <v>1870.6</v>
      </c>
    </row>
    <row r="58" spans="1:8" x14ac:dyDescent="0.25">
      <c r="A58" s="111" t="s">
        <v>42</v>
      </c>
      <c r="B58" s="112" t="s">
        <v>571</v>
      </c>
      <c r="C58" s="112" t="s">
        <v>99</v>
      </c>
      <c r="D58" s="112" t="s">
        <v>31</v>
      </c>
      <c r="E58" s="112" t="s">
        <v>54</v>
      </c>
      <c r="F58" s="101">
        <f>SUM(Ведомственная!G545)</f>
        <v>123844.8</v>
      </c>
      <c r="G58" s="101">
        <f>SUM(Ведомственная!H545)</f>
        <v>123844.8</v>
      </c>
      <c r="H58" s="101">
        <f>SUM(Ведомственная!I545)</f>
        <v>123844.8</v>
      </c>
    </row>
    <row r="59" spans="1:8" ht="63" x14ac:dyDescent="0.25">
      <c r="A59" s="111" t="s">
        <v>379</v>
      </c>
      <c r="B59" s="112" t="s">
        <v>572</v>
      </c>
      <c r="C59" s="112"/>
      <c r="D59" s="112"/>
      <c r="E59" s="112"/>
      <c r="F59" s="101">
        <f>F60+F61</f>
        <v>426.8</v>
      </c>
      <c r="G59" s="101">
        <f>G60+G61</f>
        <v>443.90000000000003</v>
      </c>
      <c r="H59" s="101">
        <f>H60+H61</f>
        <v>461.7</v>
      </c>
    </row>
    <row r="60" spans="1:8" ht="31.5" x14ac:dyDescent="0.25">
      <c r="A60" s="111" t="s">
        <v>52</v>
      </c>
      <c r="B60" s="112" t="s">
        <v>572</v>
      </c>
      <c r="C60" s="112" t="s">
        <v>91</v>
      </c>
      <c r="D60" s="112" t="s">
        <v>31</v>
      </c>
      <c r="E60" s="112" t="s">
        <v>54</v>
      </c>
      <c r="F60" s="101">
        <f>SUM(Ведомственная!G547)</f>
        <v>6.5</v>
      </c>
      <c r="G60" s="101">
        <f>SUM(Ведомственная!H547)</f>
        <v>6.8</v>
      </c>
      <c r="H60" s="101">
        <f>SUM(Ведомственная!I547)</f>
        <v>7.2</v>
      </c>
    </row>
    <row r="61" spans="1:8" x14ac:dyDescent="0.25">
      <c r="A61" s="111" t="s">
        <v>42</v>
      </c>
      <c r="B61" s="112" t="s">
        <v>572</v>
      </c>
      <c r="C61" s="112" t="s">
        <v>99</v>
      </c>
      <c r="D61" s="112" t="s">
        <v>31</v>
      </c>
      <c r="E61" s="112" t="s">
        <v>54</v>
      </c>
      <c r="F61" s="101">
        <f>SUM(Ведомственная!G548)</f>
        <v>420.3</v>
      </c>
      <c r="G61" s="101">
        <f>SUM(Ведомственная!H548)</f>
        <v>437.1</v>
      </c>
      <c r="H61" s="101">
        <f>SUM(Ведомственная!I548)</f>
        <v>454.5</v>
      </c>
    </row>
    <row r="62" spans="1:8" ht="63" x14ac:dyDescent="0.25">
      <c r="A62" s="111" t="s">
        <v>380</v>
      </c>
      <c r="B62" s="112" t="s">
        <v>573</v>
      </c>
      <c r="C62" s="112"/>
      <c r="D62" s="112"/>
      <c r="E62" s="112"/>
      <c r="F62" s="101">
        <f>F63+F64</f>
        <v>46.6</v>
      </c>
      <c r="G62" s="101">
        <f>G63+G64</f>
        <v>46.6</v>
      </c>
      <c r="H62" s="101">
        <f>H63+H64</f>
        <v>46.6</v>
      </c>
    </row>
    <row r="63" spans="1:8" ht="31.5" x14ac:dyDescent="0.25">
      <c r="A63" s="111" t="s">
        <v>52</v>
      </c>
      <c r="B63" s="112" t="s">
        <v>573</v>
      </c>
      <c r="C63" s="112" t="s">
        <v>91</v>
      </c>
      <c r="D63" s="112" t="s">
        <v>31</v>
      </c>
      <c r="E63" s="112" t="s">
        <v>54</v>
      </c>
      <c r="F63" s="101">
        <f>SUM(Ведомственная!G550)</f>
        <v>0.7</v>
      </c>
      <c r="G63" s="101">
        <f>SUM(Ведомственная!H550)</f>
        <v>0.7</v>
      </c>
      <c r="H63" s="101">
        <f>SUM(Ведомственная!I550)</f>
        <v>0.7</v>
      </c>
    </row>
    <row r="64" spans="1:8" x14ac:dyDescent="0.25">
      <c r="A64" s="111" t="s">
        <v>42</v>
      </c>
      <c r="B64" s="112" t="s">
        <v>573</v>
      </c>
      <c r="C64" s="112" t="s">
        <v>99</v>
      </c>
      <c r="D64" s="112" t="s">
        <v>31</v>
      </c>
      <c r="E64" s="112" t="s">
        <v>54</v>
      </c>
      <c r="F64" s="101">
        <f>SUM(Ведомственная!G551)</f>
        <v>45.9</v>
      </c>
      <c r="G64" s="101">
        <f>SUM(Ведомственная!H551)</f>
        <v>45.9</v>
      </c>
      <c r="H64" s="101">
        <f>SUM(Ведомственная!I551)</f>
        <v>45.9</v>
      </c>
    </row>
    <row r="65" spans="1:8" ht="63" x14ac:dyDescent="0.25">
      <c r="A65" s="111" t="s">
        <v>381</v>
      </c>
      <c r="B65" s="112" t="s">
        <v>574</v>
      </c>
      <c r="C65" s="112"/>
      <c r="D65" s="112"/>
      <c r="E65" s="112"/>
      <c r="F65" s="101">
        <f>F66+F67</f>
        <v>4695.5999999999995</v>
      </c>
      <c r="G65" s="101">
        <f>G66+G67</f>
        <v>3947.6</v>
      </c>
      <c r="H65" s="101">
        <f>H66+H67</f>
        <v>4408.5999999999995</v>
      </c>
    </row>
    <row r="66" spans="1:8" ht="31.5" x14ac:dyDescent="0.25">
      <c r="A66" s="111" t="s">
        <v>52</v>
      </c>
      <c r="B66" s="112" t="s">
        <v>574</v>
      </c>
      <c r="C66" s="112" t="s">
        <v>91</v>
      </c>
      <c r="D66" s="112" t="s">
        <v>31</v>
      </c>
      <c r="E66" s="112" t="s">
        <v>54</v>
      </c>
      <c r="F66" s="101">
        <f>SUM(Ведомственная!G553)</f>
        <v>606.4</v>
      </c>
      <c r="G66" s="101">
        <f>SUM(Ведомственная!H553)</f>
        <v>606.4</v>
      </c>
      <c r="H66" s="101">
        <f>SUM(Ведомственная!I553)</f>
        <v>606.4</v>
      </c>
    </row>
    <row r="67" spans="1:8" x14ac:dyDescent="0.25">
      <c r="A67" s="111" t="s">
        <v>42</v>
      </c>
      <c r="B67" s="112" t="s">
        <v>574</v>
      </c>
      <c r="C67" s="112" t="s">
        <v>99</v>
      </c>
      <c r="D67" s="112" t="s">
        <v>31</v>
      </c>
      <c r="E67" s="112" t="s">
        <v>54</v>
      </c>
      <c r="F67" s="101">
        <f>SUM(Ведомственная!G554)</f>
        <v>4089.2</v>
      </c>
      <c r="G67" s="101">
        <f>SUM(Ведомственная!H554)</f>
        <v>3341.2</v>
      </c>
      <c r="H67" s="101">
        <f>SUM(Ведомственная!I554)</f>
        <v>3802.2</v>
      </c>
    </row>
    <row r="68" spans="1:8" ht="47.25" x14ac:dyDescent="0.25">
      <c r="A68" s="111" t="s">
        <v>396</v>
      </c>
      <c r="B68" s="112" t="s">
        <v>575</v>
      </c>
      <c r="C68" s="112"/>
      <c r="D68" s="112"/>
      <c r="E68" s="112"/>
      <c r="F68" s="101">
        <f>F69+F70</f>
        <v>229909.9</v>
      </c>
      <c r="G68" s="101">
        <f>G69+G70</f>
        <v>240689.4</v>
      </c>
      <c r="H68" s="101">
        <f>H69+H70</f>
        <v>251679.8</v>
      </c>
    </row>
    <row r="69" spans="1:8" ht="31.5" x14ac:dyDescent="0.25">
      <c r="A69" s="111" t="s">
        <v>52</v>
      </c>
      <c r="B69" s="112" t="s">
        <v>575</v>
      </c>
      <c r="C69" s="112" t="s">
        <v>91</v>
      </c>
      <c r="D69" s="112" t="s">
        <v>31</v>
      </c>
      <c r="E69" s="112" t="s">
        <v>54</v>
      </c>
      <c r="F69" s="101">
        <f>SUM(Ведомственная!G556)</f>
        <v>3418.4</v>
      </c>
      <c r="G69" s="101">
        <f>SUM(Ведомственная!H556)</f>
        <v>3578.5</v>
      </c>
      <c r="H69" s="101">
        <f>SUM(Ведомственная!I556)</f>
        <v>3744.4</v>
      </c>
    </row>
    <row r="70" spans="1:8" x14ac:dyDescent="0.25">
      <c r="A70" s="111" t="s">
        <v>42</v>
      </c>
      <c r="B70" s="112" t="s">
        <v>575</v>
      </c>
      <c r="C70" s="112" t="s">
        <v>99</v>
      </c>
      <c r="D70" s="112" t="s">
        <v>31</v>
      </c>
      <c r="E70" s="112" t="s">
        <v>54</v>
      </c>
      <c r="F70" s="101">
        <f>SUM(Ведомственная!G557)</f>
        <v>226491.5</v>
      </c>
      <c r="G70" s="101">
        <f>SUM(Ведомственная!H557)</f>
        <v>237110.9</v>
      </c>
      <c r="H70" s="101">
        <f>SUM(Ведомственная!I557)</f>
        <v>247935.4</v>
      </c>
    </row>
    <row r="71" spans="1:8" ht="47.25" x14ac:dyDescent="0.25">
      <c r="A71" s="111" t="s">
        <v>387</v>
      </c>
      <c r="B71" s="112" t="s">
        <v>576</v>
      </c>
      <c r="C71" s="112"/>
      <c r="D71" s="112"/>
      <c r="E71" s="112"/>
      <c r="F71" s="101">
        <f>SUM(F72:F74)</f>
        <v>8598.2000000000007</v>
      </c>
      <c r="G71" s="101">
        <f>SUM(G72:G74)</f>
        <v>8942.1</v>
      </c>
      <c r="H71" s="101">
        <f>SUM(H72:H74)</f>
        <v>9299.7999999999993</v>
      </c>
    </row>
    <row r="72" spans="1:8" ht="31.5" x14ac:dyDescent="0.25">
      <c r="A72" s="111" t="s">
        <v>52</v>
      </c>
      <c r="B72" s="112" t="s">
        <v>576</v>
      </c>
      <c r="C72" s="112" t="s">
        <v>91</v>
      </c>
      <c r="D72" s="112" t="s">
        <v>31</v>
      </c>
      <c r="E72" s="112" t="s">
        <v>54</v>
      </c>
      <c r="F72" s="101">
        <f>SUM(Ведомственная!G559)</f>
        <v>44</v>
      </c>
      <c r="G72" s="101">
        <f>SUM(Ведомственная!H559)</f>
        <v>45.7</v>
      </c>
      <c r="H72" s="101">
        <f>SUM(Ведомственная!I559)</f>
        <v>47.5</v>
      </c>
    </row>
    <row r="73" spans="1:8" x14ac:dyDescent="0.25">
      <c r="A73" s="111" t="s">
        <v>42</v>
      </c>
      <c r="B73" s="112" t="s">
        <v>576</v>
      </c>
      <c r="C73" s="112" t="s">
        <v>99</v>
      </c>
      <c r="D73" s="112" t="s">
        <v>31</v>
      </c>
      <c r="E73" s="112" t="s">
        <v>54</v>
      </c>
      <c r="F73" s="101">
        <f>SUM(Ведомственная!G560+Ведомственная!G1033+Ведомственная!G1205)</f>
        <v>7957.5</v>
      </c>
      <c r="G73" s="101">
        <f>SUM(Ведомственная!H560+Ведомственная!H1033+Ведомственная!H1205)</f>
        <v>8421.1</v>
      </c>
      <c r="H73" s="101">
        <f>SUM(Ведомственная!I560+Ведомственная!I1033+Ведомственная!I1205)</f>
        <v>8758</v>
      </c>
    </row>
    <row r="74" spans="1:8" ht="31.5" x14ac:dyDescent="0.25">
      <c r="A74" s="111" t="s">
        <v>121</v>
      </c>
      <c r="B74" s="112" t="s">
        <v>576</v>
      </c>
      <c r="C74" s="112" t="s">
        <v>122</v>
      </c>
      <c r="D74" s="112" t="s">
        <v>31</v>
      </c>
      <c r="E74" s="112" t="s">
        <v>54</v>
      </c>
      <c r="F74" s="101">
        <f>SUM(Ведомственная!G1034)+Ведомственная!G1206</f>
        <v>596.70000000000005</v>
      </c>
      <c r="G74" s="101">
        <f>SUM(Ведомственная!H1034)+Ведомственная!H1206</f>
        <v>475.3</v>
      </c>
      <c r="H74" s="101">
        <f>SUM(Ведомственная!I1034)+Ведомственная!I1206</f>
        <v>494.3</v>
      </c>
    </row>
    <row r="75" spans="1:8" ht="63" x14ac:dyDescent="0.25">
      <c r="A75" s="111" t="s">
        <v>388</v>
      </c>
      <c r="B75" s="112" t="s">
        <v>577</v>
      </c>
      <c r="C75" s="112"/>
      <c r="D75" s="112"/>
      <c r="E75" s="112"/>
      <c r="F75" s="101">
        <f>F76+F77</f>
        <v>1893.1999999999998</v>
      </c>
      <c r="G75" s="101">
        <f>G76+G77</f>
        <v>1969</v>
      </c>
      <c r="H75" s="101">
        <f>H76+H77</f>
        <v>2047.7</v>
      </c>
    </row>
    <row r="76" spans="1:8" ht="31.5" x14ac:dyDescent="0.25">
      <c r="A76" s="111" t="s">
        <v>52</v>
      </c>
      <c r="B76" s="112" t="s">
        <v>577</v>
      </c>
      <c r="C76" s="112" t="s">
        <v>91</v>
      </c>
      <c r="D76" s="112" t="s">
        <v>31</v>
      </c>
      <c r="E76" s="112" t="s">
        <v>54</v>
      </c>
      <c r="F76" s="101">
        <f>SUM(Ведомственная!G562)</f>
        <v>33.1</v>
      </c>
      <c r="G76" s="101">
        <f>SUM(Ведомственная!H562)</f>
        <v>34.799999999999997</v>
      </c>
      <c r="H76" s="101">
        <f>SUM(Ведомственная!I562)</f>
        <v>36.200000000000003</v>
      </c>
    </row>
    <row r="77" spans="1:8" x14ac:dyDescent="0.25">
      <c r="A77" s="111" t="s">
        <v>42</v>
      </c>
      <c r="B77" s="112" t="s">
        <v>577</v>
      </c>
      <c r="C77" s="112" t="s">
        <v>99</v>
      </c>
      <c r="D77" s="112" t="s">
        <v>31</v>
      </c>
      <c r="E77" s="112" t="s">
        <v>54</v>
      </c>
      <c r="F77" s="101">
        <f>SUM(Ведомственная!G563)</f>
        <v>1860.1</v>
      </c>
      <c r="G77" s="101">
        <f>SUM(Ведомственная!H563)</f>
        <v>1934.2</v>
      </c>
      <c r="H77" s="101">
        <f>SUM(Ведомственная!I563)</f>
        <v>2011.5</v>
      </c>
    </row>
    <row r="78" spans="1:8" ht="31.5" x14ac:dyDescent="0.25">
      <c r="A78" s="111" t="s">
        <v>389</v>
      </c>
      <c r="B78" s="112" t="s">
        <v>578</v>
      </c>
      <c r="C78" s="112"/>
      <c r="D78" s="112"/>
      <c r="E78" s="112"/>
      <c r="F78" s="101">
        <f>F79+F80</f>
        <v>21.1</v>
      </c>
      <c r="G78" s="101">
        <f>G79+G80</f>
        <v>21.1</v>
      </c>
      <c r="H78" s="101">
        <f>H79+H80</f>
        <v>21.1</v>
      </c>
    </row>
    <row r="79" spans="1:8" ht="31.5" x14ac:dyDescent="0.25">
      <c r="A79" s="111" t="s">
        <v>52</v>
      </c>
      <c r="B79" s="112" t="s">
        <v>578</v>
      </c>
      <c r="C79" s="112" t="s">
        <v>91</v>
      </c>
      <c r="D79" s="112" t="s">
        <v>31</v>
      </c>
      <c r="E79" s="112" t="s">
        <v>54</v>
      </c>
      <c r="F79" s="101">
        <f>SUM(Ведомственная!G565)</f>
        <v>0.3</v>
      </c>
      <c r="G79" s="101">
        <f>SUM(Ведомственная!H565)</f>
        <v>0.3</v>
      </c>
      <c r="H79" s="101">
        <f>SUM(Ведомственная!I565)</f>
        <v>0.3</v>
      </c>
    </row>
    <row r="80" spans="1:8" x14ac:dyDescent="0.25">
      <c r="A80" s="111" t="s">
        <v>42</v>
      </c>
      <c r="B80" s="112" t="s">
        <v>578</v>
      </c>
      <c r="C80" s="112" t="s">
        <v>99</v>
      </c>
      <c r="D80" s="112" t="s">
        <v>31</v>
      </c>
      <c r="E80" s="112" t="s">
        <v>54</v>
      </c>
      <c r="F80" s="101">
        <f>SUM(Ведомственная!G566)</f>
        <v>20.8</v>
      </c>
      <c r="G80" s="101">
        <f>SUM(Ведомственная!H566)</f>
        <v>20.8</v>
      </c>
      <c r="H80" s="101">
        <f>SUM(Ведомственная!I566)</f>
        <v>20.8</v>
      </c>
    </row>
    <row r="81" spans="1:8" ht="94.5" x14ac:dyDescent="0.25">
      <c r="A81" s="111" t="s">
        <v>513</v>
      </c>
      <c r="B81" s="112" t="s">
        <v>579</v>
      </c>
      <c r="C81" s="112"/>
      <c r="D81" s="112"/>
      <c r="E81" s="112"/>
      <c r="F81" s="101">
        <f>F82+F83</f>
        <v>11112.7</v>
      </c>
      <c r="G81" s="101">
        <f>G82+G83</f>
        <v>707.30000000000007</v>
      </c>
      <c r="H81" s="101">
        <f>H82+H83</f>
        <v>707.30000000000007</v>
      </c>
    </row>
    <row r="82" spans="1:8" ht="31.5" x14ac:dyDescent="0.25">
      <c r="A82" s="111" t="s">
        <v>52</v>
      </c>
      <c r="B82" s="112" t="s">
        <v>579</v>
      </c>
      <c r="C82" s="112" t="s">
        <v>91</v>
      </c>
      <c r="D82" s="112" t="s">
        <v>31</v>
      </c>
      <c r="E82" s="112" t="s">
        <v>54</v>
      </c>
      <c r="F82" s="101">
        <f>SUM(Ведомственная!G568)</f>
        <v>123.2</v>
      </c>
      <c r="G82" s="101">
        <f>SUM(Ведомственная!H568)</f>
        <v>8.6</v>
      </c>
      <c r="H82" s="101">
        <f>SUM(Ведомственная!I568)</f>
        <v>8.6</v>
      </c>
    </row>
    <row r="83" spans="1:8" x14ac:dyDescent="0.25">
      <c r="A83" s="111" t="s">
        <v>42</v>
      </c>
      <c r="B83" s="112" t="s">
        <v>579</v>
      </c>
      <c r="C83" s="112" t="s">
        <v>99</v>
      </c>
      <c r="D83" s="112" t="s">
        <v>31</v>
      </c>
      <c r="E83" s="112" t="s">
        <v>54</v>
      </c>
      <c r="F83" s="101">
        <f>SUM(Ведомственная!G569)</f>
        <v>10989.5</v>
      </c>
      <c r="G83" s="101">
        <f>SUM(Ведомственная!H569)</f>
        <v>698.7</v>
      </c>
      <c r="H83" s="101">
        <f>SUM(Ведомственная!I569)</f>
        <v>698.7</v>
      </c>
    </row>
    <row r="84" spans="1:8" ht="63" x14ac:dyDescent="0.25">
      <c r="A84" s="111" t="s">
        <v>580</v>
      </c>
      <c r="B84" s="112" t="s">
        <v>581</v>
      </c>
      <c r="C84" s="112"/>
      <c r="D84" s="112"/>
      <c r="E84" s="112"/>
      <c r="F84" s="101">
        <f>SUM(F85:F86)</f>
        <v>1098.7</v>
      </c>
      <c r="G84" s="101">
        <f>SUM(G85:G86)</f>
        <v>0</v>
      </c>
      <c r="H84" s="101">
        <f>SUM(H85:H86)</f>
        <v>0</v>
      </c>
    </row>
    <row r="85" spans="1:8" ht="31.5" x14ac:dyDescent="0.25">
      <c r="A85" s="111" t="s">
        <v>52</v>
      </c>
      <c r="B85" s="112" t="s">
        <v>581</v>
      </c>
      <c r="C85" s="112" t="s">
        <v>91</v>
      </c>
      <c r="D85" s="112" t="s">
        <v>31</v>
      </c>
      <c r="E85" s="112" t="s">
        <v>54</v>
      </c>
      <c r="F85" s="101">
        <f>SUM(Ведомственная!G571)</f>
        <v>16.7</v>
      </c>
      <c r="G85" s="101">
        <f>SUM(Ведомственная!H571)</f>
        <v>0</v>
      </c>
      <c r="H85" s="101">
        <f>SUM(Ведомственная!I571)</f>
        <v>0</v>
      </c>
    </row>
    <row r="86" spans="1:8" x14ac:dyDescent="0.25">
      <c r="A86" s="111" t="s">
        <v>42</v>
      </c>
      <c r="B86" s="112" t="s">
        <v>581</v>
      </c>
      <c r="C86" s="112" t="s">
        <v>99</v>
      </c>
      <c r="D86" s="112" t="s">
        <v>31</v>
      </c>
      <c r="E86" s="112" t="s">
        <v>54</v>
      </c>
      <c r="F86" s="101">
        <f>SUM(Ведомственная!G572)</f>
        <v>1082</v>
      </c>
      <c r="G86" s="101">
        <f>SUM(Ведомственная!H572)</f>
        <v>0</v>
      </c>
      <c r="H86" s="101">
        <f>SUM(Ведомственная!I572)</f>
        <v>0</v>
      </c>
    </row>
    <row r="87" spans="1:8" ht="47.25" x14ac:dyDescent="0.25">
      <c r="A87" s="111" t="s">
        <v>383</v>
      </c>
      <c r="B87" s="112" t="s">
        <v>582</v>
      </c>
      <c r="C87" s="112"/>
      <c r="D87" s="112"/>
      <c r="E87" s="112"/>
      <c r="F87" s="101">
        <f>F88+F89</f>
        <v>1880.8999999999999</v>
      </c>
      <c r="G87" s="101">
        <f>G88+G89</f>
        <v>1875.8</v>
      </c>
      <c r="H87" s="101">
        <f>H88+H89</f>
        <v>1875.8</v>
      </c>
    </row>
    <row r="88" spans="1:8" ht="31.5" x14ac:dyDescent="0.25">
      <c r="A88" s="111" t="s">
        <v>52</v>
      </c>
      <c r="B88" s="112" t="s">
        <v>582</v>
      </c>
      <c r="C88" s="112" t="s">
        <v>91</v>
      </c>
      <c r="D88" s="112" t="s">
        <v>31</v>
      </c>
      <c r="E88" s="112" t="s">
        <v>54</v>
      </c>
      <c r="F88" s="101">
        <f>SUM(Ведомственная!G574)</f>
        <v>27.8</v>
      </c>
      <c r="G88" s="101">
        <f>SUM(Ведомственная!H574)</f>
        <v>27.7</v>
      </c>
      <c r="H88" s="101">
        <f>SUM(Ведомственная!I574)</f>
        <v>27.7</v>
      </c>
    </row>
    <row r="89" spans="1:8" x14ac:dyDescent="0.25">
      <c r="A89" s="111" t="s">
        <v>42</v>
      </c>
      <c r="B89" s="112" t="s">
        <v>582</v>
      </c>
      <c r="C89" s="112" t="s">
        <v>99</v>
      </c>
      <c r="D89" s="112" t="s">
        <v>31</v>
      </c>
      <c r="E89" s="112" t="s">
        <v>54</v>
      </c>
      <c r="F89" s="101">
        <f>SUM(Ведомственная!G575)</f>
        <v>1853.1</v>
      </c>
      <c r="G89" s="101">
        <f>SUM(Ведомственная!H575)</f>
        <v>1848.1</v>
      </c>
      <c r="H89" s="101">
        <f>SUM(Ведомственная!I575)</f>
        <v>1848.1</v>
      </c>
    </row>
    <row r="90" spans="1:8" ht="47.25" x14ac:dyDescent="0.25">
      <c r="A90" s="111" t="s">
        <v>384</v>
      </c>
      <c r="B90" s="112" t="s">
        <v>583</v>
      </c>
      <c r="C90" s="112"/>
      <c r="D90" s="112"/>
      <c r="E90" s="112"/>
      <c r="F90" s="101">
        <f>F91+F92</f>
        <v>14203.3</v>
      </c>
      <c r="G90" s="101">
        <f>G91+G92</f>
        <v>14771.4</v>
      </c>
      <c r="H90" s="101">
        <f>H91+H92</f>
        <v>15362.3</v>
      </c>
    </row>
    <row r="91" spans="1:8" ht="31.5" x14ac:dyDescent="0.25">
      <c r="A91" s="111" t="s">
        <v>52</v>
      </c>
      <c r="B91" s="112" t="s">
        <v>583</v>
      </c>
      <c r="C91" s="112" t="s">
        <v>91</v>
      </c>
      <c r="D91" s="112" t="s">
        <v>31</v>
      </c>
      <c r="E91" s="112" t="s">
        <v>54</v>
      </c>
      <c r="F91" s="101">
        <f>SUM(Ведомственная!G577)</f>
        <v>212.9</v>
      </c>
      <c r="G91" s="101">
        <f>SUM(Ведомственная!H577)</f>
        <v>221.4</v>
      </c>
      <c r="H91" s="101">
        <f>SUM(Ведомственная!I577)</f>
        <v>230.3</v>
      </c>
    </row>
    <row r="92" spans="1:8" x14ac:dyDescent="0.25">
      <c r="A92" s="111" t="s">
        <v>42</v>
      </c>
      <c r="B92" s="112" t="s">
        <v>583</v>
      </c>
      <c r="C92" s="112" t="s">
        <v>99</v>
      </c>
      <c r="D92" s="112" t="s">
        <v>31</v>
      </c>
      <c r="E92" s="112" t="s">
        <v>54</v>
      </c>
      <c r="F92" s="101">
        <f>SUM(Ведомственная!G578)</f>
        <v>13990.4</v>
      </c>
      <c r="G92" s="101">
        <f>SUM(Ведомственная!H578)</f>
        <v>14550</v>
      </c>
      <c r="H92" s="101">
        <f>SUM(Ведомственная!I578)</f>
        <v>15132</v>
      </c>
    </row>
    <row r="93" spans="1:8" ht="31.5" x14ac:dyDescent="0.25">
      <c r="A93" s="111" t="s">
        <v>385</v>
      </c>
      <c r="B93" s="112" t="s">
        <v>584</v>
      </c>
      <c r="C93" s="112"/>
      <c r="D93" s="112"/>
      <c r="E93" s="112"/>
      <c r="F93" s="101">
        <f>F94+F95</f>
        <v>122082.8</v>
      </c>
      <c r="G93" s="101">
        <f>G94+G95</f>
        <v>122082.8</v>
      </c>
      <c r="H93" s="101">
        <f>H94+H95</f>
        <v>122082.8</v>
      </c>
    </row>
    <row r="94" spans="1:8" ht="31.5" x14ac:dyDescent="0.25">
      <c r="A94" s="111" t="s">
        <v>52</v>
      </c>
      <c r="B94" s="112" t="s">
        <v>584</v>
      </c>
      <c r="C94" s="112" t="s">
        <v>91</v>
      </c>
      <c r="D94" s="112" t="s">
        <v>31</v>
      </c>
      <c r="E94" s="112" t="s">
        <v>54</v>
      </c>
      <c r="F94" s="101">
        <f>SUM(Ведомственная!G580)</f>
        <v>2507</v>
      </c>
      <c r="G94" s="101">
        <f>SUM(Ведомственная!H580)</f>
        <v>2507</v>
      </c>
      <c r="H94" s="101">
        <f>SUM(Ведомственная!I580)</f>
        <v>2507</v>
      </c>
    </row>
    <row r="95" spans="1:8" x14ac:dyDescent="0.25">
      <c r="A95" s="111" t="s">
        <v>42</v>
      </c>
      <c r="B95" s="112" t="s">
        <v>584</v>
      </c>
      <c r="C95" s="112" t="s">
        <v>99</v>
      </c>
      <c r="D95" s="112" t="s">
        <v>31</v>
      </c>
      <c r="E95" s="112" t="s">
        <v>54</v>
      </c>
      <c r="F95" s="101">
        <f>SUM(Ведомственная!G581)</f>
        <v>119575.8</v>
      </c>
      <c r="G95" s="101">
        <f>SUM(Ведомственная!H581)</f>
        <v>119575.8</v>
      </c>
      <c r="H95" s="101">
        <f>SUM(Ведомственная!I581)</f>
        <v>119575.8</v>
      </c>
    </row>
    <row r="96" spans="1:8" ht="94.5" x14ac:dyDescent="0.25">
      <c r="A96" s="111" t="s">
        <v>386</v>
      </c>
      <c r="B96" s="112" t="s">
        <v>585</v>
      </c>
      <c r="C96" s="112"/>
      <c r="D96" s="112"/>
      <c r="E96" s="112"/>
      <c r="F96" s="101">
        <f>F97+F98</f>
        <v>50.8</v>
      </c>
      <c r="G96" s="101">
        <f>G97+G98</f>
        <v>50.8</v>
      </c>
      <c r="H96" s="101">
        <f>H97+H98</f>
        <v>50.8</v>
      </c>
    </row>
    <row r="97" spans="1:8" ht="31.5" x14ac:dyDescent="0.25">
      <c r="A97" s="111" t="s">
        <v>52</v>
      </c>
      <c r="B97" s="112" t="s">
        <v>585</v>
      </c>
      <c r="C97" s="112" t="s">
        <v>91</v>
      </c>
      <c r="D97" s="112" t="s">
        <v>31</v>
      </c>
      <c r="E97" s="112" t="s">
        <v>54</v>
      </c>
      <c r="F97" s="101">
        <f>SUM(Ведомственная!G583)</f>
        <v>0.8</v>
      </c>
      <c r="G97" s="101">
        <f>SUM(Ведомственная!H583)</f>
        <v>0.8</v>
      </c>
      <c r="H97" s="101">
        <f>SUM(Ведомственная!I583)</f>
        <v>0.8</v>
      </c>
    </row>
    <row r="98" spans="1:8" x14ac:dyDescent="0.25">
      <c r="A98" s="111" t="s">
        <v>42</v>
      </c>
      <c r="B98" s="112" t="s">
        <v>585</v>
      </c>
      <c r="C98" s="112" t="s">
        <v>99</v>
      </c>
      <c r="D98" s="112" t="s">
        <v>31</v>
      </c>
      <c r="E98" s="112" t="s">
        <v>54</v>
      </c>
      <c r="F98" s="101">
        <f>SUM(Ведомственная!G584)</f>
        <v>50</v>
      </c>
      <c r="G98" s="101">
        <f>SUM(Ведомственная!H584)</f>
        <v>50</v>
      </c>
      <c r="H98" s="101">
        <f>SUM(Ведомственная!I584)</f>
        <v>50</v>
      </c>
    </row>
    <row r="99" spans="1:8" ht="31.5" x14ac:dyDescent="0.25">
      <c r="A99" s="111" t="s">
        <v>550</v>
      </c>
      <c r="B99" s="112" t="s">
        <v>586</v>
      </c>
      <c r="C99" s="112"/>
      <c r="D99" s="112"/>
      <c r="E99" s="112"/>
      <c r="F99" s="101">
        <f>SUM(F100:F101)</f>
        <v>16042.1</v>
      </c>
      <c r="G99" s="101">
        <f>SUM(G100:G101)</f>
        <v>16790.099999999999</v>
      </c>
      <c r="H99" s="101">
        <f>SUM(H100:H101)</f>
        <v>16329.1</v>
      </c>
    </row>
    <row r="100" spans="1:8" ht="31.5" hidden="1" x14ac:dyDescent="0.25">
      <c r="A100" s="111" t="s">
        <v>52</v>
      </c>
      <c r="B100" s="112" t="s">
        <v>444</v>
      </c>
      <c r="C100" s="112" t="s">
        <v>91</v>
      </c>
      <c r="D100" s="112" t="s">
        <v>31</v>
      </c>
      <c r="E100" s="112" t="s">
        <v>54</v>
      </c>
      <c r="F100" s="101"/>
      <c r="G100" s="101"/>
      <c r="H100" s="101"/>
    </row>
    <row r="101" spans="1:8" x14ac:dyDescent="0.25">
      <c r="A101" s="111" t="s">
        <v>42</v>
      </c>
      <c r="B101" s="112" t="s">
        <v>586</v>
      </c>
      <c r="C101" s="112" t="s">
        <v>99</v>
      </c>
      <c r="D101" s="112" t="s">
        <v>31</v>
      </c>
      <c r="E101" s="112" t="s">
        <v>54</v>
      </c>
      <c r="F101" s="101">
        <f>SUM(Ведомственная!G587)</f>
        <v>16042.1</v>
      </c>
      <c r="G101" s="101">
        <f>SUM(Ведомственная!H587)</f>
        <v>16790.099999999999</v>
      </c>
      <c r="H101" s="101">
        <f>SUM(Ведомственная!I587)</f>
        <v>16329.1</v>
      </c>
    </row>
    <row r="102" spans="1:8" ht="63" x14ac:dyDescent="0.25">
      <c r="A102" s="111" t="s">
        <v>594</v>
      </c>
      <c r="B102" s="112" t="s">
        <v>593</v>
      </c>
      <c r="C102" s="112"/>
      <c r="D102" s="112"/>
      <c r="E102" s="112"/>
      <c r="F102" s="101">
        <f>SUM(F103)</f>
        <v>4655.1000000000004</v>
      </c>
      <c r="G102" s="101">
        <f>SUM(G103)</f>
        <v>4655.1000000000004</v>
      </c>
      <c r="H102" s="101">
        <f>SUM(H103)</f>
        <v>4655.1000000000004</v>
      </c>
    </row>
    <row r="103" spans="1:8" s="77" customFormat="1" ht="47.25" x14ac:dyDescent="0.25">
      <c r="A103" s="111" t="s">
        <v>396</v>
      </c>
      <c r="B103" s="112" t="s">
        <v>592</v>
      </c>
      <c r="C103" s="31"/>
      <c r="D103" s="112"/>
      <c r="E103" s="112"/>
      <c r="F103" s="101">
        <f>F104+F105</f>
        <v>4655.1000000000004</v>
      </c>
      <c r="G103" s="101">
        <f>G104+G105</f>
        <v>4655.1000000000004</v>
      </c>
      <c r="H103" s="101">
        <f>H104+H105</f>
        <v>4655.1000000000004</v>
      </c>
    </row>
    <row r="104" spans="1:8" s="77" customFormat="1" ht="63" x14ac:dyDescent="0.25">
      <c r="A104" s="111" t="s">
        <v>51</v>
      </c>
      <c r="B104" s="112" t="s">
        <v>592</v>
      </c>
      <c r="C104" s="31">
        <v>100</v>
      </c>
      <c r="D104" s="112" t="s">
        <v>31</v>
      </c>
      <c r="E104" s="112" t="s">
        <v>78</v>
      </c>
      <c r="F104" s="101">
        <f>SUM(Ведомственная!G664)</f>
        <v>4020.3</v>
      </c>
      <c r="G104" s="101">
        <f>SUM(Ведомственная!H664)</f>
        <v>4020.3</v>
      </c>
      <c r="H104" s="101">
        <f>SUM(Ведомственная!I664)</f>
        <v>4020.3</v>
      </c>
    </row>
    <row r="105" spans="1:8" s="77" customFormat="1" ht="31.5" x14ac:dyDescent="0.25">
      <c r="A105" s="111" t="s">
        <v>52</v>
      </c>
      <c r="B105" s="112" t="s">
        <v>592</v>
      </c>
      <c r="C105" s="31">
        <v>200</v>
      </c>
      <c r="D105" s="112" t="s">
        <v>31</v>
      </c>
      <c r="E105" s="112" t="s">
        <v>78</v>
      </c>
      <c r="F105" s="101">
        <f>SUM(Ведомственная!G665)</f>
        <v>634.79999999999995</v>
      </c>
      <c r="G105" s="101">
        <f>SUM(Ведомственная!H665)</f>
        <v>634.79999999999995</v>
      </c>
      <c r="H105" s="101">
        <f>SUM(Ведомственная!I665)</f>
        <v>634.79999999999995</v>
      </c>
    </row>
    <row r="106" spans="1:8" ht="47.25" x14ac:dyDescent="0.25">
      <c r="A106" s="111" t="s">
        <v>370</v>
      </c>
      <c r="B106" s="112" t="s">
        <v>371</v>
      </c>
      <c r="C106" s="31"/>
      <c r="D106" s="112"/>
      <c r="E106" s="112"/>
      <c r="F106" s="101">
        <f>SUM(F107)+F111</f>
        <v>100094.29999999999</v>
      </c>
      <c r="G106" s="101">
        <f>SUM(G107)+G111</f>
        <v>100501.70000000001</v>
      </c>
      <c r="H106" s="101">
        <f>SUM(H107)+H111</f>
        <v>100925.4</v>
      </c>
    </row>
    <row r="107" spans="1:8" ht="31.5" x14ac:dyDescent="0.25">
      <c r="A107" s="111" t="s">
        <v>398</v>
      </c>
      <c r="B107" s="31" t="s">
        <v>595</v>
      </c>
      <c r="C107" s="31"/>
      <c r="D107" s="112"/>
      <c r="E107" s="112"/>
      <c r="F107" s="101">
        <f>F108+F109+F110</f>
        <v>19083</v>
      </c>
      <c r="G107" s="101">
        <f>G108+G109+G110</f>
        <v>19083</v>
      </c>
      <c r="H107" s="101">
        <f>H108+H109+H110</f>
        <v>19083</v>
      </c>
    </row>
    <row r="108" spans="1:8" ht="63" x14ac:dyDescent="0.25">
      <c r="A108" s="111" t="s">
        <v>51</v>
      </c>
      <c r="B108" s="31" t="s">
        <v>595</v>
      </c>
      <c r="C108" s="31">
        <v>100</v>
      </c>
      <c r="D108" s="112" t="s">
        <v>31</v>
      </c>
      <c r="E108" s="112" t="s">
        <v>78</v>
      </c>
      <c r="F108" s="101">
        <f>SUM(Ведомственная!G668)</f>
        <v>19083</v>
      </c>
      <c r="G108" s="101">
        <f>SUM(Ведомственная!H668)</f>
        <v>19083</v>
      </c>
      <c r="H108" s="101">
        <f>SUM(Ведомственная!I668)</f>
        <v>19083</v>
      </c>
    </row>
    <row r="109" spans="1:8" ht="31.5" hidden="1" x14ac:dyDescent="0.25">
      <c r="A109" s="111" t="s">
        <v>52</v>
      </c>
      <c r="B109" s="31" t="s">
        <v>399</v>
      </c>
      <c r="C109" s="31">
        <v>200</v>
      </c>
      <c r="D109" s="112" t="s">
        <v>31</v>
      </c>
      <c r="E109" s="112" t="s">
        <v>78</v>
      </c>
      <c r="F109" s="101"/>
      <c r="G109" s="101"/>
      <c r="H109" s="101"/>
    </row>
    <row r="110" spans="1:8" hidden="1" x14ac:dyDescent="0.25">
      <c r="A110" s="111" t="s">
        <v>22</v>
      </c>
      <c r="B110" s="31" t="s">
        <v>399</v>
      </c>
      <c r="C110" s="31">
        <v>800</v>
      </c>
      <c r="D110" s="112" t="s">
        <v>31</v>
      </c>
      <c r="E110" s="112" t="s">
        <v>78</v>
      </c>
      <c r="F110" s="101"/>
      <c r="G110" s="101"/>
      <c r="H110" s="101"/>
    </row>
    <row r="111" spans="1:8" ht="31.5" x14ac:dyDescent="0.25">
      <c r="A111" s="111" t="s">
        <v>372</v>
      </c>
      <c r="B111" s="112" t="s">
        <v>567</v>
      </c>
      <c r="C111" s="31"/>
      <c r="D111" s="112"/>
      <c r="E111" s="112"/>
      <c r="F111" s="101">
        <f>F112+F113+F115+F114</f>
        <v>81011.299999999988</v>
      </c>
      <c r="G111" s="101">
        <f>G112+G113+G115+G114</f>
        <v>81418.700000000012</v>
      </c>
      <c r="H111" s="101">
        <f>H112+H113+H115+H114</f>
        <v>81842.399999999994</v>
      </c>
    </row>
    <row r="112" spans="1:8" ht="63" x14ac:dyDescent="0.25">
      <c r="A112" s="111" t="s">
        <v>51</v>
      </c>
      <c r="B112" s="112" t="s">
        <v>567</v>
      </c>
      <c r="C112" s="31">
        <v>100</v>
      </c>
      <c r="D112" s="112" t="s">
        <v>31</v>
      </c>
      <c r="E112" s="112" t="s">
        <v>44</v>
      </c>
      <c r="F112" s="101">
        <f>SUM(Ведомственная!G515)</f>
        <v>71037.7</v>
      </c>
      <c r="G112" s="101">
        <f>SUM(Ведомственная!H515)</f>
        <v>71029.8</v>
      </c>
      <c r="H112" s="101">
        <f>SUM(Ведомственная!I515)</f>
        <v>71029.8</v>
      </c>
    </row>
    <row r="113" spans="1:8" ht="31.5" x14ac:dyDescent="0.25">
      <c r="A113" s="111" t="s">
        <v>52</v>
      </c>
      <c r="B113" s="112" t="s">
        <v>567</v>
      </c>
      <c r="C113" s="31">
        <v>200</v>
      </c>
      <c r="D113" s="112" t="s">
        <v>31</v>
      </c>
      <c r="E113" s="112" t="s">
        <v>44</v>
      </c>
      <c r="F113" s="101">
        <f>SUM(Ведомственная!G516)</f>
        <v>9705.9</v>
      </c>
      <c r="G113" s="101">
        <f>SUM(Ведомственная!H516)</f>
        <v>10171.799999999999</v>
      </c>
      <c r="H113" s="101">
        <f>SUM(Ведомственная!I516)</f>
        <v>10603.7</v>
      </c>
    </row>
    <row r="114" spans="1:8" ht="19.5" customHeight="1" x14ac:dyDescent="0.25">
      <c r="A114" s="111" t="s">
        <v>42</v>
      </c>
      <c r="B114" s="112" t="s">
        <v>567</v>
      </c>
      <c r="C114" s="31">
        <v>300</v>
      </c>
      <c r="D114" s="112" t="s">
        <v>31</v>
      </c>
      <c r="E114" s="112" t="s">
        <v>44</v>
      </c>
      <c r="F114" s="101">
        <f>SUM(Ведомственная!G517)</f>
        <v>0</v>
      </c>
      <c r="G114" s="101">
        <f>SUM(Ведомственная!H517)</f>
        <v>0</v>
      </c>
      <c r="H114" s="101">
        <f>SUM(Ведомственная!I517)</f>
        <v>0</v>
      </c>
    </row>
    <row r="115" spans="1:8" x14ac:dyDescent="0.25">
      <c r="A115" s="111" t="s">
        <v>22</v>
      </c>
      <c r="B115" s="112" t="s">
        <v>567</v>
      </c>
      <c r="C115" s="31">
        <v>800</v>
      </c>
      <c r="D115" s="112" t="s">
        <v>31</v>
      </c>
      <c r="E115" s="112" t="s">
        <v>44</v>
      </c>
      <c r="F115" s="101">
        <f>SUM(Ведомственная!G518)</f>
        <v>267.7</v>
      </c>
      <c r="G115" s="101">
        <f>SUM(Ведомственная!H518)</f>
        <v>217.1</v>
      </c>
      <c r="H115" s="101">
        <f>SUM(Ведомственная!I518)</f>
        <v>208.9</v>
      </c>
    </row>
    <row r="116" spans="1:8" s="24" customFormat="1" ht="47.25" x14ac:dyDescent="0.25">
      <c r="A116" s="21" t="s">
        <v>649</v>
      </c>
      <c r="B116" s="29" t="s">
        <v>650</v>
      </c>
      <c r="C116" s="29"/>
      <c r="D116" s="44"/>
      <c r="E116" s="44"/>
      <c r="F116" s="45">
        <f>SUM(F120)+F117</f>
        <v>1500</v>
      </c>
      <c r="G116" s="45">
        <f t="shared" ref="G116:H116" si="2">SUM(G120)+G117</f>
        <v>1500</v>
      </c>
      <c r="H116" s="45">
        <f t="shared" si="2"/>
        <v>1500</v>
      </c>
    </row>
    <row r="117" spans="1:8" x14ac:dyDescent="0.25">
      <c r="A117" s="27" t="s">
        <v>35</v>
      </c>
      <c r="B117" s="31" t="s">
        <v>999</v>
      </c>
      <c r="C117" s="31"/>
      <c r="D117" s="112"/>
      <c r="E117" s="112"/>
      <c r="F117" s="101">
        <f t="shared" ref="F117:H118" si="3">SUM(F118)</f>
        <v>1500</v>
      </c>
      <c r="G117" s="101">
        <f t="shared" si="3"/>
        <v>0</v>
      </c>
      <c r="H117" s="101">
        <f t="shared" si="3"/>
        <v>0</v>
      </c>
    </row>
    <row r="118" spans="1:8" ht="31.5" x14ac:dyDescent="0.25">
      <c r="A118" s="111" t="s">
        <v>480</v>
      </c>
      <c r="B118" s="31" t="s">
        <v>1000</v>
      </c>
      <c r="C118" s="31"/>
      <c r="D118" s="112"/>
      <c r="E118" s="112"/>
      <c r="F118" s="101">
        <f t="shared" si="3"/>
        <v>1500</v>
      </c>
      <c r="G118" s="101">
        <f t="shared" si="3"/>
        <v>0</v>
      </c>
      <c r="H118" s="101">
        <f t="shared" si="3"/>
        <v>0</v>
      </c>
    </row>
    <row r="119" spans="1:8" x14ac:dyDescent="0.25">
      <c r="A119" s="111" t="s">
        <v>22</v>
      </c>
      <c r="B119" s="31" t="s">
        <v>1000</v>
      </c>
      <c r="C119" s="31">
        <v>200</v>
      </c>
      <c r="D119" s="112" t="s">
        <v>13</v>
      </c>
      <c r="E119" s="112" t="s">
        <v>24</v>
      </c>
      <c r="F119" s="101">
        <f>SUM(Ведомственная!G206)</f>
        <v>1500</v>
      </c>
      <c r="G119" s="101">
        <f>SUM(Ведомственная!H206)</f>
        <v>0</v>
      </c>
      <c r="H119" s="101">
        <f>SUM(Ведомственная!I206)</f>
        <v>0</v>
      </c>
    </row>
    <row r="120" spans="1:8" ht="47.25" x14ac:dyDescent="0.25">
      <c r="A120" s="38" t="s">
        <v>18</v>
      </c>
      <c r="B120" s="112" t="s">
        <v>901</v>
      </c>
      <c r="C120" s="31"/>
      <c r="D120" s="112"/>
      <c r="E120" s="112"/>
      <c r="F120" s="101">
        <f t="shared" ref="F120:H121" si="4">SUM(F121)</f>
        <v>0</v>
      </c>
      <c r="G120" s="101">
        <f t="shared" si="4"/>
        <v>1500</v>
      </c>
      <c r="H120" s="101">
        <f t="shared" si="4"/>
        <v>1500</v>
      </c>
    </row>
    <row r="121" spans="1:8" ht="31.5" x14ac:dyDescent="0.25">
      <c r="A121" s="111" t="s">
        <v>234</v>
      </c>
      <c r="B121" s="112" t="s">
        <v>900</v>
      </c>
      <c r="C121" s="112"/>
      <c r="D121" s="112"/>
      <c r="E121" s="112"/>
      <c r="F121" s="101">
        <f t="shared" si="4"/>
        <v>0</v>
      </c>
      <c r="G121" s="101">
        <f t="shared" si="4"/>
        <v>1500</v>
      </c>
      <c r="H121" s="101">
        <f t="shared" si="4"/>
        <v>1500</v>
      </c>
    </row>
    <row r="122" spans="1:8" x14ac:dyDescent="0.25">
      <c r="A122" s="111" t="s">
        <v>22</v>
      </c>
      <c r="B122" s="112" t="s">
        <v>900</v>
      </c>
      <c r="C122" s="112" t="s">
        <v>96</v>
      </c>
      <c r="D122" s="112" t="s">
        <v>13</v>
      </c>
      <c r="E122" s="112" t="s">
        <v>24</v>
      </c>
      <c r="F122" s="101">
        <f>SUM(Ведомственная!G209)</f>
        <v>0</v>
      </c>
      <c r="G122" s="101">
        <f>SUM(Ведомственная!H209)</f>
        <v>1500</v>
      </c>
      <c r="H122" s="101">
        <f>SUM(Ведомственная!I209)</f>
        <v>1500</v>
      </c>
    </row>
    <row r="123" spans="1:8" ht="35.25" customHeight="1" x14ac:dyDescent="0.25">
      <c r="A123" s="115" t="s">
        <v>651</v>
      </c>
      <c r="B123" s="44" t="s">
        <v>232</v>
      </c>
      <c r="C123" s="31"/>
      <c r="D123" s="112"/>
      <c r="E123" s="112"/>
      <c r="F123" s="45">
        <f>SUM(F124+F126+F129)</f>
        <v>4800</v>
      </c>
      <c r="G123" s="45">
        <f>SUM(G124+G126+G129)</f>
        <v>4100</v>
      </c>
      <c r="H123" s="45">
        <f>SUM(H124+H126+H129)</f>
        <v>4100</v>
      </c>
    </row>
    <row r="124" spans="1:8" ht="35.25" customHeight="1" x14ac:dyDescent="0.25">
      <c r="A124" s="26" t="s">
        <v>98</v>
      </c>
      <c r="B124" s="112" t="s">
        <v>721</v>
      </c>
      <c r="C124" s="31"/>
      <c r="D124" s="112"/>
      <c r="E124" s="112"/>
      <c r="F124" s="101">
        <f>SUM(F125)</f>
        <v>700</v>
      </c>
      <c r="G124" s="101">
        <f>SUM(G125)</f>
        <v>0</v>
      </c>
      <c r="H124" s="101">
        <f>SUM(H125)</f>
        <v>0</v>
      </c>
    </row>
    <row r="125" spans="1:8" ht="35.25" customHeight="1" x14ac:dyDescent="0.25">
      <c r="A125" s="1" t="s">
        <v>52</v>
      </c>
      <c r="B125" s="112" t="s">
        <v>721</v>
      </c>
      <c r="C125" s="31">
        <v>200</v>
      </c>
      <c r="D125" s="112" t="s">
        <v>13</v>
      </c>
      <c r="E125" s="112" t="s">
        <v>24</v>
      </c>
      <c r="F125" s="101">
        <f>SUM(Ведомственная!G212)</f>
        <v>700</v>
      </c>
      <c r="G125" s="101">
        <f>SUM(Ведомственная!H212)</f>
        <v>0</v>
      </c>
      <c r="H125" s="101">
        <f>SUM(Ведомственная!I212)</f>
        <v>0</v>
      </c>
    </row>
    <row r="126" spans="1:8" ht="31.5" x14ac:dyDescent="0.25">
      <c r="A126" s="38" t="s">
        <v>69</v>
      </c>
      <c r="B126" s="112" t="s">
        <v>652</v>
      </c>
      <c r="C126" s="31"/>
      <c r="D126" s="112"/>
      <c r="E126" s="112"/>
      <c r="F126" s="101">
        <f t="shared" ref="F126:H127" si="5">SUM(F127)</f>
        <v>3800</v>
      </c>
      <c r="G126" s="101">
        <f t="shared" si="5"/>
        <v>3800</v>
      </c>
      <c r="H126" s="101">
        <f t="shared" si="5"/>
        <v>3800</v>
      </c>
    </row>
    <row r="127" spans="1:8" ht="47.25" x14ac:dyDescent="0.25">
      <c r="A127" s="111" t="s">
        <v>410</v>
      </c>
      <c r="B127" s="112" t="s">
        <v>653</v>
      </c>
      <c r="C127" s="112"/>
      <c r="D127" s="112"/>
      <c r="E127" s="112"/>
      <c r="F127" s="101">
        <f t="shared" si="5"/>
        <v>3800</v>
      </c>
      <c r="G127" s="101">
        <f t="shared" si="5"/>
        <v>3800</v>
      </c>
      <c r="H127" s="101">
        <f t="shared" si="5"/>
        <v>3800</v>
      </c>
    </row>
    <row r="128" spans="1:8" ht="31.5" x14ac:dyDescent="0.25">
      <c r="A128" s="111" t="s">
        <v>229</v>
      </c>
      <c r="B128" s="112" t="s">
        <v>653</v>
      </c>
      <c r="C128" s="112" t="s">
        <v>122</v>
      </c>
      <c r="D128" s="112" t="s">
        <v>13</v>
      </c>
      <c r="E128" s="112" t="s">
        <v>24</v>
      </c>
      <c r="F128" s="101">
        <f>SUM(Ведомственная!G215)</f>
        <v>3800</v>
      </c>
      <c r="G128" s="101">
        <f>SUM(Ведомственная!H215)</f>
        <v>3800</v>
      </c>
      <c r="H128" s="101">
        <f>SUM(Ведомственная!I215)</f>
        <v>3800</v>
      </c>
    </row>
    <row r="129" spans="1:8" x14ac:dyDescent="0.25">
      <c r="A129" s="111" t="s">
        <v>655</v>
      </c>
      <c r="B129" s="112" t="s">
        <v>233</v>
      </c>
      <c r="C129" s="112"/>
      <c r="D129" s="112"/>
      <c r="E129" s="43"/>
      <c r="F129" s="101">
        <f>SUM(F131)</f>
        <v>300</v>
      </c>
      <c r="G129" s="101">
        <f>SUM(G131)</f>
        <v>300</v>
      </c>
      <c r="H129" s="101">
        <f>SUM(H131)</f>
        <v>300</v>
      </c>
    </row>
    <row r="130" spans="1:8" x14ac:dyDescent="0.25">
      <c r="A130" s="27" t="s">
        <v>35</v>
      </c>
      <c r="B130" s="112" t="s">
        <v>656</v>
      </c>
      <c r="C130" s="112"/>
      <c r="D130" s="112"/>
      <c r="E130" s="43"/>
      <c r="F130" s="101">
        <f>SUM(F131)</f>
        <v>300</v>
      </c>
      <c r="G130" s="101">
        <f>SUM(G131)</f>
        <v>300</v>
      </c>
      <c r="H130" s="101">
        <f>SUM(H131)</f>
        <v>300</v>
      </c>
    </row>
    <row r="131" spans="1:8" ht="31.5" x14ac:dyDescent="0.25">
      <c r="A131" s="27" t="s">
        <v>52</v>
      </c>
      <c r="B131" s="112" t="s">
        <v>656</v>
      </c>
      <c r="C131" s="112" t="s">
        <v>91</v>
      </c>
      <c r="D131" s="112" t="s">
        <v>13</v>
      </c>
      <c r="E131" s="112" t="s">
        <v>24</v>
      </c>
      <c r="F131" s="101">
        <f>SUM(Ведомственная!G218)</f>
        <v>300</v>
      </c>
      <c r="G131" s="101">
        <f>SUM(Ведомственная!H218)</f>
        <v>300</v>
      </c>
      <c r="H131" s="101">
        <f>SUM(Ведомственная!I218)</f>
        <v>300</v>
      </c>
    </row>
    <row r="132" spans="1:8" s="24" customFormat="1" ht="31.5" x14ac:dyDescent="0.25">
      <c r="A132" s="21" t="s">
        <v>637</v>
      </c>
      <c r="B132" s="44" t="s">
        <v>215</v>
      </c>
      <c r="C132" s="29"/>
      <c r="D132" s="44"/>
      <c r="E132" s="44"/>
      <c r="F132" s="45">
        <f>SUM(F133)</f>
        <v>391.4</v>
      </c>
      <c r="G132" s="45">
        <f>SUM(G133)</f>
        <v>391.4</v>
      </c>
      <c r="H132" s="45">
        <f>SUM(H133)</f>
        <v>391.4</v>
      </c>
    </row>
    <row r="133" spans="1:8" ht="31.5" x14ac:dyDescent="0.25">
      <c r="A133" s="111" t="s">
        <v>213</v>
      </c>
      <c r="B133" s="31" t="s">
        <v>556</v>
      </c>
      <c r="C133" s="31"/>
      <c r="D133" s="112"/>
      <c r="E133" s="112"/>
      <c r="F133" s="101">
        <f>SUM(F134:F135)</f>
        <v>391.4</v>
      </c>
      <c r="G133" s="101">
        <f>SUM(G134:G135)</f>
        <v>391.4</v>
      </c>
      <c r="H133" s="101">
        <f>SUM(H134:H135)</f>
        <v>391.4</v>
      </c>
    </row>
    <row r="134" spans="1:8" ht="63" x14ac:dyDescent="0.25">
      <c r="A134" s="111" t="s">
        <v>51</v>
      </c>
      <c r="B134" s="31" t="s">
        <v>556</v>
      </c>
      <c r="C134" s="31">
        <v>100</v>
      </c>
      <c r="D134" s="112" t="s">
        <v>34</v>
      </c>
      <c r="E134" s="112" t="s">
        <v>13</v>
      </c>
      <c r="F134" s="101">
        <f>SUM(Ведомственная!G58)</f>
        <v>370.7</v>
      </c>
      <c r="G134" s="101">
        <f>SUM(Ведомственная!H58)</f>
        <v>370.7</v>
      </c>
      <c r="H134" s="101">
        <f>SUM(Ведомственная!I58)</f>
        <v>370.7</v>
      </c>
    </row>
    <row r="135" spans="1:8" ht="31.5" x14ac:dyDescent="0.25">
      <c r="A135" s="111" t="s">
        <v>52</v>
      </c>
      <c r="B135" s="31" t="s">
        <v>556</v>
      </c>
      <c r="C135" s="112" t="s">
        <v>91</v>
      </c>
      <c r="D135" s="112" t="s">
        <v>34</v>
      </c>
      <c r="E135" s="112" t="s">
        <v>13</v>
      </c>
      <c r="F135" s="101">
        <f>SUM(Ведомственная!G59)</f>
        <v>20.7</v>
      </c>
      <c r="G135" s="101">
        <f>SUM(Ведомственная!H59)</f>
        <v>20.7</v>
      </c>
      <c r="H135" s="101">
        <f>SUM(Ведомственная!I59)</f>
        <v>20.7</v>
      </c>
    </row>
    <row r="136" spans="1:8" ht="31.5" x14ac:dyDescent="0.25">
      <c r="A136" s="21" t="s">
        <v>888</v>
      </c>
      <c r="B136" s="44" t="s">
        <v>216</v>
      </c>
      <c r="C136" s="29"/>
      <c r="D136" s="44"/>
      <c r="E136" s="44"/>
      <c r="F136" s="45">
        <f t="shared" ref="F136:H137" si="6">SUM(F137)</f>
        <v>450</v>
      </c>
      <c r="G136" s="45">
        <f t="shared" si="6"/>
        <v>150</v>
      </c>
      <c r="H136" s="45">
        <f t="shared" si="6"/>
        <v>150</v>
      </c>
    </row>
    <row r="137" spans="1:8" ht="31.5" x14ac:dyDescent="0.25">
      <c r="A137" s="111" t="s">
        <v>98</v>
      </c>
      <c r="B137" s="31" t="s">
        <v>688</v>
      </c>
      <c r="C137" s="29"/>
      <c r="D137" s="44"/>
      <c r="E137" s="44"/>
      <c r="F137" s="101">
        <f t="shared" si="6"/>
        <v>450</v>
      </c>
      <c r="G137" s="101">
        <f t="shared" si="6"/>
        <v>150</v>
      </c>
      <c r="H137" s="101">
        <f t="shared" si="6"/>
        <v>150</v>
      </c>
    </row>
    <row r="138" spans="1:8" ht="29.25" customHeight="1" x14ac:dyDescent="0.25">
      <c r="A138" s="111" t="s">
        <v>52</v>
      </c>
      <c r="B138" s="31" t="s">
        <v>688</v>
      </c>
      <c r="C138" s="31">
        <v>200</v>
      </c>
      <c r="D138" s="112" t="s">
        <v>34</v>
      </c>
      <c r="E138" s="112">
        <v>13</v>
      </c>
      <c r="F138" s="101">
        <f>SUM(Ведомственная!G87)</f>
        <v>450</v>
      </c>
      <c r="G138" s="101">
        <f>SUM(Ведомственная!H87)</f>
        <v>150</v>
      </c>
      <c r="H138" s="101">
        <f>SUM(Ведомственная!I87)</f>
        <v>150</v>
      </c>
    </row>
    <row r="139" spans="1:8" hidden="1" x14ac:dyDescent="0.25">
      <c r="A139" s="111" t="s">
        <v>22</v>
      </c>
      <c r="B139" s="31" t="s">
        <v>216</v>
      </c>
      <c r="C139" s="31">
        <v>800</v>
      </c>
      <c r="D139" s="112" t="s">
        <v>34</v>
      </c>
      <c r="E139" s="112">
        <v>13</v>
      </c>
      <c r="F139" s="101"/>
      <c r="G139" s="101"/>
      <c r="H139" s="101"/>
    </row>
    <row r="140" spans="1:8" s="24" customFormat="1" ht="31.5" x14ac:dyDescent="0.25">
      <c r="A140" s="67" t="s">
        <v>636</v>
      </c>
      <c r="B140" s="29" t="s">
        <v>207</v>
      </c>
      <c r="C140" s="29"/>
      <c r="D140" s="44"/>
      <c r="E140" s="44"/>
      <c r="F140" s="45">
        <f>SUM(F141+F143+F147+F150+F152)</f>
        <v>159111.6</v>
      </c>
      <c r="G140" s="45">
        <f>SUM(G141+G143+G147+G150+G152)</f>
        <v>127970.30000000002</v>
      </c>
      <c r="H140" s="45">
        <f>SUM(H141+H143+H147+H150+H152)</f>
        <v>129262.90000000001</v>
      </c>
    </row>
    <row r="141" spans="1:8" x14ac:dyDescent="0.25">
      <c r="A141" s="111" t="s">
        <v>208</v>
      </c>
      <c r="B141" s="112" t="s">
        <v>209</v>
      </c>
      <c r="C141" s="112"/>
      <c r="D141" s="112"/>
      <c r="E141" s="112"/>
      <c r="F141" s="101">
        <f>SUM(F142)</f>
        <v>2193.5</v>
      </c>
      <c r="G141" s="101">
        <f>SUM(G142)</f>
        <v>2053.3000000000002</v>
      </c>
      <c r="H141" s="101">
        <f>SUM(H142)</f>
        <v>2053.3000000000002</v>
      </c>
    </row>
    <row r="142" spans="1:8" ht="63" x14ac:dyDescent="0.25">
      <c r="A142" s="111" t="s">
        <v>51</v>
      </c>
      <c r="B142" s="112" t="s">
        <v>209</v>
      </c>
      <c r="C142" s="112" t="s">
        <v>89</v>
      </c>
      <c r="D142" s="112" t="s">
        <v>34</v>
      </c>
      <c r="E142" s="112" t="s">
        <v>44</v>
      </c>
      <c r="F142" s="101">
        <f>SUM(Ведомственная!G54)</f>
        <v>2193.5</v>
      </c>
      <c r="G142" s="101">
        <f>SUM(Ведомственная!H54)</f>
        <v>2053.3000000000002</v>
      </c>
      <c r="H142" s="101">
        <f>SUM(Ведомственная!I54)</f>
        <v>2053.3000000000002</v>
      </c>
    </row>
    <row r="143" spans="1:8" x14ac:dyDescent="0.25">
      <c r="A143" s="111" t="s">
        <v>80</v>
      </c>
      <c r="B143" s="112" t="s">
        <v>211</v>
      </c>
      <c r="C143" s="112"/>
      <c r="D143" s="112"/>
      <c r="E143" s="112"/>
      <c r="F143" s="101">
        <f>SUM(F144:F146)</f>
        <v>119154.8</v>
      </c>
      <c r="G143" s="101">
        <f>SUM(G144:G146)</f>
        <v>119035.40000000001</v>
      </c>
      <c r="H143" s="101">
        <f>SUM(H144:H146)</f>
        <v>119295</v>
      </c>
    </row>
    <row r="144" spans="1:8" ht="63" x14ac:dyDescent="0.25">
      <c r="A144" s="111" t="s">
        <v>51</v>
      </c>
      <c r="B144" s="112" t="s">
        <v>211</v>
      </c>
      <c r="C144" s="112" t="s">
        <v>89</v>
      </c>
      <c r="D144" s="112" t="s">
        <v>34</v>
      </c>
      <c r="E144" s="112" t="s">
        <v>13</v>
      </c>
      <c r="F144" s="101">
        <f>SUM(Ведомственная!G62)</f>
        <v>119062.7</v>
      </c>
      <c r="G144" s="101">
        <f>SUM(Ведомственная!H62)</f>
        <v>118943.3</v>
      </c>
      <c r="H144" s="101">
        <f>SUM(Ведомственная!I62)</f>
        <v>119202.9</v>
      </c>
    </row>
    <row r="145" spans="1:8" ht="31.5" x14ac:dyDescent="0.25">
      <c r="A145" s="111" t="s">
        <v>52</v>
      </c>
      <c r="B145" s="112" t="s">
        <v>211</v>
      </c>
      <c r="C145" s="112" t="s">
        <v>91</v>
      </c>
      <c r="D145" s="112" t="s">
        <v>34</v>
      </c>
      <c r="E145" s="112" t="s">
        <v>13</v>
      </c>
      <c r="F145" s="101">
        <f>SUM(Ведомственная!G63)</f>
        <v>92.1</v>
      </c>
      <c r="G145" s="101">
        <f>SUM(Ведомственная!H63)</f>
        <v>92.1</v>
      </c>
      <c r="H145" s="101">
        <f>SUM(Ведомственная!I63)</f>
        <v>92.1</v>
      </c>
    </row>
    <row r="146" spans="1:8" ht="19.5" customHeight="1" x14ac:dyDescent="0.25">
      <c r="A146" s="111" t="s">
        <v>42</v>
      </c>
      <c r="B146" s="112" t="s">
        <v>211</v>
      </c>
      <c r="C146" s="112" t="s">
        <v>99</v>
      </c>
      <c r="D146" s="112" t="s">
        <v>34</v>
      </c>
      <c r="E146" s="112" t="s">
        <v>13</v>
      </c>
      <c r="F146" s="101">
        <f>SUM(Ведомственная!G64)</f>
        <v>0</v>
      </c>
      <c r="G146" s="101">
        <f>SUM(Ведомственная!H64)</f>
        <v>0</v>
      </c>
      <c r="H146" s="101">
        <f>SUM(Ведомственная!I64)</f>
        <v>0</v>
      </c>
    </row>
    <row r="147" spans="1:8" x14ac:dyDescent="0.25">
      <c r="A147" s="111" t="s">
        <v>95</v>
      </c>
      <c r="B147" s="31" t="s">
        <v>217</v>
      </c>
      <c r="C147" s="31"/>
      <c r="D147" s="112"/>
      <c r="E147" s="112"/>
      <c r="F147" s="101">
        <f>SUM(F148:F149)</f>
        <v>5912.2000000000007</v>
      </c>
      <c r="G147" s="101">
        <f>SUM(G148:G149)</f>
        <v>581.6</v>
      </c>
      <c r="H147" s="101">
        <f>SUM(H148:H149)</f>
        <v>1614.6</v>
      </c>
    </row>
    <row r="148" spans="1:8" ht="31.5" x14ac:dyDescent="0.25">
      <c r="A148" s="111" t="s">
        <v>52</v>
      </c>
      <c r="B148" s="31" t="s">
        <v>217</v>
      </c>
      <c r="C148" s="31">
        <v>200</v>
      </c>
      <c r="D148" s="112" t="s">
        <v>34</v>
      </c>
      <c r="E148" s="112">
        <v>13</v>
      </c>
      <c r="F148" s="101">
        <f>SUM(Ведомственная!G90)</f>
        <v>5830.6</v>
      </c>
      <c r="G148" s="101">
        <f>SUM(Ведомственная!H90)</f>
        <v>500</v>
      </c>
      <c r="H148" s="101">
        <f>SUM(Ведомственная!I90)</f>
        <v>1533</v>
      </c>
    </row>
    <row r="149" spans="1:8" x14ac:dyDescent="0.25">
      <c r="A149" s="111" t="s">
        <v>22</v>
      </c>
      <c r="B149" s="31" t="s">
        <v>217</v>
      </c>
      <c r="C149" s="31">
        <v>800</v>
      </c>
      <c r="D149" s="112" t="s">
        <v>34</v>
      </c>
      <c r="E149" s="112">
        <v>13</v>
      </c>
      <c r="F149" s="101">
        <f>SUM(Ведомственная!G91)</f>
        <v>81.599999999999994</v>
      </c>
      <c r="G149" s="101">
        <f>SUM(Ведомственная!H91)</f>
        <v>81.599999999999994</v>
      </c>
      <c r="H149" s="101">
        <f>SUM(Ведомственная!I91)</f>
        <v>81.599999999999994</v>
      </c>
    </row>
    <row r="150" spans="1:8" ht="31.5" x14ac:dyDescent="0.25">
      <c r="A150" s="111" t="s">
        <v>97</v>
      </c>
      <c r="B150" s="31" t="s">
        <v>218</v>
      </c>
      <c r="C150" s="31"/>
      <c r="D150" s="112"/>
      <c r="E150" s="112"/>
      <c r="F150" s="101">
        <f>SUM(F151)</f>
        <v>11918.7</v>
      </c>
      <c r="G150" s="101">
        <f>SUM(G151)</f>
        <v>1000</v>
      </c>
      <c r="H150" s="101">
        <f>SUM(H151)</f>
        <v>1000</v>
      </c>
    </row>
    <row r="151" spans="1:8" ht="31.5" x14ac:dyDescent="0.25">
      <c r="A151" s="111" t="s">
        <v>52</v>
      </c>
      <c r="B151" s="31" t="s">
        <v>218</v>
      </c>
      <c r="C151" s="31">
        <v>200</v>
      </c>
      <c r="D151" s="112" t="s">
        <v>34</v>
      </c>
      <c r="E151" s="112">
        <v>13</v>
      </c>
      <c r="F151" s="101">
        <f>SUM(Ведомственная!G93)</f>
        <v>11918.7</v>
      </c>
      <c r="G151" s="101">
        <f>SUM(Ведомственная!H93)</f>
        <v>1000</v>
      </c>
      <c r="H151" s="101">
        <f>SUM(Ведомственная!I93)</f>
        <v>1000</v>
      </c>
    </row>
    <row r="152" spans="1:8" ht="31.5" x14ac:dyDescent="0.25">
      <c r="A152" s="111" t="s">
        <v>98</v>
      </c>
      <c r="B152" s="31" t="s">
        <v>219</v>
      </c>
      <c r="C152" s="31"/>
      <c r="D152" s="112"/>
      <c r="E152" s="112"/>
      <c r="F152" s="101">
        <f>SUM(F153:F155)</f>
        <v>19932.400000000001</v>
      </c>
      <c r="G152" s="101">
        <f>SUM(G153:G155)</f>
        <v>5300</v>
      </c>
      <c r="H152" s="101">
        <f>SUM(H153:H155)</f>
        <v>5300</v>
      </c>
    </row>
    <row r="153" spans="1:8" ht="31.5" x14ac:dyDescent="0.25">
      <c r="A153" s="111" t="s">
        <v>52</v>
      </c>
      <c r="B153" s="31" t="s">
        <v>219</v>
      </c>
      <c r="C153" s="31">
        <v>200</v>
      </c>
      <c r="D153" s="112" t="s">
        <v>34</v>
      </c>
      <c r="E153" s="112">
        <v>13</v>
      </c>
      <c r="F153" s="101">
        <f>SUM(Ведомственная!G95)</f>
        <v>13558</v>
      </c>
      <c r="G153" s="101">
        <f>SUM(Ведомственная!H95)</f>
        <v>2700</v>
      </c>
      <c r="H153" s="101">
        <f>SUM(Ведомственная!I95)</f>
        <v>2700</v>
      </c>
    </row>
    <row r="154" spans="1:8" ht="15" customHeight="1" x14ac:dyDescent="0.25">
      <c r="A154" s="111" t="s">
        <v>42</v>
      </c>
      <c r="B154" s="31" t="s">
        <v>219</v>
      </c>
      <c r="C154" s="31">
        <v>300</v>
      </c>
      <c r="D154" s="112" t="s">
        <v>34</v>
      </c>
      <c r="E154" s="112">
        <v>13</v>
      </c>
      <c r="F154" s="101">
        <f>SUM(Ведомственная!G96)</f>
        <v>600</v>
      </c>
      <c r="G154" s="101">
        <f>SUM(Ведомственная!H96)</f>
        <v>600</v>
      </c>
      <c r="H154" s="101">
        <f>SUM(Ведомственная!I96)</f>
        <v>600</v>
      </c>
    </row>
    <row r="155" spans="1:8" x14ac:dyDescent="0.25">
      <c r="A155" s="111" t="s">
        <v>22</v>
      </c>
      <c r="B155" s="31" t="s">
        <v>219</v>
      </c>
      <c r="C155" s="31">
        <v>800</v>
      </c>
      <c r="D155" s="112" t="s">
        <v>34</v>
      </c>
      <c r="E155" s="112">
        <v>13</v>
      </c>
      <c r="F155" s="101">
        <f>SUM(Ведомственная!G97)</f>
        <v>5774.4</v>
      </c>
      <c r="G155" s="101">
        <f>SUM(Ведомственная!H97)</f>
        <v>2000</v>
      </c>
      <c r="H155" s="101">
        <f>SUM(Ведомственная!I97)</f>
        <v>2000</v>
      </c>
    </row>
    <row r="156" spans="1:8" s="24" customFormat="1" ht="31.5" x14ac:dyDescent="0.25">
      <c r="A156" s="78" t="s">
        <v>669</v>
      </c>
      <c r="B156" s="22" t="s">
        <v>307</v>
      </c>
      <c r="C156" s="22"/>
      <c r="D156" s="22"/>
      <c r="E156" s="22"/>
      <c r="F156" s="28">
        <f>SUM(F157)+F160+F162</f>
        <v>35875.299999999996</v>
      </c>
      <c r="G156" s="28">
        <f>SUM(G157)+G160+G162</f>
        <v>20995.100000000002</v>
      </c>
      <c r="H156" s="28">
        <f>SUM(H157)+H160+H162</f>
        <v>24265.8</v>
      </c>
    </row>
    <row r="157" spans="1:8" x14ac:dyDescent="0.25">
      <c r="A157" s="27" t="s">
        <v>35</v>
      </c>
      <c r="B157" s="2" t="s">
        <v>308</v>
      </c>
      <c r="C157" s="2"/>
      <c r="D157" s="2"/>
      <c r="E157" s="2"/>
      <c r="F157" s="25">
        <f>SUM(F159)+F158</f>
        <v>35071.599999999999</v>
      </c>
      <c r="G157" s="25">
        <f t="shared" ref="G157:H157" si="7">SUM(G159)+G158</f>
        <v>20191.400000000001</v>
      </c>
      <c r="H157" s="25">
        <f t="shared" si="7"/>
        <v>23462.1</v>
      </c>
    </row>
    <row r="158" spans="1:8" ht="31.5" x14ac:dyDescent="0.25">
      <c r="A158" s="27" t="s">
        <v>52</v>
      </c>
      <c r="B158" s="2" t="s">
        <v>308</v>
      </c>
      <c r="C158" s="2" t="s">
        <v>91</v>
      </c>
      <c r="D158" s="2" t="s">
        <v>13</v>
      </c>
      <c r="E158" s="2" t="s">
        <v>173</v>
      </c>
      <c r="F158" s="25">
        <f>SUM(Ведомственная!G183)</f>
        <v>250</v>
      </c>
      <c r="G158" s="25">
        <f>SUM(Ведомственная!H183)</f>
        <v>0</v>
      </c>
      <c r="H158" s="25">
        <f>SUM(Ведомственная!I183)</f>
        <v>0</v>
      </c>
    </row>
    <row r="159" spans="1:8" ht="31.5" x14ac:dyDescent="0.25">
      <c r="A159" s="27" t="s">
        <v>52</v>
      </c>
      <c r="B159" s="2" t="s">
        <v>308</v>
      </c>
      <c r="C159" s="2" t="s">
        <v>91</v>
      </c>
      <c r="D159" s="2" t="s">
        <v>169</v>
      </c>
      <c r="E159" s="2" t="s">
        <v>54</v>
      </c>
      <c r="F159" s="25">
        <f>SUM(Ведомственная!G292)</f>
        <v>34821.599999999999</v>
      </c>
      <c r="G159" s="25">
        <f>SUM(Ведомственная!H292)</f>
        <v>20191.400000000001</v>
      </c>
      <c r="H159" s="25">
        <f>SUM(Ведомственная!I292)</f>
        <v>23462.1</v>
      </c>
    </row>
    <row r="160" spans="1:8" ht="47.25" x14ac:dyDescent="0.25">
      <c r="A160" s="1" t="s">
        <v>984</v>
      </c>
      <c r="B160" s="37" t="s">
        <v>983</v>
      </c>
      <c r="C160" s="2"/>
      <c r="D160" s="2"/>
      <c r="E160" s="2"/>
      <c r="F160" s="25">
        <f>SUM(F161)</f>
        <v>401.2</v>
      </c>
      <c r="G160" s="25">
        <f>SUM(G161)</f>
        <v>401.2</v>
      </c>
      <c r="H160" s="25">
        <f>SUM(H161)</f>
        <v>401.2</v>
      </c>
    </row>
    <row r="161" spans="1:8" ht="31.5" x14ac:dyDescent="0.25">
      <c r="A161" s="27" t="s">
        <v>52</v>
      </c>
      <c r="B161" s="37" t="s">
        <v>983</v>
      </c>
      <c r="C161" s="2" t="s">
        <v>91</v>
      </c>
      <c r="D161" s="2" t="s">
        <v>169</v>
      </c>
      <c r="E161" s="2" t="s">
        <v>54</v>
      </c>
      <c r="F161" s="25">
        <f>SUM(Ведомственная!G294)</f>
        <v>401.2</v>
      </c>
      <c r="G161" s="25">
        <f>SUM(Ведомственная!H294)</f>
        <v>401.2</v>
      </c>
      <c r="H161" s="25">
        <f>SUM(Ведомственная!I294)</f>
        <v>401.2</v>
      </c>
    </row>
    <row r="162" spans="1:8" ht="28.5" customHeight="1" x14ac:dyDescent="0.25">
      <c r="A162" s="1" t="s">
        <v>986</v>
      </c>
      <c r="B162" s="37" t="s">
        <v>985</v>
      </c>
      <c r="C162" s="2"/>
      <c r="D162" s="2"/>
      <c r="E162" s="2"/>
      <c r="F162" s="25">
        <f>SUM(F163)</f>
        <v>402.5</v>
      </c>
      <c r="G162" s="25">
        <f>SUM(G163)</f>
        <v>402.5</v>
      </c>
      <c r="H162" s="25">
        <f>SUM(H163)</f>
        <v>402.5</v>
      </c>
    </row>
    <row r="163" spans="1:8" ht="31.5" x14ac:dyDescent="0.25">
      <c r="A163" s="27" t="s">
        <v>52</v>
      </c>
      <c r="B163" s="37" t="s">
        <v>985</v>
      </c>
      <c r="C163" s="2" t="s">
        <v>91</v>
      </c>
      <c r="D163" s="2" t="s">
        <v>169</v>
      </c>
      <c r="E163" s="2" t="s">
        <v>54</v>
      </c>
      <c r="F163" s="25">
        <f>SUM(Ведомственная!G296)</f>
        <v>402.5</v>
      </c>
      <c r="G163" s="25">
        <f>SUM(Ведомственная!H296)</f>
        <v>402.5</v>
      </c>
      <c r="H163" s="25">
        <f>SUM(Ведомственная!I296)</f>
        <v>402.5</v>
      </c>
    </row>
    <row r="164" spans="1:8" s="24" customFormat="1" ht="47.25" x14ac:dyDescent="0.25">
      <c r="A164" s="76" t="s">
        <v>666</v>
      </c>
      <c r="B164" s="22" t="s">
        <v>298</v>
      </c>
      <c r="C164" s="22"/>
      <c r="D164" s="22"/>
      <c r="E164" s="22"/>
      <c r="F164" s="28">
        <f t="shared" ref="F164:H165" si="8">SUM(F165)</f>
        <v>2775.2</v>
      </c>
      <c r="G164" s="28">
        <f t="shared" si="8"/>
        <v>0</v>
      </c>
      <c r="H164" s="28">
        <f t="shared" si="8"/>
        <v>0</v>
      </c>
    </row>
    <row r="165" spans="1:8" x14ac:dyDescent="0.25">
      <c r="A165" s="27" t="s">
        <v>35</v>
      </c>
      <c r="B165" s="2" t="s">
        <v>299</v>
      </c>
      <c r="C165" s="2"/>
      <c r="D165" s="2"/>
      <c r="E165" s="2"/>
      <c r="F165" s="25">
        <f t="shared" si="8"/>
        <v>2775.2</v>
      </c>
      <c r="G165" s="25">
        <f t="shared" si="8"/>
        <v>0</v>
      </c>
      <c r="H165" s="25">
        <f t="shared" si="8"/>
        <v>0</v>
      </c>
    </row>
    <row r="166" spans="1:8" ht="31.5" x14ac:dyDescent="0.25">
      <c r="A166" s="27" t="s">
        <v>52</v>
      </c>
      <c r="B166" s="2" t="s">
        <v>299</v>
      </c>
      <c r="C166" s="2" t="s">
        <v>91</v>
      </c>
      <c r="D166" s="2" t="s">
        <v>169</v>
      </c>
      <c r="E166" s="2" t="s">
        <v>44</v>
      </c>
      <c r="F166" s="25">
        <f>SUM(Ведомственная!G259)</f>
        <v>2775.2</v>
      </c>
      <c r="G166" s="25">
        <f>SUM(Ведомственная!H259)</f>
        <v>0</v>
      </c>
      <c r="H166" s="25">
        <f>SUM(Ведомственная!I259)</f>
        <v>0</v>
      </c>
    </row>
    <row r="167" spans="1:8" hidden="1" x14ac:dyDescent="0.25">
      <c r="A167" s="27" t="s">
        <v>22</v>
      </c>
      <c r="B167" s="2" t="s">
        <v>300</v>
      </c>
      <c r="C167" s="2" t="s">
        <v>96</v>
      </c>
      <c r="D167" s="2" t="s">
        <v>169</v>
      </c>
      <c r="E167" s="2" t="s">
        <v>44</v>
      </c>
      <c r="F167" s="25"/>
      <c r="G167" s="25"/>
      <c r="H167" s="25"/>
    </row>
    <row r="168" spans="1:8" s="24" customFormat="1" ht="47.25" x14ac:dyDescent="0.25">
      <c r="A168" s="76" t="s">
        <v>668</v>
      </c>
      <c r="B168" s="22" t="s">
        <v>301</v>
      </c>
      <c r="C168" s="22"/>
      <c r="D168" s="22"/>
      <c r="E168" s="22"/>
      <c r="F168" s="28">
        <f>SUM(F169)</f>
        <v>2650</v>
      </c>
      <c r="G168" s="28">
        <f>SUM(G169)</f>
        <v>1700</v>
      </c>
      <c r="H168" s="28">
        <f>SUM(H169)</f>
        <v>1700</v>
      </c>
    </row>
    <row r="169" spans="1:8" x14ac:dyDescent="0.25">
      <c r="A169" s="27" t="s">
        <v>35</v>
      </c>
      <c r="B169" s="2" t="s">
        <v>302</v>
      </c>
      <c r="C169" s="2"/>
      <c r="D169" s="2"/>
      <c r="E169" s="2"/>
      <c r="F169" s="25">
        <f>SUM(F170:F171)</f>
        <v>2650</v>
      </c>
      <c r="G169" s="25">
        <f>SUM(G170:G171)</f>
        <v>1700</v>
      </c>
      <c r="H169" s="25">
        <f>SUM(H170:H171)</f>
        <v>1700</v>
      </c>
    </row>
    <row r="170" spans="1:8" ht="31.5" x14ac:dyDescent="0.25">
      <c r="A170" s="27" t="s">
        <v>52</v>
      </c>
      <c r="B170" s="2" t="s">
        <v>302</v>
      </c>
      <c r="C170" s="2" t="s">
        <v>91</v>
      </c>
      <c r="D170" s="2" t="s">
        <v>169</v>
      </c>
      <c r="E170" s="2" t="s">
        <v>44</v>
      </c>
      <c r="F170" s="25">
        <f>SUM(Ведомственная!G263)</f>
        <v>1200</v>
      </c>
      <c r="G170" s="25">
        <f>SUM(Ведомственная!H263)</f>
        <v>1200</v>
      </c>
      <c r="H170" s="25">
        <f>SUM(Ведомственная!I263)</f>
        <v>1200</v>
      </c>
    </row>
    <row r="171" spans="1:8" ht="31.5" x14ac:dyDescent="0.25">
      <c r="A171" s="27" t="s">
        <v>52</v>
      </c>
      <c r="B171" s="2" t="s">
        <v>302</v>
      </c>
      <c r="C171" s="2" t="s">
        <v>91</v>
      </c>
      <c r="D171" s="2" t="s">
        <v>169</v>
      </c>
      <c r="E171" s="2" t="s">
        <v>54</v>
      </c>
      <c r="F171" s="25">
        <f>SUM(Ведомственная!G299)</f>
        <v>1450</v>
      </c>
      <c r="G171" s="25">
        <f>SUM(Ведомственная!H299)</f>
        <v>500</v>
      </c>
      <c r="H171" s="25">
        <f>SUM(Ведомственная!I299)</f>
        <v>500</v>
      </c>
    </row>
    <row r="172" spans="1:8" s="24" customFormat="1" ht="31.5" x14ac:dyDescent="0.25">
      <c r="A172" s="74" t="s">
        <v>690</v>
      </c>
      <c r="B172" s="22" t="s">
        <v>292</v>
      </c>
      <c r="C172" s="22"/>
      <c r="D172" s="22"/>
      <c r="E172" s="22"/>
      <c r="F172" s="28">
        <f>SUM(F175)+F173</f>
        <v>109702</v>
      </c>
      <c r="G172" s="28">
        <f>SUM(G175)+G173</f>
        <v>130192</v>
      </c>
      <c r="H172" s="28">
        <f>SUM(H175)+H173</f>
        <v>130192</v>
      </c>
    </row>
    <row r="173" spans="1:8" s="24" customFormat="1" x14ac:dyDescent="0.25">
      <c r="A173" s="27" t="s">
        <v>35</v>
      </c>
      <c r="B173" s="2" t="s">
        <v>713</v>
      </c>
      <c r="C173" s="22"/>
      <c r="D173" s="22"/>
      <c r="E173" s="22"/>
      <c r="F173" s="25">
        <f>SUM(F174)</f>
        <v>1510</v>
      </c>
      <c r="G173" s="25">
        <f>SUM(G174)</f>
        <v>3600</v>
      </c>
      <c r="H173" s="25">
        <f>SUM(H174)</f>
        <v>3600</v>
      </c>
    </row>
    <row r="174" spans="1:8" s="24" customFormat="1" ht="31.5" x14ac:dyDescent="0.25">
      <c r="A174" s="27" t="s">
        <v>52</v>
      </c>
      <c r="B174" s="2" t="s">
        <v>713</v>
      </c>
      <c r="C174" s="2" t="s">
        <v>91</v>
      </c>
      <c r="D174" s="2" t="s">
        <v>13</v>
      </c>
      <c r="E174" s="2" t="s">
        <v>15</v>
      </c>
      <c r="F174" s="28">
        <f>SUM(Ведомственная!G174)</f>
        <v>1510</v>
      </c>
      <c r="G174" s="28">
        <f>SUM(Ведомственная!H174)</f>
        <v>3600</v>
      </c>
      <c r="H174" s="28">
        <f>SUM(Ведомственная!I174)</f>
        <v>3600</v>
      </c>
    </row>
    <row r="175" spans="1:8" ht="47.25" x14ac:dyDescent="0.25">
      <c r="A175" s="27" t="s">
        <v>18</v>
      </c>
      <c r="B175" s="2" t="s">
        <v>691</v>
      </c>
      <c r="C175" s="2"/>
      <c r="D175" s="2"/>
      <c r="E175" s="2"/>
      <c r="F175" s="25">
        <f>SUM(F176+F178)</f>
        <v>108192</v>
      </c>
      <c r="G175" s="25">
        <f>SUM(G176+G178)</f>
        <v>126592</v>
      </c>
      <c r="H175" s="25">
        <f>SUM(H176+H178)</f>
        <v>126592</v>
      </c>
    </row>
    <row r="176" spans="1:8" x14ac:dyDescent="0.25">
      <c r="A176" s="27" t="s">
        <v>20</v>
      </c>
      <c r="B176" s="2" t="s">
        <v>692</v>
      </c>
      <c r="C176" s="2"/>
      <c r="D176" s="2"/>
      <c r="E176" s="2"/>
      <c r="F176" s="25">
        <f>SUM(F177)</f>
        <v>49192</v>
      </c>
      <c r="G176" s="25">
        <f>SUM(G177)</f>
        <v>55792</v>
      </c>
      <c r="H176" s="25">
        <f>SUM(H177)</f>
        <v>55792</v>
      </c>
    </row>
    <row r="177" spans="1:8" x14ac:dyDescent="0.25">
      <c r="A177" s="27" t="s">
        <v>22</v>
      </c>
      <c r="B177" s="2" t="s">
        <v>692</v>
      </c>
      <c r="C177" s="2" t="s">
        <v>96</v>
      </c>
      <c r="D177" s="2" t="s">
        <v>13</v>
      </c>
      <c r="E177" s="2" t="s">
        <v>15</v>
      </c>
      <c r="F177" s="25">
        <f>SUM(Ведомственная!G177)</f>
        <v>49192</v>
      </c>
      <c r="G177" s="25">
        <f>SUM(Ведомственная!H177)</f>
        <v>55792</v>
      </c>
      <c r="H177" s="25">
        <f>SUM(Ведомственная!I177)</f>
        <v>55792</v>
      </c>
    </row>
    <row r="178" spans="1:8" x14ac:dyDescent="0.25">
      <c r="A178" s="27" t="s">
        <v>268</v>
      </c>
      <c r="B178" s="2" t="s">
        <v>693</v>
      </c>
      <c r="C178" s="2"/>
      <c r="D178" s="2"/>
      <c r="E178" s="2"/>
      <c r="F178" s="25">
        <f>SUM(F179)</f>
        <v>59000</v>
      </c>
      <c r="G178" s="25">
        <f>SUM(G179)</f>
        <v>70800</v>
      </c>
      <c r="H178" s="25">
        <f>SUM(H179)</f>
        <v>70800</v>
      </c>
    </row>
    <row r="179" spans="1:8" x14ac:dyDescent="0.25">
      <c r="A179" s="27" t="s">
        <v>22</v>
      </c>
      <c r="B179" s="2" t="s">
        <v>693</v>
      </c>
      <c r="C179" s="2" t="s">
        <v>96</v>
      </c>
      <c r="D179" s="2" t="s">
        <v>13</v>
      </c>
      <c r="E179" s="2" t="s">
        <v>15</v>
      </c>
      <c r="F179" s="25">
        <f>SUM(Ведомственная!G179)</f>
        <v>59000</v>
      </c>
      <c r="G179" s="25">
        <f>SUM(Ведомственная!H179)</f>
        <v>70800</v>
      </c>
      <c r="H179" s="25">
        <f>SUM(Ведомственная!I179)</f>
        <v>70800</v>
      </c>
    </row>
    <row r="180" spans="1:8" s="24" customFormat="1" ht="47.25" x14ac:dyDescent="0.25">
      <c r="A180" s="76" t="s">
        <v>648</v>
      </c>
      <c r="B180" s="22" t="s">
        <v>293</v>
      </c>
      <c r="C180" s="22"/>
      <c r="D180" s="22"/>
      <c r="E180" s="22"/>
      <c r="F180" s="28">
        <f>SUM(F181)+F183+F185</f>
        <v>30460.9</v>
      </c>
      <c r="G180" s="28">
        <f>SUM(G181)+G183+G185</f>
        <v>10460.9</v>
      </c>
      <c r="H180" s="28">
        <f>SUM(H181)+H183+H185</f>
        <v>10460.9</v>
      </c>
    </row>
    <row r="181" spans="1:8" x14ac:dyDescent="0.25">
      <c r="A181" s="27" t="s">
        <v>35</v>
      </c>
      <c r="B181" s="2" t="s">
        <v>294</v>
      </c>
      <c r="C181" s="2"/>
      <c r="D181" s="2"/>
      <c r="E181" s="2"/>
      <c r="F181" s="25">
        <f>SUM(F182)</f>
        <v>7505.9</v>
      </c>
      <c r="G181" s="25">
        <f>SUM(G182)</f>
        <v>10460.9</v>
      </c>
      <c r="H181" s="25">
        <f>SUM(H182)</f>
        <v>10460.9</v>
      </c>
    </row>
    <row r="182" spans="1:8" ht="31.5" x14ac:dyDescent="0.25">
      <c r="A182" s="27" t="s">
        <v>52</v>
      </c>
      <c r="B182" s="2" t="s">
        <v>294</v>
      </c>
      <c r="C182" s="2" t="s">
        <v>91</v>
      </c>
      <c r="D182" s="2" t="s">
        <v>13</v>
      </c>
      <c r="E182" s="2" t="s">
        <v>173</v>
      </c>
      <c r="F182" s="25">
        <f>SUM(Ведомственная!G186)</f>
        <v>7505.9</v>
      </c>
      <c r="G182" s="25">
        <f>SUM(Ведомственная!H186)</f>
        <v>10460.9</v>
      </c>
      <c r="H182" s="25">
        <f>SUM(Ведомственная!I186)</f>
        <v>10460.9</v>
      </c>
    </row>
    <row r="183" spans="1:8" ht="31.5" x14ac:dyDescent="0.25">
      <c r="A183" s="1" t="s">
        <v>734</v>
      </c>
      <c r="B183" s="37" t="s">
        <v>735</v>
      </c>
      <c r="C183" s="2"/>
      <c r="D183" s="2"/>
      <c r="E183" s="2"/>
      <c r="F183" s="25">
        <f>SUM(F184)</f>
        <v>20000</v>
      </c>
      <c r="G183" s="25">
        <f>SUM(G184)</f>
        <v>0</v>
      </c>
      <c r="H183" s="25">
        <f>SUM(H184)</f>
        <v>0</v>
      </c>
    </row>
    <row r="184" spans="1:8" ht="31.5" x14ac:dyDescent="0.25">
      <c r="A184" s="1" t="s">
        <v>52</v>
      </c>
      <c r="B184" s="37" t="s">
        <v>735</v>
      </c>
      <c r="C184" s="2" t="s">
        <v>91</v>
      </c>
      <c r="D184" s="2" t="s">
        <v>13</v>
      </c>
      <c r="E184" s="2" t="s">
        <v>173</v>
      </c>
      <c r="F184" s="25">
        <f>SUM(Ведомственная!G188)</f>
        <v>20000</v>
      </c>
      <c r="G184" s="25">
        <f>SUM(Ведомственная!H188)</f>
        <v>0</v>
      </c>
      <c r="H184" s="25">
        <f>SUM(Ведомственная!I188)</f>
        <v>0</v>
      </c>
    </row>
    <row r="185" spans="1:8" ht="31.5" x14ac:dyDescent="0.25">
      <c r="A185" s="1" t="s">
        <v>736</v>
      </c>
      <c r="B185" s="37" t="s">
        <v>737</v>
      </c>
      <c r="C185" s="2"/>
      <c r="D185" s="2"/>
      <c r="E185" s="2"/>
      <c r="F185" s="25">
        <f>SUM(F186)</f>
        <v>2955</v>
      </c>
      <c r="G185" s="25">
        <f>SUM(G186)</f>
        <v>0</v>
      </c>
      <c r="H185" s="25">
        <f>SUM(H186)</f>
        <v>0</v>
      </c>
    </row>
    <row r="186" spans="1:8" ht="31.5" x14ac:dyDescent="0.25">
      <c r="A186" s="1" t="s">
        <v>52</v>
      </c>
      <c r="B186" s="37" t="s">
        <v>737</v>
      </c>
      <c r="C186" s="2" t="s">
        <v>91</v>
      </c>
      <c r="D186" s="2" t="s">
        <v>13</v>
      </c>
      <c r="E186" s="2" t="s">
        <v>173</v>
      </c>
      <c r="F186" s="25">
        <f>SUM(Ведомственная!G190)</f>
        <v>2955</v>
      </c>
      <c r="G186" s="25">
        <f>SUM(Ведомственная!H190)</f>
        <v>0</v>
      </c>
      <c r="H186" s="25">
        <f>SUM(Ведомственная!I190)</f>
        <v>0</v>
      </c>
    </row>
    <row r="187" spans="1:8" s="24" customFormat="1" ht="31.5" x14ac:dyDescent="0.25">
      <c r="A187" s="76" t="s">
        <v>645</v>
      </c>
      <c r="B187" s="22" t="s">
        <v>281</v>
      </c>
      <c r="C187" s="22"/>
      <c r="D187" s="22"/>
      <c r="E187" s="22"/>
      <c r="F187" s="28">
        <f>SUM(F188,F198,F202)</f>
        <v>25979.4</v>
      </c>
      <c r="G187" s="28">
        <f>SUM(G188,G198,G202)</f>
        <v>21679.4</v>
      </c>
      <c r="H187" s="28">
        <f>SUM(H188,H198,H202)</f>
        <v>21679.4</v>
      </c>
    </row>
    <row r="188" spans="1:8" ht="47.25" x14ac:dyDescent="0.25">
      <c r="A188" s="27" t="s">
        <v>646</v>
      </c>
      <c r="B188" s="2" t="s">
        <v>282</v>
      </c>
      <c r="C188" s="2"/>
      <c r="D188" s="2"/>
      <c r="E188" s="2"/>
      <c r="F188" s="25">
        <f>SUM(F189,F194)</f>
        <v>21875.300000000003</v>
      </c>
      <c r="G188" s="25">
        <f>SUM(G189,G194)</f>
        <v>20675.300000000003</v>
      </c>
      <c r="H188" s="25">
        <f>SUM(H189,H194)</f>
        <v>20675.300000000003</v>
      </c>
    </row>
    <row r="189" spans="1:8" x14ac:dyDescent="0.25">
      <c r="A189" s="27" t="s">
        <v>35</v>
      </c>
      <c r="B189" s="2" t="s">
        <v>283</v>
      </c>
      <c r="C189" s="2"/>
      <c r="D189" s="2"/>
      <c r="E189" s="2"/>
      <c r="F189" s="25">
        <f>SUM(F190)+F192</f>
        <v>1308.4000000000001</v>
      </c>
      <c r="G189" s="25">
        <f>SUM(G190)+G192</f>
        <v>1308.4000000000001</v>
      </c>
      <c r="H189" s="25">
        <f>SUM(H190)+H192</f>
        <v>1308.4000000000001</v>
      </c>
    </row>
    <row r="190" spans="1:8" ht="31.5" x14ac:dyDescent="0.25">
      <c r="A190" s="27" t="s">
        <v>278</v>
      </c>
      <c r="B190" s="2" t="s">
        <v>284</v>
      </c>
      <c r="C190" s="2"/>
      <c r="D190" s="2"/>
      <c r="E190" s="2"/>
      <c r="F190" s="25">
        <f>SUM(F191)</f>
        <v>1270</v>
      </c>
      <c r="G190" s="25">
        <f>SUM(G191)</f>
        <v>1270</v>
      </c>
      <c r="H190" s="25">
        <f>SUM(H191)</f>
        <v>1270</v>
      </c>
    </row>
    <row r="191" spans="1:8" ht="31.5" x14ac:dyDescent="0.25">
      <c r="A191" s="27" t="s">
        <v>52</v>
      </c>
      <c r="B191" s="2" t="s">
        <v>284</v>
      </c>
      <c r="C191" s="2" t="s">
        <v>91</v>
      </c>
      <c r="D191" s="2" t="s">
        <v>54</v>
      </c>
      <c r="E191" s="2" t="s">
        <v>173</v>
      </c>
      <c r="F191" s="25">
        <f>SUM(Ведомственная!G149)</f>
        <v>1270</v>
      </c>
      <c r="G191" s="25">
        <f>SUM(Ведомственная!H149)</f>
        <v>1270</v>
      </c>
      <c r="H191" s="25">
        <f>SUM(Ведомственная!I149)</f>
        <v>1270</v>
      </c>
    </row>
    <row r="192" spans="1:8" ht="31.5" x14ac:dyDescent="0.25">
      <c r="A192" s="27" t="s">
        <v>279</v>
      </c>
      <c r="B192" s="2" t="s">
        <v>285</v>
      </c>
      <c r="C192" s="2"/>
      <c r="D192" s="2"/>
      <c r="E192" s="2"/>
      <c r="F192" s="25">
        <f>SUM(F193)</f>
        <v>38.4</v>
      </c>
      <c r="G192" s="25">
        <f>SUM(G193)</f>
        <v>38.4</v>
      </c>
      <c r="H192" s="25">
        <f>SUM(H193)</f>
        <v>38.4</v>
      </c>
    </row>
    <row r="193" spans="1:8" ht="31.5" x14ac:dyDescent="0.25">
      <c r="A193" s="27" t="s">
        <v>52</v>
      </c>
      <c r="B193" s="2" t="s">
        <v>285</v>
      </c>
      <c r="C193" s="2" t="s">
        <v>91</v>
      </c>
      <c r="D193" s="2" t="s">
        <v>54</v>
      </c>
      <c r="E193" s="2" t="s">
        <v>173</v>
      </c>
      <c r="F193" s="25">
        <f>SUM(Ведомственная!G151)</f>
        <v>38.4</v>
      </c>
      <c r="G193" s="25">
        <f>SUM(Ведомственная!H151)</f>
        <v>38.4</v>
      </c>
      <c r="H193" s="25">
        <f>SUM(Ведомственная!I151)</f>
        <v>38.4</v>
      </c>
    </row>
    <row r="194" spans="1:8" ht="31.5" x14ac:dyDescent="0.25">
      <c r="A194" s="27" t="s">
        <v>45</v>
      </c>
      <c r="B194" s="2" t="s">
        <v>286</v>
      </c>
      <c r="C194" s="2"/>
      <c r="D194" s="2"/>
      <c r="E194" s="2"/>
      <c r="F194" s="25">
        <f>SUM(F195:F197)</f>
        <v>20566.900000000001</v>
      </c>
      <c r="G194" s="25">
        <f>SUM(G195:G197)</f>
        <v>19366.900000000001</v>
      </c>
      <c r="H194" s="25">
        <f>SUM(H195:H197)</f>
        <v>19366.900000000001</v>
      </c>
    </row>
    <row r="195" spans="1:8" ht="63" x14ac:dyDescent="0.25">
      <c r="A195" s="27" t="s">
        <v>51</v>
      </c>
      <c r="B195" s="2" t="s">
        <v>286</v>
      </c>
      <c r="C195" s="2" t="s">
        <v>89</v>
      </c>
      <c r="D195" s="2" t="s">
        <v>54</v>
      </c>
      <c r="E195" s="2" t="s">
        <v>173</v>
      </c>
      <c r="F195" s="25">
        <f>SUM(Ведомственная!G153)</f>
        <v>16521.8</v>
      </c>
      <c r="G195" s="25">
        <f>SUM(Ведомственная!H153)</f>
        <v>16521.8</v>
      </c>
      <c r="H195" s="25">
        <f>SUM(Ведомственная!I153)</f>
        <v>16521.8</v>
      </c>
    </row>
    <row r="196" spans="1:8" ht="31.5" x14ac:dyDescent="0.25">
      <c r="A196" s="27" t="s">
        <v>52</v>
      </c>
      <c r="B196" s="2" t="s">
        <v>286</v>
      </c>
      <c r="C196" s="2" t="s">
        <v>91</v>
      </c>
      <c r="D196" s="2" t="s">
        <v>54</v>
      </c>
      <c r="E196" s="2" t="s">
        <v>173</v>
      </c>
      <c r="F196" s="25">
        <f>SUM(Ведомственная!G154)</f>
        <v>3997.2</v>
      </c>
      <c r="G196" s="25">
        <f>SUM(Ведомственная!H154)</f>
        <v>2797.2</v>
      </c>
      <c r="H196" s="25">
        <f>SUM(Ведомственная!I154)</f>
        <v>2797.2</v>
      </c>
    </row>
    <row r="197" spans="1:8" x14ac:dyDescent="0.25">
      <c r="A197" s="27" t="s">
        <v>22</v>
      </c>
      <c r="B197" s="2" t="s">
        <v>286</v>
      </c>
      <c r="C197" s="2" t="s">
        <v>96</v>
      </c>
      <c r="D197" s="2" t="s">
        <v>54</v>
      </c>
      <c r="E197" s="2" t="s">
        <v>173</v>
      </c>
      <c r="F197" s="25">
        <f>SUM(Ведомственная!G155)</f>
        <v>47.9</v>
      </c>
      <c r="G197" s="25">
        <f>SUM(Ведомственная!H155)</f>
        <v>47.9</v>
      </c>
      <c r="H197" s="25">
        <f>SUM(Ведомственная!I155)</f>
        <v>47.9</v>
      </c>
    </row>
    <row r="198" spans="1:8" ht="47.25" x14ac:dyDescent="0.25">
      <c r="A198" s="27" t="s">
        <v>280</v>
      </c>
      <c r="B198" s="2" t="s">
        <v>287</v>
      </c>
      <c r="C198" s="2"/>
      <c r="D198" s="2"/>
      <c r="E198" s="2"/>
      <c r="F198" s="25">
        <f t="shared" ref="F198:H200" si="9">SUM(F199)</f>
        <v>3675</v>
      </c>
      <c r="G198" s="25">
        <f t="shared" si="9"/>
        <v>575</v>
      </c>
      <c r="H198" s="25">
        <f t="shared" si="9"/>
        <v>575</v>
      </c>
    </row>
    <row r="199" spans="1:8" x14ac:dyDescent="0.25">
      <c r="A199" s="27" t="s">
        <v>35</v>
      </c>
      <c r="B199" s="2" t="s">
        <v>288</v>
      </c>
      <c r="C199" s="2"/>
      <c r="D199" s="2"/>
      <c r="E199" s="2"/>
      <c r="F199" s="25">
        <f t="shared" si="9"/>
        <v>3675</v>
      </c>
      <c r="G199" s="25">
        <f t="shared" si="9"/>
        <v>575</v>
      </c>
      <c r="H199" s="25">
        <f t="shared" si="9"/>
        <v>575</v>
      </c>
    </row>
    <row r="200" spans="1:8" ht="31.5" x14ac:dyDescent="0.25">
      <c r="A200" s="27" t="s">
        <v>279</v>
      </c>
      <c r="B200" s="2" t="s">
        <v>289</v>
      </c>
      <c r="C200" s="2"/>
      <c r="D200" s="2"/>
      <c r="E200" s="2"/>
      <c r="F200" s="25">
        <f t="shared" si="9"/>
        <v>3675</v>
      </c>
      <c r="G200" s="25">
        <f t="shared" si="9"/>
        <v>575</v>
      </c>
      <c r="H200" s="25">
        <f t="shared" si="9"/>
        <v>575</v>
      </c>
    </row>
    <row r="201" spans="1:8" ht="31.5" x14ac:dyDescent="0.25">
      <c r="A201" s="27" t="s">
        <v>52</v>
      </c>
      <c r="B201" s="2" t="s">
        <v>289</v>
      </c>
      <c r="C201" s="2" t="s">
        <v>91</v>
      </c>
      <c r="D201" s="2" t="s">
        <v>54</v>
      </c>
      <c r="E201" s="2" t="s">
        <v>173</v>
      </c>
      <c r="F201" s="25">
        <f>SUM(Ведомственная!G159)</f>
        <v>3675</v>
      </c>
      <c r="G201" s="25">
        <f>SUM(Ведомственная!H159)</f>
        <v>575</v>
      </c>
      <c r="H201" s="25">
        <f>SUM(Ведомственная!I159)</f>
        <v>575</v>
      </c>
    </row>
    <row r="202" spans="1:8" ht="31.5" x14ac:dyDescent="0.25">
      <c r="A202" s="27" t="s">
        <v>647</v>
      </c>
      <c r="B202" s="2" t="s">
        <v>290</v>
      </c>
      <c r="C202" s="2"/>
      <c r="D202" s="2"/>
      <c r="E202" s="2"/>
      <c r="F202" s="25">
        <f t="shared" ref="F202:H204" si="10">SUM(F203)</f>
        <v>429.1</v>
      </c>
      <c r="G202" s="25">
        <f t="shared" si="10"/>
        <v>429.1</v>
      </c>
      <c r="H202" s="25">
        <f t="shared" si="10"/>
        <v>429.1</v>
      </c>
    </row>
    <row r="203" spans="1:8" x14ac:dyDescent="0.25">
      <c r="A203" s="27" t="s">
        <v>35</v>
      </c>
      <c r="B203" s="2" t="s">
        <v>291</v>
      </c>
      <c r="C203" s="2"/>
      <c r="D203" s="2"/>
      <c r="E203" s="2"/>
      <c r="F203" s="25">
        <f t="shared" si="10"/>
        <v>429.1</v>
      </c>
      <c r="G203" s="25">
        <f t="shared" si="10"/>
        <v>429.1</v>
      </c>
      <c r="H203" s="25">
        <f t="shared" si="10"/>
        <v>429.1</v>
      </c>
    </row>
    <row r="204" spans="1:8" ht="47.25" x14ac:dyDescent="0.25">
      <c r="A204" s="27" t="s">
        <v>274</v>
      </c>
      <c r="B204" s="2" t="s">
        <v>490</v>
      </c>
      <c r="C204" s="2"/>
      <c r="D204" s="2"/>
      <c r="E204" s="2"/>
      <c r="F204" s="25">
        <f t="shared" si="10"/>
        <v>429.1</v>
      </c>
      <c r="G204" s="25">
        <f t="shared" si="10"/>
        <v>429.1</v>
      </c>
      <c r="H204" s="25">
        <f t="shared" si="10"/>
        <v>429.1</v>
      </c>
    </row>
    <row r="205" spans="1:8" ht="31.5" x14ac:dyDescent="0.25">
      <c r="A205" s="27" t="s">
        <v>52</v>
      </c>
      <c r="B205" s="2" t="s">
        <v>490</v>
      </c>
      <c r="C205" s="2" t="s">
        <v>91</v>
      </c>
      <c r="D205" s="2" t="s">
        <v>54</v>
      </c>
      <c r="E205" s="2" t="s">
        <v>173</v>
      </c>
      <c r="F205" s="25">
        <f>SUM(Ведомственная!G163)</f>
        <v>429.1</v>
      </c>
      <c r="G205" s="25">
        <f>SUM(Ведомственная!H163)</f>
        <v>429.1</v>
      </c>
      <c r="H205" s="25">
        <f>SUM(Ведомственная!I163)</f>
        <v>429.1</v>
      </c>
    </row>
    <row r="206" spans="1:8" ht="47.25" x14ac:dyDescent="0.25">
      <c r="A206" s="76" t="s">
        <v>627</v>
      </c>
      <c r="B206" s="22" t="s">
        <v>484</v>
      </c>
      <c r="C206" s="22"/>
      <c r="D206" s="22"/>
      <c r="E206" s="22"/>
      <c r="F206" s="28">
        <f>SUM(F211)+F207</f>
        <v>58336.799999999996</v>
      </c>
      <c r="G206" s="28">
        <f t="shared" ref="G206:H206" si="11">SUM(G211)+G207</f>
        <v>68215.100000000006</v>
      </c>
      <c r="H206" s="28">
        <f t="shared" si="11"/>
        <v>66706</v>
      </c>
    </row>
    <row r="207" spans="1:8" x14ac:dyDescent="0.25">
      <c r="A207" s="27" t="s">
        <v>35</v>
      </c>
      <c r="B207" s="2" t="s">
        <v>772</v>
      </c>
      <c r="C207" s="22"/>
      <c r="D207" s="22"/>
      <c r="E207" s="22"/>
      <c r="F207" s="25">
        <f>SUM(F209)+F208</f>
        <v>1220</v>
      </c>
      <c r="G207" s="25">
        <f t="shared" ref="G207:H207" si="12">SUM(G209)+G208</f>
        <v>4468.3</v>
      </c>
      <c r="H207" s="25">
        <f t="shared" si="12"/>
        <v>0</v>
      </c>
    </row>
    <row r="208" spans="1:8" ht="31.5" x14ac:dyDescent="0.25">
      <c r="A208" s="27" t="s">
        <v>52</v>
      </c>
      <c r="B208" s="2" t="s">
        <v>772</v>
      </c>
      <c r="C208" s="2" t="s">
        <v>91</v>
      </c>
      <c r="D208" s="2" t="s">
        <v>169</v>
      </c>
      <c r="E208" s="2" t="s">
        <v>54</v>
      </c>
      <c r="F208" s="25">
        <f>SUM(Ведомственная!G302)</f>
        <v>1220</v>
      </c>
      <c r="G208" s="25">
        <f>SUM(Ведомственная!H302)</f>
        <v>0</v>
      </c>
      <c r="H208" s="25">
        <f>SUM(Ведомственная!I302)</f>
        <v>0</v>
      </c>
    </row>
    <row r="209" spans="1:8" x14ac:dyDescent="0.25">
      <c r="A209" s="27" t="s">
        <v>774</v>
      </c>
      <c r="B209" s="2" t="s">
        <v>773</v>
      </c>
      <c r="C209" s="22"/>
      <c r="D209" s="22"/>
      <c r="E209" s="22"/>
      <c r="F209" s="25">
        <f>SUM(F210)</f>
        <v>0</v>
      </c>
      <c r="G209" s="25">
        <f t="shared" ref="G209:H209" si="13">SUM(G210)</f>
        <v>4468.3</v>
      </c>
      <c r="H209" s="25">
        <f t="shared" si="13"/>
        <v>0</v>
      </c>
    </row>
    <row r="210" spans="1:8" ht="31.5" x14ac:dyDescent="0.25">
      <c r="A210" s="27" t="s">
        <v>52</v>
      </c>
      <c r="B210" s="2" t="s">
        <v>773</v>
      </c>
      <c r="C210" s="2" t="s">
        <v>91</v>
      </c>
      <c r="D210" s="2" t="s">
        <v>169</v>
      </c>
      <c r="E210" s="2" t="s">
        <v>54</v>
      </c>
      <c r="F210" s="25">
        <f>SUM(Ведомственная!G304)</f>
        <v>0</v>
      </c>
      <c r="G210" s="25">
        <f>SUM(Ведомственная!H304)</f>
        <v>4468.3</v>
      </c>
      <c r="H210" s="25">
        <f>SUM(Ведомственная!I304)</f>
        <v>0</v>
      </c>
    </row>
    <row r="211" spans="1:8" x14ac:dyDescent="0.25">
      <c r="A211" s="1" t="s">
        <v>564</v>
      </c>
      <c r="B211" s="2" t="s">
        <v>744</v>
      </c>
      <c r="C211" s="2"/>
      <c r="D211" s="2"/>
      <c r="E211" s="2"/>
      <c r="F211" s="25">
        <f>SUM(F212+F214)</f>
        <v>57116.799999999996</v>
      </c>
      <c r="G211" s="25">
        <f>SUM(G212+G214)</f>
        <v>63746.8</v>
      </c>
      <c r="H211" s="25">
        <f>SUM(H212+H214)</f>
        <v>66706</v>
      </c>
    </row>
    <row r="212" spans="1:8" x14ac:dyDescent="0.25">
      <c r="A212" s="27" t="s">
        <v>565</v>
      </c>
      <c r="B212" s="2" t="s">
        <v>745</v>
      </c>
      <c r="C212" s="2"/>
      <c r="D212" s="2"/>
      <c r="E212" s="2"/>
      <c r="F212" s="25">
        <f>SUM(F213)</f>
        <v>56545.599999999999</v>
      </c>
      <c r="G212" s="25">
        <f>SUM(G213)</f>
        <v>63109.3</v>
      </c>
      <c r="H212" s="25">
        <f>SUM(H213)</f>
        <v>66038.899999999994</v>
      </c>
    </row>
    <row r="213" spans="1:8" ht="31.5" x14ac:dyDescent="0.25">
      <c r="A213" s="27" t="s">
        <v>52</v>
      </c>
      <c r="B213" s="2" t="s">
        <v>745</v>
      </c>
      <c r="C213" s="2" t="s">
        <v>91</v>
      </c>
      <c r="D213" s="2" t="s">
        <v>169</v>
      </c>
      <c r="E213" s="2" t="s">
        <v>54</v>
      </c>
      <c r="F213" s="25">
        <f>SUM(Ведомственная!G307)</f>
        <v>56545.599999999999</v>
      </c>
      <c r="G213" s="25">
        <f>SUM(Ведомственная!H307)</f>
        <v>63109.3</v>
      </c>
      <c r="H213" s="25">
        <f>SUM(Ведомственная!I307)</f>
        <v>66038.899999999994</v>
      </c>
    </row>
    <row r="214" spans="1:8" ht="31.5" x14ac:dyDescent="0.25">
      <c r="A214" s="27" t="s">
        <v>747</v>
      </c>
      <c r="B214" s="2" t="s">
        <v>746</v>
      </c>
      <c r="C214" s="2"/>
      <c r="D214" s="2"/>
      <c r="E214" s="2"/>
      <c r="F214" s="25">
        <f>SUM(F215)</f>
        <v>571.20000000000005</v>
      </c>
      <c r="G214" s="25">
        <f>SUM(G215)</f>
        <v>637.5</v>
      </c>
      <c r="H214" s="25">
        <f>SUM(H215)</f>
        <v>667.1</v>
      </c>
    </row>
    <row r="215" spans="1:8" ht="31.5" x14ac:dyDescent="0.25">
      <c r="A215" s="27" t="s">
        <v>52</v>
      </c>
      <c r="B215" s="2" t="s">
        <v>746</v>
      </c>
      <c r="C215" s="2" t="s">
        <v>91</v>
      </c>
      <c r="D215" s="2" t="s">
        <v>169</v>
      </c>
      <c r="E215" s="2" t="s">
        <v>54</v>
      </c>
      <c r="F215" s="25">
        <f>SUM(Ведомственная!G309)</f>
        <v>571.20000000000005</v>
      </c>
      <c r="G215" s="25">
        <f>SUM(Ведомственная!H309)</f>
        <v>637.5</v>
      </c>
      <c r="H215" s="25">
        <f>SUM(Ведомственная!I309)</f>
        <v>667.1</v>
      </c>
    </row>
    <row r="216" spans="1:8" ht="31.5" x14ac:dyDescent="0.25">
      <c r="A216" s="74" t="s">
        <v>931</v>
      </c>
      <c r="B216" s="22" t="s">
        <v>694</v>
      </c>
      <c r="C216" s="2"/>
      <c r="D216" s="2"/>
      <c r="E216" s="2"/>
      <c r="F216" s="28">
        <f>SUM(F217)+F223</f>
        <v>157346.79999999999</v>
      </c>
      <c r="G216" s="28">
        <f>SUM(G217)+G223</f>
        <v>201264.5</v>
      </c>
      <c r="H216" s="28">
        <f>SUM(H217)+H223</f>
        <v>180270.7</v>
      </c>
    </row>
    <row r="217" spans="1:8" x14ac:dyDescent="0.25">
      <c r="A217" s="27" t="s">
        <v>35</v>
      </c>
      <c r="B217" s="2" t="s">
        <v>695</v>
      </c>
      <c r="C217" s="2"/>
      <c r="D217" s="2"/>
      <c r="E217" s="2"/>
      <c r="F217" s="25">
        <f>SUM(F218)+F219+F221</f>
        <v>127817.8</v>
      </c>
      <c r="G217" s="25">
        <f>SUM(G218)+G219+G221</f>
        <v>197864.5</v>
      </c>
      <c r="H217" s="25">
        <f>SUM(H218)+H219+H221</f>
        <v>180270.7</v>
      </c>
    </row>
    <row r="218" spans="1:8" ht="31.5" x14ac:dyDescent="0.25">
      <c r="A218" s="27" t="s">
        <v>52</v>
      </c>
      <c r="B218" s="2" t="s">
        <v>695</v>
      </c>
      <c r="C218" s="2" t="s">
        <v>91</v>
      </c>
      <c r="D218" s="2" t="s">
        <v>13</v>
      </c>
      <c r="E218" s="2" t="s">
        <v>173</v>
      </c>
      <c r="F218" s="25">
        <f>SUM(Ведомственная!G193)</f>
        <v>81150</v>
      </c>
      <c r="G218" s="25">
        <f>SUM(Ведомственная!H193)</f>
        <v>89600</v>
      </c>
      <c r="H218" s="25">
        <f>SUM(Ведомственная!I193)</f>
        <v>89600</v>
      </c>
    </row>
    <row r="219" spans="1:8" ht="31.5" x14ac:dyDescent="0.25">
      <c r="A219" s="1" t="s">
        <v>734</v>
      </c>
      <c r="B219" s="2" t="s">
        <v>738</v>
      </c>
      <c r="C219" s="2"/>
      <c r="D219" s="2"/>
      <c r="E219" s="2"/>
      <c r="F219" s="25">
        <f>SUM(F220)</f>
        <v>44167.8</v>
      </c>
      <c r="G219" s="25">
        <f>SUM(G220)</f>
        <v>105764.5</v>
      </c>
      <c r="H219" s="25">
        <f>SUM(H220)</f>
        <v>88170.7</v>
      </c>
    </row>
    <row r="220" spans="1:8" ht="31.5" x14ac:dyDescent="0.25">
      <c r="A220" s="1" t="s">
        <v>52</v>
      </c>
      <c r="B220" s="2" t="s">
        <v>738</v>
      </c>
      <c r="C220" s="2" t="s">
        <v>91</v>
      </c>
      <c r="D220" s="2" t="s">
        <v>13</v>
      </c>
      <c r="E220" s="2" t="s">
        <v>173</v>
      </c>
      <c r="F220" s="25">
        <f>SUM(Ведомственная!G195)</f>
        <v>44167.8</v>
      </c>
      <c r="G220" s="25">
        <f>SUM(Ведомственная!H195)</f>
        <v>105764.5</v>
      </c>
      <c r="H220" s="25">
        <f>SUM(Ведомственная!I195)</f>
        <v>88170.7</v>
      </c>
    </row>
    <row r="221" spans="1:8" ht="31.5" x14ac:dyDescent="0.25">
      <c r="A221" s="1" t="s">
        <v>736</v>
      </c>
      <c r="B221" s="2" t="s">
        <v>739</v>
      </c>
      <c r="C221" s="2"/>
      <c r="D221" s="2"/>
      <c r="E221" s="2"/>
      <c r="F221" s="25">
        <f>SUM(F222)</f>
        <v>2500</v>
      </c>
      <c r="G221" s="25">
        <f>SUM(G222)</f>
        <v>2500</v>
      </c>
      <c r="H221" s="25">
        <f>SUM(H222)</f>
        <v>2500</v>
      </c>
    </row>
    <row r="222" spans="1:8" ht="31.5" x14ac:dyDescent="0.25">
      <c r="A222" s="1" t="s">
        <v>52</v>
      </c>
      <c r="B222" s="2" t="s">
        <v>739</v>
      </c>
      <c r="C222" s="2" t="s">
        <v>91</v>
      </c>
      <c r="D222" s="2" t="s">
        <v>13</v>
      </c>
      <c r="E222" s="2" t="s">
        <v>173</v>
      </c>
      <c r="F222" s="25">
        <f>SUM(Ведомственная!G197)</f>
        <v>2500</v>
      </c>
      <c r="G222" s="25">
        <f>SUM(Ведомственная!H197)</f>
        <v>2500</v>
      </c>
      <c r="H222" s="25">
        <f>SUM(Ведомственная!I197)</f>
        <v>2500</v>
      </c>
    </row>
    <row r="223" spans="1:8" ht="31.5" x14ac:dyDescent="0.25">
      <c r="A223" s="27" t="s">
        <v>271</v>
      </c>
      <c r="B223" s="2" t="s">
        <v>715</v>
      </c>
      <c r="C223" s="2"/>
      <c r="D223" s="2"/>
      <c r="E223" s="2"/>
      <c r="F223" s="25">
        <f>SUM(F224)+F225</f>
        <v>29529</v>
      </c>
      <c r="G223" s="25">
        <f>SUM(G224)+G225</f>
        <v>3400</v>
      </c>
      <c r="H223" s="25">
        <f>SUM(H224)+H225</f>
        <v>0</v>
      </c>
    </row>
    <row r="224" spans="1:8" ht="31.5" x14ac:dyDescent="0.25">
      <c r="A224" s="27" t="s">
        <v>272</v>
      </c>
      <c r="B224" s="2" t="s">
        <v>715</v>
      </c>
      <c r="C224" s="2" t="s">
        <v>249</v>
      </c>
      <c r="D224" s="2" t="s">
        <v>13</v>
      </c>
      <c r="E224" s="2" t="s">
        <v>173</v>
      </c>
      <c r="F224" s="25">
        <f>SUM(Ведомственная!G199)</f>
        <v>19440</v>
      </c>
      <c r="G224" s="25">
        <f>SUM(Ведомственная!H199)</f>
        <v>3400</v>
      </c>
      <c r="H224" s="25">
        <f>SUM(Ведомственная!I199)</f>
        <v>0</v>
      </c>
    </row>
    <row r="225" spans="1:8" ht="31.5" x14ac:dyDescent="0.25">
      <c r="A225" s="1" t="s">
        <v>714</v>
      </c>
      <c r="B225" s="37" t="s">
        <v>756</v>
      </c>
      <c r="C225" s="2"/>
      <c r="D225" s="2"/>
      <c r="E225" s="2"/>
      <c r="F225" s="25">
        <f>SUM(F226)</f>
        <v>10089</v>
      </c>
      <c r="G225" s="25">
        <f>SUM(G226)</f>
        <v>0</v>
      </c>
      <c r="H225" s="25">
        <f>SUM(H226)</f>
        <v>0</v>
      </c>
    </row>
    <row r="226" spans="1:8" ht="31.5" x14ac:dyDescent="0.25">
      <c r="A226" s="1" t="s">
        <v>272</v>
      </c>
      <c r="B226" s="37" t="s">
        <v>756</v>
      </c>
      <c r="C226" s="2" t="s">
        <v>249</v>
      </c>
      <c r="D226" s="2" t="s">
        <v>13</v>
      </c>
      <c r="E226" s="2" t="s">
        <v>173</v>
      </c>
      <c r="F226" s="25">
        <f>SUM(Ведомственная!G201)</f>
        <v>10089</v>
      </c>
      <c r="G226" s="25">
        <f>SUM(Ведомственная!H201)</f>
        <v>0</v>
      </c>
      <c r="H226" s="25">
        <f>SUM(Ведомственная!I201)</f>
        <v>0</v>
      </c>
    </row>
    <row r="227" spans="1:8" s="24" customFormat="1" ht="47.25" x14ac:dyDescent="0.25">
      <c r="A227" s="21" t="s">
        <v>886</v>
      </c>
      <c r="B227" s="29" t="s">
        <v>245</v>
      </c>
      <c r="C227" s="29"/>
      <c r="D227" s="44"/>
      <c r="E227" s="44"/>
      <c r="F227" s="45">
        <f>SUM(F245)+F228+F232</f>
        <v>64506.299999999996</v>
      </c>
      <c r="G227" s="45">
        <f>SUM(G245)+G228+G232</f>
        <v>72319.100000000006</v>
      </c>
      <c r="H227" s="45">
        <f>SUM(H245)+H228+H232</f>
        <v>67814.3</v>
      </c>
    </row>
    <row r="228" spans="1:8" ht="31.5" x14ac:dyDescent="0.25">
      <c r="A228" s="27" t="s">
        <v>270</v>
      </c>
      <c r="B228" s="2" t="s">
        <v>303</v>
      </c>
      <c r="C228" s="2"/>
      <c r="D228" s="2"/>
      <c r="E228" s="2"/>
      <c r="F228" s="25">
        <f>SUM(F229)</f>
        <v>1300</v>
      </c>
      <c r="G228" s="25">
        <f>SUM(G229)</f>
        <v>0</v>
      </c>
      <c r="H228" s="25">
        <f>SUM(H229)</f>
        <v>0</v>
      </c>
    </row>
    <row r="229" spans="1:8" ht="31.5" x14ac:dyDescent="0.25">
      <c r="A229" s="27" t="s">
        <v>271</v>
      </c>
      <c r="B229" s="2" t="s">
        <v>304</v>
      </c>
      <c r="C229" s="2"/>
      <c r="D229" s="2"/>
      <c r="E229" s="2"/>
      <c r="F229" s="25">
        <f>SUM(F230:F231)</f>
        <v>1300</v>
      </c>
      <c r="G229" s="25">
        <f>SUM(G230:G231)</f>
        <v>0</v>
      </c>
      <c r="H229" s="25">
        <f>SUM(H230:H231)</f>
        <v>0</v>
      </c>
    </row>
    <row r="230" spans="1:8" ht="31.5" hidden="1" x14ac:dyDescent="0.25">
      <c r="A230" s="27" t="s">
        <v>272</v>
      </c>
      <c r="B230" s="2" t="s">
        <v>304</v>
      </c>
      <c r="C230" s="2" t="s">
        <v>249</v>
      </c>
      <c r="D230" s="2" t="s">
        <v>13</v>
      </c>
      <c r="E230" s="2" t="s">
        <v>173</v>
      </c>
      <c r="F230" s="25"/>
      <c r="G230" s="25"/>
      <c r="H230" s="25"/>
    </row>
    <row r="231" spans="1:8" ht="31.5" x14ac:dyDescent="0.25">
      <c r="A231" s="27" t="s">
        <v>272</v>
      </c>
      <c r="B231" s="2" t="s">
        <v>304</v>
      </c>
      <c r="C231" s="2" t="s">
        <v>249</v>
      </c>
      <c r="D231" s="2" t="s">
        <v>169</v>
      </c>
      <c r="E231" s="2" t="s">
        <v>169</v>
      </c>
      <c r="F231" s="25">
        <f>SUM(Ведомственная!G336)</f>
        <v>1300</v>
      </c>
      <c r="G231" s="25">
        <f>SUM(Ведомственная!H336)</f>
        <v>0</v>
      </c>
      <c r="H231" s="25">
        <f>SUM(Ведомственная!I336)</f>
        <v>0</v>
      </c>
    </row>
    <row r="232" spans="1:8" ht="31.5" x14ac:dyDescent="0.25">
      <c r="A232" s="27" t="s">
        <v>273</v>
      </c>
      <c r="B232" s="2" t="s">
        <v>305</v>
      </c>
      <c r="C232" s="2"/>
      <c r="D232" s="2"/>
      <c r="E232" s="2"/>
      <c r="F232" s="25">
        <f>SUM(F233+F238)</f>
        <v>59416.2</v>
      </c>
      <c r="G232" s="25">
        <f>SUM(G233+G238)</f>
        <v>70755.8</v>
      </c>
      <c r="H232" s="25">
        <f>SUM(H233+H238)</f>
        <v>66255.8</v>
      </c>
    </row>
    <row r="233" spans="1:8" x14ac:dyDescent="0.25">
      <c r="A233" s="27" t="s">
        <v>35</v>
      </c>
      <c r="B233" s="2" t="s">
        <v>483</v>
      </c>
      <c r="C233" s="2"/>
      <c r="D233" s="2"/>
      <c r="E233" s="2"/>
      <c r="F233" s="25">
        <f>SUM(F234+F236)</f>
        <v>15216.2</v>
      </c>
      <c r="G233" s="25">
        <f>SUM(G234+G236)</f>
        <v>23255.8</v>
      </c>
      <c r="H233" s="25">
        <f>SUM(H234+H236)</f>
        <v>23255.8</v>
      </c>
    </row>
    <row r="234" spans="1:8" ht="63" x14ac:dyDescent="0.25">
      <c r="A234" s="27" t="s">
        <v>740</v>
      </c>
      <c r="B234" s="2" t="s">
        <v>741</v>
      </c>
      <c r="C234" s="2"/>
      <c r="D234" s="2"/>
      <c r="E234" s="2"/>
      <c r="F234" s="25">
        <f>SUM(F235)</f>
        <v>15116.2</v>
      </c>
      <c r="G234" s="25">
        <f>SUM(G235)</f>
        <v>23255.8</v>
      </c>
      <c r="H234" s="25">
        <f>SUM(H235)</f>
        <v>23255.8</v>
      </c>
    </row>
    <row r="235" spans="1:8" ht="31.5" x14ac:dyDescent="0.25">
      <c r="A235" s="27" t="s">
        <v>52</v>
      </c>
      <c r="B235" s="2" t="s">
        <v>741</v>
      </c>
      <c r="C235" s="2" t="s">
        <v>91</v>
      </c>
      <c r="D235" s="2" t="s">
        <v>169</v>
      </c>
      <c r="E235" s="2" t="s">
        <v>44</v>
      </c>
      <c r="F235" s="25">
        <f>SUM(Ведомственная!G268)</f>
        <v>15116.2</v>
      </c>
      <c r="G235" s="25">
        <f>SUM(Ведомственная!H268)</f>
        <v>23255.8</v>
      </c>
      <c r="H235" s="25">
        <f>SUM(Ведомственная!I268)</f>
        <v>23255.8</v>
      </c>
    </row>
    <row r="236" spans="1:8" ht="78.75" x14ac:dyDescent="0.25">
      <c r="A236" s="27" t="s">
        <v>742</v>
      </c>
      <c r="B236" s="2" t="s">
        <v>743</v>
      </c>
      <c r="C236" s="2"/>
      <c r="D236" s="2"/>
      <c r="E236" s="2"/>
      <c r="F236" s="25">
        <f>SUM(F237)</f>
        <v>100</v>
      </c>
      <c r="G236" s="25">
        <f>SUM(G237)</f>
        <v>0</v>
      </c>
      <c r="H236" s="25">
        <f>SUM(H237)</f>
        <v>0</v>
      </c>
    </row>
    <row r="237" spans="1:8" ht="31.5" x14ac:dyDescent="0.25">
      <c r="A237" s="27" t="s">
        <v>52</v>
      </c>
      <c r="B237" s="2" t="s">
        <v>743</v>
      </c>
      <c r="C237" s="2" t="s">
        <v>91</v>
      </c>
      <c r="D237" s="2" t="s">
        <v>169</v>
      </c>
      <c r="E237" s="2" t="s">
        <v>44</v>
      </c>
      <c r="F237" s="25">
        <f>SUM(Ведомственная!G270)</f>
        <v>100</v>
      </c>
      <c r="G237" s="25">
        <f>SUM(Ведомственная!H270)</f>
        <v>0</v>
      </c>
      <c r="H237" s="25">
        <f>SUM(Ведомственная!I270)</f>
        <v>0</v>
      </c>
    </row>
    <row r="238" spans="1:8" ht="31.5" x14ac:dyDescent="0.25">
      <c r="A238" s="27" t="s">
        <v>891</v>
      </c>
      <c r="B238" s="2" t="s">
        <v>306</v>
      </c>
      <c r="C238" s="2"/>
      <c r="D238" s="2"/>
      <c r="E238" s="2"/>
      <c r="F238" s="25">
        <f>SUM(F239:F240)+F241+F243</f>
        <v>44200</v>
      </c>
      <c r="G238" s="25">
        <f>SUM(G239:G240)+G241+G243</f>
        <v>47500</v>
      </c>
      <c r="H238" s="25">
        <f>SUM(H239:H240)+H241+H243</f>
        <v>43000</v>
      </c>
    </row>
    <row r="239" spans="1:8" ht="31.5" x14ac:dyDescent="0.25">
      <c r="A239" s="27" t="s">
        <v>272</v>
      </c>
      <c r="B239" s="2" t="s">
        <v>306</v>
      </c>
      <c r="C239" s="2" t="s">
        <v>249</v>
      </c>
      <c r="D239" s="2" t="s">
        <v>169</v>
      </c>
      <c r="E239" s="2" t="s">
        <v>44</v>
      </c>
      <c r="F239" s="25">
        <f>SUM(Ведомственная!G272)</f>
        <v>500</v>
      </c>
      <c r="G239" s="25">
        <f>SUM(Ведомственная!H272)</f>
        <v>0</v>
      </c>
      <c r="H239" s="25">
        <f>SUM(Ведомственная!I272)</f>
        <v>0</v>
      </c>
    </row>
    <row r="240" spans="1:8" ht="31.5" x14ac:dyDescent="0.25">
      <c r="A240" s="27" t="s">
        <v>272</v>
      </c>
      <c r="B240" s="2" t="s">
        <v>306</v>
      </c>
      <c r="C240" s="2" t="s">
        <v>249</v>
      </c>
      <c r="D240" s="2" t="s">
        <v>169</v>
      </c>
      <c r="E240" s="2" t="s">
        <v>169</v>
      </c>
      <c r="F240" s="25">
        <f>SUM(Ведомственная!G339)</f>
        <v>0</v>
      </c>
      <c r="G240" s="25">
        <f>SUM(Ведомственная!H339)</f>
        <v>0</v>
      </c>
      <c r="H240" s="25">
        <f>SUM(Ведомственная!I339)</f>
        <v>0</v>
      </c>
    </row>
    <row r="241" spans="1:8" x14ac:dyDescent="0.25">
      <c r="A241" s="27" t="s">
        <v>455</v>
      </c>
      <c r="B241" s="2" t="s">
        <v>757</v>
      </c>
      <c r="C241" s="2"/>
      <c r="D241" s="2"/>
      <c r="E241" s="2"/>
      <c r="F241" s="25">
        <f>SUM(F242)</f>
        <v>43000</v>
      </c>
      <c r="G241" s="25">
        <f>SUM(G242)</f>
        <v>47500</v>
      </c>
      <c r="H241" s="25">
        <f>SUM(H242)</f>
        <v>43000</v>
      </c>
    </row>
    <row r="242" spans="1:8" ht="31.5" x14ac:dyDescent="0.25">
      <c r="A242" s="27" t="s">
        <v>272</v>
      </c>
      <c r="B242" s="2" t="s">
        <v>757</v>
      </c>
      <c r="C242" s="2" t="s">
        <v>249</v>
      </c>
      <c r="D242" s="2" t="s">
        <v>169</v>
      </c>
      <c r="E242" s="2" t="s">
        <v>169</v>
      </c>
      <c r="F242" s="25">
        <f>SUM(Ведомственная!G341)</f>
        <v>43000</v>
      </c>
      <c r="G242" s="25">
        <f>SUM(Ведомственная!H341)</f>
        <v>47500</v>
      </c>
      <c r="H242" s="25">
        <f>SUM(Ведомственная!I341)</f>
        <v>43000</v>
      </c>
    </row>
    <row r="243" spans="1:8" x14ac:dyDescent="0.25">
      <c r="A243" s="27" t="s">
        <v>759</v>
      </c>
      <c r="B243" s="2" t="s">
        <v>758</v>
      </c>
      <c r="C243" s="2"/>
      <c r="D243" s="2"/>
      <c r="E243" s="2"/>
      <c r="F243" s="25">
        <f>SUM(F244)</f>
        <v>700</v>
      </c>
      <c r="G243" s="25">
        <f>SUM(G244)</f>
        <v>0</v>
      </c>
      <c r="H243" s="25">
        <f>SUM(H244)</f>
        <v>0</v>
      </c>
    </row>
    <row r="244" spans="1:8" ht="31.5" x14ac:dyDescent="0.25">
      <c r="A244" s="27" t="s">
        <v>272</v>
      </c>
      <c r="B244" s="2" t="s">
        <v>758</v>
      </c>
      <c r="C244" s="2" t="s">
        <v>249</v>
      </c>
      <c r="D244" s="2" t="s">
        <v>169</v>
      </c>
      <c r="E244" s="2" t="s">
        <v>169</v>
      </c>
      <c r="F244" s="25">
        <f>SUM(Ведомственная!G343)</f>
        <v>700</v>
      </c>
      <c r="G244" s="25">
        <f>SUM(Ведомственная!H343)</f>
        <v>0</v>
      </c>
      <c r="H244" s="25">
        <f>SUM(Ведомственная!I343)</f>
        <v>0</v>
      </c>
    </row>
    <row r="245" spans="1:8" ht="31.5" x14ac:dyDescent="0.25">
      <c r="A245" s="111" t="s">
        <v>253</v>
      </c>
      <c r="B245" s="31" t="s">
        <v>246</v>
      </c>
      <c r="C245" s="31"/>
      <c r="D245" s="112"/>
      <c r="E245" s="112"/>
      <c r="F245" s="101">
        <f>SUM(F247)+F248</f>
        <v>3790.1</v>
      </c>
      <c r="G245" s="101">
        <f t="shared" ref="G245:H245" si="14">SUM(G247)+G248</f>
        <v>1563.3</v>
      </c>
      <c r="H245" s="101">
        <f t="shared" si="14"/>
        <v>1558.5</v>
      </c>
    </row>
    <row r="246" spans="1:8" ht="63" x14ac:dyDescent="0.25">
      <c r="A246" s="111" t="s">
        <v>911</v>
      </c>
      <c r="B246" s="31" t="s">
        <v>561</v>
      </c>
      <c r="C246" s="31"/>
      <c r="D246" s="112"/>
      <c r="E246" s="112"/>
      <c r="F246" s="101">
        <f>SUM(F247)</f>
        <v>3790.1</v>
      </c>
      <c r="G246" s="101">
        <f>SUM(G247)</f>
        <v>1563.3</v>
      </c>
      <c r="H246" s="101">
        <f>SUM(H247)</f>
        <v>1558.5</v>
      </c>
    </row>
    <row r="247" spans="1:8" x14ac:dyDescent="0.25">
      <c r="A247" s="111" t="s">
        <v>42</v>
      </c>
      <c r="B247" s="31" t="s">
        <v>561</v>
      </c>
      <c r="C247" s="31">
        <v>300</v>
      </c>
      <c r="D247" s="112" t="s">
        <v>31</v>
      </c>
      <c r="E247" s="112" t="s">
        <v>13</v>
      </c>
      <c r="F247" s="101">
        <f>SUM(Ведомственная!G406)</f>
        <v>3790.1</v>
      </c>
      <c r="G247" s="101">
        <f>SUM(Ведомственная!H406)</f>
        <v>1563.3</v>
      </c>
      <c r="H247" s="101">
        <f>SUM(Ведомственная!I406)</f>
        <v>1558.5</v>
      </c>
    </row>
    <row r="248" spans="1:8" ht="47.25" hidden="1" x14ac:dyDescent="0.25">
      <c r="A248" s="111" t="s">
        <v>619</v>
      </c>
      <c r="B248" s="31" t="s">
        <v>618</v>
      </c>
      <c r="C248" s="31"/>
      <c r="D248" s="112"/>
      <c r="E248" s="112"/>
      <c r="F248" s="101">
        <f>SUM(F249)</f>
        <v>0</v>
      </c>
      <c r="G248" s="101">
        <f>SUM(G249)</f>
        <v>0</v>
      </c>
      <c r="H248" s="101">
        <f>SUM(H249)</f>
        <v>0</v>
      </c>
    </row>
    <row r="249" spans="1:8" hidden="1" x14ac:dyDescent="0.25">
      <c r="A249" s="111" t="s">
        <v>42</v>
      </c>
      <c r="B249" s="31" t="s">
        <v>618</v>
      </c>
      <c r="C249" s="31">
        <v>300</v>
      </c>
      <c r="D249" s="112" t="s">
        <v>31</v>
      </c>
      <c r="E249" s="112" t="s">
        <v>54</v>
      </c>
      <c r="F249" s="101">
        <f>SUM(Ведомственная!G394)</f>
        <v>0</v>
      </c>
      <c r="G249" s="101">
        <f>SUM(Ведомственная!H394)</f>
        <v>0</v>
      </c>
      <c r="H249" s="101">
        <f>SUM(Ведомственная!I394)</f>
        <v>0</v>
      </c>
    </row>
    <row r="250" spans="1:8" s="24" customFormat="1" ht="31.5" x14ac:dyDescent="0.25">
      <c r="A250" s="76" t="s">
        <v>659</v>
      </c>
      <c r="B250" s="22" t="s">
        <v>295</v>
      </c>
      <c r="C250" s="22"/>
      <c r="D250" s="22"/>
      <c r="E250" s="22"/>
      <c r="F250" s="28">
        <f>SUM(F257)+F251</f>
        <v>8008.9000000000005</v>
      </c>
      <c r="G250" s="28">
        <f>SUM(G257)+G251</f>
        <v>6049.1</v>
      </c>
      <c r="H250" s="28">
        <f>SUM(H257)+H251</f>
        <v>6049.1</v>
      </c>
    </row>
    <row r="251" spans="1:8" ht="31.5" x14ac:dyDescent="0.25">
      <c r="A251" s="27" t="s">
        <v>271</v>
      </c>
      <c r="B251" s="35" t="s">
        <v>309</v>
      </c>
      <c r="C251" s="35"/>
      <c r="D251" s="35"/>
      <c r="E251" s="35"/>
      <c r="F251" s="79">
        <f>SUM(F252:F256)</f>
        <v>1940</v>
      </c>
      <c r="G251" s="79">
        <f>SUM(G252:G256)</f>
        <v>0</v>
      </c>
      <c r="H251" s="79">
        <f>SUM(H252:H256)</f>
        <v>0</v>
      </c>
    </row>
    <row r="252" spans="1:8" ht="31.5" hidden="1" x14ac:dyDescent="0.25">
      <c r="A252" s="27" t="s">
        <v>272</v>
      </c>
      <c r="B252" s="35" t="s">
        <v>309</v>
      </c>
      <c r="C252" s="35" t="s">
        <v>249</v>
      </c>
      <c r="D252" s="35" t="s">
        <v>13</v>
      </c>
      <c r="E252" s="35" t="s">
        <v>173</v>
      </c>
      <c r="F252" s="79"/>
      <c r="G252" s="79"/>
      <c r="H252" s="79"/>
    </row>
    <row r="253" spans="1:8" ht="31.5" x14ac:dyDescent="0.25">
      <c r="A253" s="27" t="s">
        <v>272</v>
      </c>
      <c r="B253" s="35" t="s">
        <v>309</v>
      </c>
      <c r="C253" s="35" t="s">
        <v>249</v>
      </c>
      <c r="D253" s="35" t="s">
        <v>169</v>
      </c>
      <c r="E253" s="35" t="s">
        <v>169</v>
      </c>
      <c r="F253" s="79">
        <f>SUM(Ведомственная!G346)</f>
        <v>1340</v>
      </c>
      <c r="G253" s="79">
        <f>SUM(Ведомственная!H346)</f>
        <v>0</v>
      </c>
      <c r="H253" s="79">
        <f>SUM(Ведомственная!I346)</f>
        <v>0</v>
      </c>
    </row>
    <row r="254" spans="1:8" ht="31.5" hidden="1" x14ac:dyDescent="0.25">
      <c r="A254" s="27" t="s">
        <v>272</v>
      </c>
      <c r="B254" s="35" t="s">
        <v>309</v>
      </c>
      <c r="C254" s="35" t="s">
        <v>249</v>
      </c>
      <c r="D254" s="35" t="s">
        <v>15</v>
      </c>
      <c r="E254" s="35" t="s">
        <v>13</v>
      </c>
      <c r="F254" s="79">
        <f>SUM(Ведомственная!G388)</f>
        <v>0</v>
      </c>
      <c r="G254" s="79">
        <f>SUM(Ведомственная!H388)</f>
        <v>0</v>
      </c>
      <c r="H254" s="79">
        <f>SUM(Ведомственная!I388)</f>
        <v>0</v>
      </c>
    </row>
    <row r="255" spans="1:8" ht="31.5" hidden="1" x14ac:dyDescent="0.25">
      <c r="A255" s="27" t="s">
        <v>272</v>
      </c>
      <c r="B255" s="35" t="s">
        <v>309</v>
      </c>
      <c r="C255" s="35" t="s">
        <v>249</v>
      </c>
      <c r="D255" s="35" t="s">
        <v>15</v>
      </c>
      <c r="E255" s="35" t="s">
        <v>34</v>
      </c>
      <c r="F255" s="79"/>
      <c r="G255" s="79"/>
      <c r="H255" s="79"/>
    </row>
    <row r="256" spans="1:8" ht="31.5" x14ac:dyDescent="0.25">
      <c r="A256" s="27" t="s">
        <v>272</v>
      </c>
      <c r="B256" s="35" t="s">
        <v>309</v>
      </c>
      <c r="C256" s="35" t="s">
        <v>249</v>
      </c>
      <c r="D256" s="35" t="s">
        <v>170</v>
      </c>
      <c r="E256" s="35" t="s">
        <v>34</v>
      </c>
      <c r="F256" s="79">
        <f>SUM(Ведомственная!G435)</f>
        <v>600</v>
      </c>
      <c r="G256" s="79">
        <f>SUM(Ведомственная!H435)</f>
        <v>0</v>
      </c>
      <c r="H256" s="79">
        <f>SUM(Ведомственная!I435)</f>
        <v>0</v>
      </c>
    </row>
    <row r="257" spans="1:8" ht="31.5" x14ac:dyDescent="0.25">
      <c r="A257" s="27" t="s">
        <v>658</v>
      </c>
      <c r="B257" s="2" t="s">
        <v>296</v>
      </c>
      <c r="C257" s="2"/>
      <c r="D257" s="2"/>
      <c r="E257" s="2"/>
      <c r="F257" s="25">
        <f>SUM(F258)</f>
        <v>6068.9000000000005</v>
      </c>
      <c r="G257" s="25">
        <f>SUM(G258)</f>
        <v>6049.1</v>
      </c>
      <c r="H257" s="25">
        <f>SUM(H258)</f>
        <v>6049.1</v>
      </c>
    </row>
    <row r="258" spans="1:8" ht="31.5" x14ac:dyDescent="0.25">
      <c r="A258" s="27" t="s">
        <v>45</v>
      </c>
      <c r="B258" s="2" t="s">
        <v>297</v>
      </c>
      <c r="C258" s="2"/>
      <c r="D258" s="2"/>
      <c r="E258" s="2"/>
      <c r="F258" s="25">
        <f>SUM(F259:F261)</f>
        <v>6068.9000000000005</v>
      </c>
      <c r="G258" s="25">
        <f>SUM(G259:G261)</f>
        <v>6049.1</v>
      </c>
      <c r="H258" s="25">
        <f>SUM(H259:H261)</f>
        <v>6049.1</v>
      </c>
    </row>
    <row r="259" spans="1:8" ht="63" x14ac:dyDescent="0.25">
      <c r="A259" s="27" t="s">
        <v>51</v>
      </c>
      <c r="B259" s="2" t="s">
        <v>297</v>
      </c>
      <c r="C259" s="2" t="s">
        <v>89</v>
      </c>
      <c r="D259" s="2" t="s">
        <v>13</v>
      </c>
      <c r="E259" s="2" t="s">
        <v>24</v>
      </c>
      <c r="F259" s="25">
        <f>SUM(Ведомственная!G222)</f>
        <v>4993.8</v>
      </c>
      <c r="G259" s="25">
        <f>SUM(Ведомственная!H222)</f>
        <v>4993.8</v>
      </c>
      <c r="H259" s="25">
        <f>SUM(Ведомственная!I222)</f>
        <v>4993.8</v>
      </c>
    </row>
    <row r="260" spans="1:8" ht="31.5" x14ac:dyDescent="0.25">
      <c r="A260" s="27" t="s">
        <v>52</v>
      </c>
      <c r="B260" s="2" t="s">
        <v>297</v>
      </c>
      <c r="C260" s="2" t="s">
        <v>91</v>
      </c>
      <c r="D260" s="2" t="s">
        <v>13</v>
      </c>
      <c r="E260" s="2" t="s">
        <v>24</v>
      </c>
      <c r="F260" s="25">
        <f>SUM(Ведомственная!G223)</f>
        <v>1054</v>
      </c>
      <c r="G260" s="25">
        <f>SUM(Ведомственная!H223)</f>
        <v>1034.2</v>
      </c>
      <c r="H260" s="25">
        <f>SUM(Ведомственная!I223)</f>
        <v>1034.2</v>
      </c>
    </row>
    <row r="261" spans="1:8" x14ac:dyDescent="0.25">
      <c r="A261" s="27" t="s">
        <v>22</v>
      </c>
      <c r="B261" s="2" t="s">
        <v>297</v>
      </c>
      <c r="C261" s="2" t="s">
        <v>96</v>
      </c>
      <c r="D261" s="2" t="s">
        <v>13</v>
      </c>
      <c r="E261" s="2" t="s">
        <v>24</v>
      </c>
      <c r="F261" s="25">
        <f>SUM(Ведомственная!G224)</f>
        <v>21.1</v>
      </c>
      <c r="G261" s="25">
        <f>SUM(Ведомственная!H224)</f>
        <v>21.1</v>
      </c>
      <c r="H261" s="25">
        <f>SUM(Ведомственная!I224)</f>
        <v>21.1</v>
      </c>
    </row>
    <row r="262" spans="1:8" s="107" customFormat="1" ht="51.75" customHeight="1" x14ac:dyDescent="0.25">
      <c r="A262" s="21" t="s">
        <v>662</v>
      </c>
      <c r="B262" s="29" t="s">
        <v>663</v>
      </c>
      <c r="C262" s="22"/>
      <c r="D262" s="22"/>
      <c r="E262" s="22"/>
      <c r="F262" s="28">
        <f>SUM(F263)+F265+F267</f>
        <v>16576.2</v>
      </c>
      <c r="G262" s="28">
        <f>SUM(G263)+G265+G267</f>
        <v>10078.700000000001</v>
      </c>
      <c r="H262" s="28">
        <f>SUM(H263)+H265+H267</f>
        <v>1278.7</v>
      </c>
    </row>
    <row r="263" spans="1:8" x14ac:dyDescent="0.25">
      <c r="A263" s="27" t="s">
        <v>35</v>
      </c>
      <c r="B263" s="2" t="s">
        <v>664</v>
      </c>
      <c r="C263" s="2"/>
      <c r="D263" s="2"/>
      <c r="E263" s="2"/>
      <c r="F263" s="25">
        <f>SUM(F264)</f>
        <v>15338.7</v>
      </c>
      <c r="G263" s="25">
        <f>SUM(G264)</f>
        <v>10078.700000000001</v>
      </c>
      <c r="H263" s="25">
        <f>SUM(H264)</f>
        <v>1278.7</v>
      </c>
    </row>
    <row r="264" spans="1:8" ht="31.5" x14ac:dyDescent="0.25">
      <c r="A264" s="27" t="s">
        <v>52</v>
      </c>
      <c r="B264" s="2" t="s">
        <v>664</v>
      </c>
      <c r="C264" s="2" t="s">
        <v>91</v>
      </c>
      <c r="D264" s="2" t="s">
        <v>13</v>
      </c>
      <c r="E264" s="2" t="s">
        <v>24</v>
      </c>
      <c r="F264" s="25">
        <f>SUM(Ведомственная!G227)</f>
        <v>15338.7</v>
      </c>
      <c r="G264" s="25">
        <f>SUM(Ведомственная!H227)</f>
        <v>10078.700000000001</v>
      </c>
      <c r="H264" s="25">
        <f>SUM(Ведомственная!I227)</f>
        <v>1278.7</v>
      </c>
    </row>
    <row r="265" spans="1:8" ht="31.5" x14ac:dyDescent="0.25">
      <c r="A265" s="111" t="s">
        <v>506</v>
      </c>
      <c r="B265" s="31" t="s">
        <v>716</v>
      </c>
      <c r="C265" s="2"/>
      <c r="D265" s="2"/>
      <c r="E265" s="2"/>
      <c r="F265" s="25">
        <f>SUM(F266)</f>
        <v>1186.5</v>
      </c>
      <c r="G265" s="25">
        <f>SUM(G266)</f>
        <v>0</v>
      </c>
      <c r="H265" s="25">
        <f>SUM(H266)</f>
        <v>0</v>
      </c>
    </row>
    <row r="266" spans="1:8" ht="31.5" x14ac:dyDescent="0.25">
      <c r="A266" s="111" t="s">
        <v>52</v>
      </c>
      <c r="B266" s="31" t="s">
        <v>716</v>
      </c>
      <c r="C266" s="2" t="s">
        <v>91</v>
      </c>
      <c r="D266" s="2" t="s">
        <v>13</v>
      </c>
      <c r="E266" s="2" t="s">
        <v>24</v>
      </c>
      <c r="F266" s="25">
        <f>SUM(Ведомственная!G229)</f>
        <v>1186.5</v>
      </c>
      <c r="G266" s="25">
        <f>SUM(Ведомственная!H229)</f>
        <v>0</v>
      </c>
      <c r="H266" s="25">
        <f>SUM(Ведомственная!I229)</f>
        <v>0</v>
      </c>
    </row>
    <row r="267" spans="1:8" ht="31.5" x14ac:dyDescent="0.25">
      <c r="A267" s="111" t="s">
        <v>562</v>
      </c>
      <c r="B267" s="31" t="s">
        <v>717</v>
      </c>
      <c r="C267" s="2"/>
      <c r="D267" s="2"/>
      <c r="E267" s="2"/>
      <c r="F267" s="25">
        <f>SUM(F268)</f>
        <v>51</v>
      </c>
      <c r="G267" s="25">
        <f>SUM(G268)</f>
        <v>0</v>
      </c>
      <c r="H267" s="25">
        <f>SUM(H268)</f>
        <v>0</v>
      </c>
    </row>
    <row r="268" spans="1:8" ht="31.5" x14ac:dyDescent="0.25">
      <c r="A268" s="111" t="s">
        <v>52</v>
      </c>
      <c r="B268" s="31" t="s">
        <v>717</v>
      </c>
      <c r="C268" s="2" t="s">
        <v>91</v>
      </c>
      <c r="D268" s="2" t="s">
        <v>13</v>
      </c>
      <c r="E268" s="2" t="s">
        <v>24</v>
      </c>
      <c r="F268" s="25">
        <f>SUM(Ведомственная!G231)</f>
        <v>51</v>
      </c>
      <c r="G268" s="25">
        <f>SUM(Ведомственная!H231)</f>
        <v>0</v>
      </c>
      <c r="H268" s="25">
        <f>SUM(Ведомственная!I231)</f>
        <v>0</v>
      </c>
    </row>
    <row r="269" spans="1:8" s="24" customFormat="1" ht="31.5" x14ac:dyDescent="0.25">
      <c r="A269" s="21" t="s">
        <v>660</v>
      </c>
      <c r="B269" s="29" t="s">
        <v>243</v>
      </c>
      <c r="C269" s="29"/>
      <c r="D269" s="44"/>
      <c r="E269" s="44"/>
      <c r="F269" s="45">
        <f>SUM(F270+F276+F274)+F280</f>
        <v>15884.1</v>
      </c>
      <c r="G269" s="45">
        <f>SUM(G270+G276+G274)+G280</f>
        <v>18665</v>
      </c>
      <c r="H269" s="45">
        <f>SUM(H270+H276+H274)+H280</f>
        <v>10447.5</v>
      </c>
    </row>
    <row r="270" spans="1:8" ht="14.25" customHeight="1" x14ac:dyDescent="0.25">
      <c r="A270" s="111" t="s">
        <v>35</v>
      </c>
      <c r="B270" s="31" t="s">
        <v>251</v>
      </c>
      <c r="C270" s="31"/>
      <c r="D270" s="112"/>
      <c r="E270" s="112"/>
      <c r="F270" s="101">
        <f>SUM(F271)</f>
        <v>4269.6000000000004</v>
      </c>
      <c r="G270" s="101">
        <f>SUM(G271)</f>
        <v>3050.5</v>
      </c>
      <c r="H270" s="101">
        <f>SUM(H271)</f>
        <v>3483</v>
      </c>
    </row>
    <row r="271" spans="1:8" ht="47.25" x14ac:dyDescent="0.25">
      <c r="A271" s="111" t="s">
        <v>274</v>
      </c>
      <c r="B271" s="31" t="s">
        <v>275</v>
      </c>
      <c r="C271" s="31"/>
      <c r="D271" s="112"/>
      <c r="E271" s="112"/>
      <c r="F271" s="101">
        <f>SUM(F272:F273)</f>
        <v>4269.6000000000004</v>
      </c>
      <c r="G271" s="101">
        <f>SUM(G272:G273)</f>
        <v>3050.5</v>
      </c>
      <c r="H271" s="101">
        <f>SUM(H272:H273)</f>
        <v>3483</v>
      </c>
    </row>
    <row r="272" spans="1:8" ht="63" x14ac:dyDescent="0.25">
      <c r="A272" s="111" t="s">
        <v>51</v>
      </c>
      <c r="B272" s="31" t="s">
        <v>275</v>
      </c>
      <c r="C272" s="31">
        <v>100</v>
      </c>
      <c r="D272" s="112" t="s">
        <v>78</v>
      </c>
      <c r="E272" s="112" t="s">
        <v>169</v>
      </c>
      <c r="F272" s="101">
        <f>SUM(Ведомственная!G368)</f>
        <v>0</v>
      </c>
      <c r="G272" s="101">
        <f>SUM(Ведомственная!H368)</f>
        <v>0</v>
      </c>
      <c r="H272" s="101">
        <f>SUM(Ведомственная!I368)</f>
        <v>0</v>
      </c>
    </row>
    <row r="273" spans="1:8" ht="31.5" x14ac:dyDescent="0.25">
      <c r="A273" s="111" t="s">
        <v>52</v>
      </c>
      <c r="B273" s="31" t="s">
        <v>275</v>
      </c>
      <c r="C273" s="112" t="s">
        <v>91</v>
      </c>
      <c r="D273" s="112" t="s">
        <v>78</v>
      </c>
      <c r="E273" s="112" t="s">
        <v>169</v>
      </c>
      <c r="F273" s="101">
        <f>SUM(Ведомственная!G369)</f>
        <v>4269.6000000000004</v>
      </c>
      <c r="G273" s="101">
        <f>SUM(Ведомственная!H369)</f>
        <v>3050.5</v>
      </c>
      <c r="H273" s="101">
        <f>SUM(Ведомственная!I369)</f>
        <v>3483</v>
      </c>
    </row>
    <row r="274" spans="1:8" ht="31.5" x14ac:dyDescent="0.25">
      <c r="A274" s="27" t="s">
        <v>271</v>
      </c>
      <c r="B274" s="31" t="s">
        <v>510</v>
      </c>
      <c r="C274" s="112"/>
      <c r="D274" s="112"/>
      <c r="E274" s="112"/>
      <c r="F274" s="101">
        <f>SUM(F275)</f>
        <v>300</v>
      </c>
      <c r="G274" s="101">
        <f>SUM(G275)</f>
        <v>0</v>
      </c>
      <c r="H274" s="101">
        <f>SUM(H275)</f>
        <v>0</v>
      </c>
    </row>
    <row r="275" spans="1:8" ht="31.5" x14ac:dyDescent="0.25">
      <c r="A275" s="27" t="s">
        <v>272</v>
      </c>
      <c r="B275" s="31" t="s">
        <v>510</v>
      </c>
      <c r="C275" s="112" t="s">
        <v>249</v>
      </c>
      <c r="D275" s="112" t="s">
        <v>78</v>
      </c>
      <c r="E275" s="112" t="s">
        <v>169</v>
      </c>
      <c r="F275" s="101">
        <f>SUM(Ведомственная!G374)</f>
        <v>300</v>
      </c>
      <c r="G275" s="101">
        <f>SUM(Ведомственная!H374)</f>
        <v>0</v>
      </c>
      <c r="H275" s="101">
        <f>SUM(Ведомственная!I374)</f>
        <v>0</v>
      </c>
    </row>
    <row r="276" spans="1:8" ht="31.5" x14ac:dyDescent="0.25">
      <c r="A276" s="111" t="s">
        <v>45</v>
      </c>
      <c r="B276" s="31" t="s">
        <v>244</v>
      </c>
      <c r="C276" s="31"/>
      <c r="D276" s="112"/>
      <c r="E276" s="112"/>
      <c r="F276" s="101">
        <f>SUM(F277:F279)</f>
        <v>6964.5</v>
      </c>
      <c r="G276" s="101">
        <f>SUM(G277:G279)</f>
        <v>6964.5</v>
      </c>
      <c r="H276" s="101">
        <f>SUM(H277:H279)</f>
        <v>6964.5</v>
      </c>
    </row>
    <row r="277" spans="1:8" ht="63" x14ac:dyDescent="0.25">
      <c r="A277" s="111" t="s">
        <v>51</v>
      </c>
      <c r="B277" s="31" t="s">
        <v>244</v>
      </c>
      <c r="C277" s="112" t="s">
        <v>89</v>
      </c>
      <c r="D277" s="112" t="s">
        <v>78</v>
      </c>
      <c r="E277" s="112" t="s">
        <v>54</v>
      </c>
      <c r="F277" s="101">
        <f>SUM(Ведомственная!G359)</f>
        <v>5911.5</v>
      </c>
      <c r="G277" s="101">
        <f>SUM(Ведомственная!H359)</f>
        <v>5911.5</v>
      </c>
      <c r="H277" s="101">
        <f>SUM(Ведомственная!I359)</f>
        <v>5911.5</v>
      </c>
    </row>
    <row r="278" spans="1:8" ht="31.5" x14ac:dyDescent="0.25">
      <c r="A278" s="111" t="s">
        <v>52</v>
      </c>
      <c r="B278" s="31" t="s">
        <v>244</v>
      </c>
      <c r="C278" s="112" t="s">
        <v>91</v>
      </c>
      <c r="D278" s="112" t="s">
        <v>78</v>
      </c>
      <c r="E278" s="112" t="s">
        <v>54</v>
      </c>
      <c r="F278" s="101">
        <f>SUM(Ведомственная!G360)</f>
        <v>927.4</v>
      </c>
      <c r="G278" s="101">
        <f>SUM(Ведомственная!H360)</f>
        <v>927.4</v>
      </c>
      <c r="H278" s="101">
        <f>SUM(Ведомственная!I360)</f>
        <v>927.4</v>
      </c>
    </row>
    <row r="279" spans="1:8" x14ac:dyDescent="0.25">
      <c r="A279" s="111" t="s">
        <v>22</v>
      </c>
      <c r="B279" s="31" t="s">
        <v>244</v>
      </c>
      <c r="C279" s="112" t="s">
        <v>96</v>
      </c>
      <c r="D279" s="112" t="s">
        <v>78</v>
      </c>
      <c r="E279" s="112" t="s">
        <v>54</v>
      </c>
      <c r="F279" s="101">
        <f>SUM(Ведомственная!G361)</f>
        <v>125.6</v>
      </c>
      <c r="G279" s="101">
        <f>SUM(Ведомственная!H361)</f>
        <v>125.6</v>
      </c>
      <c r="H279" s="101">
        <f>SUM(Ведомственная!I361)</f>
        <v>125.6</v>
      </c>
    </row>
    <row r="280" spans="1:8" x14ac:dyDescent="0.25">
      <c r="A280" s="122" t="s">
        <v>932</v>
      </c>
      <c r="B280" s="31" t="s">
        <v>712</v>
      </c>
      <c r="C280" s="112"/>
      <c r="D280" s="112"/>
      <c r="E280" s="112"/>
      <c r="F280" s="101">
        <f>SUM(F281)</f>
        <v>4350</v>
      </c>
      <c r="G280" s="101">
        <f t="shared" ref="G280:H280" si="15">SUM(G281)</f>
        <v>8650</v>
      </c>
      <c r="H280" s="101">
        <f t="shared" si="15"/>
        <v>0</v>
      </c>
    </row>
    <row r="281" spans="1:8" ht="47.25" x14ac:dyDescent="0.25">
      <c r="A281" s="111" t="s">
        <v>904</v>
      </c>
      <c r="B281" s="31" t="s">
        <v>933</v>
      </c>
      <c r="C281" s="112"/>
      <c r="D281" s="112"/>
      <c r="E281" s="112"/>
      <c r="F281" s="101">
        <f>SUM(F282)</f>
        <v>4350</v>
      </c>
      <c r="G281" s="101">
        <f>SUM(G282)</f>
        <v>8650</v>
      </c>
      <c r="H281" s="101">
        <f>SUM(H282)</f>
        <v>0</v>
      </c>
    </row>
    <row r="282" spans="1:8" ht="31.5" x14ac:dyDescent="0.25">
      <c r="A282" s="111" t="s">
        <v>52</v>
      </c>
      <c r="B282" s="31" t="s">
        <v>933</v>
      </c>
      <c r="C282" s="112" t="s">
        <v>91</v>
      </c>
      <c r="D282" s="112" t="s">
        <v>78</v>
      </c>
      <c r="E282" s="112" t="s">
        <v>169</v>
      </c>
      <c r="F282" s="101">
        <f>SUM(Ведомственная!G372)</f>
        <v>4350</v>
      </c>
      <c r="G282" s="101">
        <f>SUM(Ведомственная!H372)</f>
        <v>8650</v>
      </c>
      <c r="H282" s="101">
        <f>SUM(Ведомственная!I372)</f>
        <v>0</v>
      </c>
    </row>
    <row r="283" spans="1:8" s="24" customFormat="1" ht="47.25" x14ac:dyDescent="0.25">
      <c r="A283" s="21" t="s">
        <v>661</v>
      </c>
      <c r="B283" s="29" t="s">
        <v>220</v>
      </c>
      <c r="C283" s="29"/>
      <c r="D283" s="44"/>
      <c r="E283" s="44"/>
      <c r="F283" s="45">
        <f>SUM(F284)+F295</f>
        <v>42126.5</v>
      </c>
      <c r="G283" s="45">
        <f>SUM(G284)+G295</f>
        <v>6547.3</v>
      </c>
      <c r="H283" s="45">
        <f>SUM(H284)+H295</f>
        <v>15257.7</v>
      </c>
    </row>
    <row r="284" spans="1:8" ht="47.25" x14ac:dyDescent="0.25">
      <c r="A284" s="111" t="s">
        <v>641</v>
      </c>
      <c r="B284" s="31" t="s">
        <v>221</v>
      </c>
      <c r="C284" s="31"/>
      <c r="D284" s="112"/>
      <c r="E284" s="112"/>
      <c r="F284" s="101">
        <f>SUM(F287)</f>
        <v>41026.5</v>
      </c>
      <c r="G284" s="101">
        <f>SUM(G287)</f>
        <v>5447.3</v>
      </c>
      <c r="H284" s="101">
        <f>SUM(H287)</f>
        <v>14157.7</v>
      </c>
    </row>
    <row r="285" spans="1:8" ht="47.25" hidden="1" x14ac:dyDescent="0.25">
      <c r="A285" s="27" t="s">
        <v>408</v>
      </c>
      <c r="B285" s="31" t="s">
        <v>409</v>
      </c>
      <c r="C285" s="35"/>
      <c r="D285" s="79"/>
      <c r="E285" s="43"/>
      <c r="F285" s="79">
        <f>F286</f>
        <v>0</v>
      </c>
      <c r="G285" s="79">
        <f>G286</f>
        <v>0</v>
      </c>
      <c r="H285" s="79">
        <f>H286</f>
        <v>0</v>
      </c>
    </row>
    <row r="286" spans="1:8" ht="31.5" hidden="1" x14ac:dyDescent="0.25">
      <c r="A286" s="27" t="s">
        <v>272</v>
      </c>
      <c r="B286" s="31" t="s">
        <v>409</v>
      </c>
      <c r="C286" s="35" t="s">
        <v>249</v>
      </c>
      <c r="D286" s="112" t="s">
        <v>113</v>
      </c>
      <c r="E286" s="112" t="s">
        <v>34</v>
      </c>
      <c r="F286" s="79"/>
      <c r="G286" s="79"/>
      <c r="H286" s="79"/>
    </row>
    <row r="287" spans="1:8" ht="31.5" x14ac:dyDescent="0.25">
      <c r="A287" s="111" t="s">
        <v>222</v>
      </c>
      <c r="B287" s="31" t="s">
        <v>223</v>
      </c>
      <c r="C287" s="31"/>
      <c r="D287" s="112"/>
      <c r="E287" s="112"/>
      <c r="F287" s="101">
        <f>SUM(F288:F294)</f>
        <v>41026.5</v>
      </c>
      <c r="G287" s="101">
        <f>SUM(G288:G294)</f>
        <v>5447.3</v>
      </c>
      <c r="H287" s="101">
        <f>SUM(H288:H294)</f>
        <v>14157.7</v>
      </c>
    </row>
    <row r="288" spans="1:8" ht="29.25" customHeight="1" x14ac:dyDescent="0.25">
      <c r="A288" s="111" t="s">
        <v>52</v>
      </c>
      <c r="B288" s="31" t="s">
        <v>223</v>
      </c>
      <c r="C288" s="31">
        <v>200</v>
      </c>
      <c r="D288" s="112" t="s">
        <v>34</v>
      </c>
      <c r="E288" s="112">
        <v>13</v>
      </c>
      <c r="F288" s="101">
        <f>SUM(Ведомственная!G101)</f>
        <v>24302.1</v>
      </c>
      <c r="G288" s="101">
        <f>SUM(Ведомственная!H101)</f>
        <v>5033.1000000000004</v>
      </c>
      <c r="H288" s="101">
        <f>SUM(Ведомственная!I101)</f>
        <v>13743.5</v>
      </c>
    </row>
    <row r="289" spans="1:8" ht="29.25" customHeight="1" x14ac:dyDescent="0.25">
      <c r="A289" s="123" t="s">
        <v>52</v>
      </c>
      <c r="B289" s="31" t="s">
        <v>223</v>
      </c>
      <c r="C289" s="31">
        <v>200</v>
      </c>
      <c r="D289" s="124" t="s">
        <v>13</v>
      </c>
      <c r="E289" s="124" t="s">
        <v>24</v>
      </c>
      <c r="F289" s="101">
        <f>SUM(Ведомственная!G235)</f>
        <v>550</v>
      </c>
      <c r="G289" s="101">
        <f>SUM(Ведомственная!H235)</f>
        <v>0</v>
      </c>
      <c r="H289" s="101">
        <f>SUM(Ведомственная!I235)</f>
        <v>0</v>
      </c>
    </row>
    <row r="290" spans="1:8" ht="31.5" x14ac:dyDescent="0.25">
      <c r="A290" s="111" t="s">
        <v>52</v>
      </c>
      <c r="B290" s="31" t="s">
        <v>223</v>
      </c>
      <c r="C290" s="31">
        <v>200</v>
      </c>
      <c r="D290" s="112" t="s">
        <v>169</v>
      </c>
      <c r="E290" s="112" t="s">
        <v>44</v>
      </c>
      <c r="F290" s="101">
        <f>SUM(Ведомственная!G277)</f>
        <v>8760.2000000000007</v>
      </c>
      <c r="G290" s="101">
        <f>SUM(Ведомственная!H277)</f>
        <v>0</v>
      </c>
      <c r="H290" s="101">
        <f>SUM(Ведомственная!I277)</f>
        <v>0</v>
      </c>
    </row>
    <row r="291" spans="1:8" ht="31.5" x14ac:dyDescent="0.25">
      <c r="A291" s="111" t="s">
        <v>52</v>
      </c>
      <c r="B291" s="31" t="s">
        <v>223</v>
      </c>
      <c r="C291" s="31">
        <v>200</v>
      </c>
      <c r="D291" s="112" t="s">
        <v>169</v>
      </c>
      <c r="E291" s="112" t="s">
        <v>54</v>
      </c>
      <c r="F291" s="101">
        <f>SUM(Ведомственная!G313)</f>
        <v>394.2</v>
      </c>
      <c r="G291" s="101">
        <f>SUM(Ведомственная!H313)</f>
        <v>394.2</v>
      </c>
      <c r="H291" s="101">
        <f>SUM(Ведомственная!I313)</f>
        <v>394.2</v>
      </c>
    </row>
    <row r="292" spans="1:8" ht="31.5" x14ac:dyDescent="0.25">
      <c r="A292" s="27" t="s">
        <v>272</v>
      </c>
      <c r="B292" s="31" t="s">
        <v>223</v>
      </c>
      <c r="C292" s="31">
        <v>400</v>
      </c>
      <c r="D292" s="112" t="s">
        <v>169</v>
      </c>
      <c r="E292" s="112" t="s">
        <v>54</v>
      </c>
      <c r="F292" s="101">
        <f>SUM(Ведомственная!G314)</f>
        <v>6000</v>
      </c>
      <c r="G292" s="101">
        <f>SUM(Ведомственная!H314)</f>
        <v>0</v>
      </c>
      <c r="H292" s="101">
        <f>SUM(Ведомственная!I314)</f>
        <v>0</v>
      </c>
    </row>
    <row r="293" spans="1:8" ht="31.5" x14ac:dyDescent="0.25">
      <c r="A293" s="27" t="s">
        <v>272</v>
      </c>
      <c r="B293" s="31" t="s">
        <v>223</v>
      </c>
      <c r="C293" s="31">
        <v>400</v>
      </c>
      <c r="D293" s="112" t="s">
        <v>170</v>
      </c>
      <c r="E293" s="112" t="s">
        <v>34</v>
      </c>
      <c r="F293" s="101">
        <f>SUM(Ведомственная!G439)</f>
        <v>1000</v>
      </c>
      <c r="G293" s="101"/>
      <c r="H293" s="101"/>
    </row>
    <row r="294" spans="1:8" x14ac:dyDescent="0.25">
      <c r="A294" s="111" t="s">
        <v>22</v>
      </c>
      <c r="B294" s="31" t="s">
        <v>223</v>
      </c>
      <c r="C294" s="31">
        <v>800</v>
      </c>
      <c r="D294" s="112" t="s">
        <v>34</v>
      </c>
      <c r="E294" s="112">
        <v>13</v>
      </c>
      <c r="F294" s="101">
        <f>SUM(Ведомственная!G102)</f>
        <v>20</v>
      </c>
      <c r="G294" s="101">
        <f>SUM(Ведомственная!H102)</f>
        <v>20</v>
      </c>
      <c r="H294" s="101">
        <f>SUM(Ведомственная!I102)</f>
        <v>20</v>
      </c>
    </row>
    <row r="295" spans="1:8" ht="31.5" x14ac:dyDescent="0.25">
      <c r="A295" s="111" t="s">
        <v>642</v>
      </c>
      <c r="B295" s="31" t="s">
        <v>235</v>
      </c>
      <c r="C295" s="31"/>
      <c r="D295" s="112"/>
      <c r="E295" s="112"/>
      <c r="F295" s="101">
        <f>SUM(F296)</f>
        <v>1100</v>
      </c>
      <c r="G295" s="101">
        <f>SUM(G296)</f>
        <v>1100</v>
      </c>
      <c r="H295" s="101">
        <f>SUM(H296)</f>
        <v>1100</v>
      </c>
    </row>
    <row r="296" spans="1:8" ht="31.5" x14ac:dyDescent="0.25">
      <c r="A296" s="111" t="s">
        <v>222</v>
      </c>
      <c r="B296" s="31" t="s">
        <v>665</v>
      </c>
      <c r="C296" s="31"/>
      <c r="D296" s="112"/>
      <c r="E296" s="112"/>
      <c r="F296" s="101">
        <f>SUM(F297:F299)</f>
        <v>1100</v>
      </c>
      <c r="G296" s="101">
        <f>SUM(G297:G299)</f>
        <v>1100</v>
      </c>
      <c r="H296" s="101">
        <f>SUM(H297:H299)</f>
        <v>1100</v>
      </c>
    </row>
    <row r="297" spans="1:8" ht="29.25" customHeight="1" x14ac:dyDescent="0.25">
      <c r="A297" s="111" t="s">
        <v>52</v>
      </c>
      <c r="B297" s="31" t="s">
        <v>665</v>
      </c>
      <c r="C297" s="31">
        <v>200</v>
      </c>
      <c r="D297" s="112" t="s">
        <v>34</v>
      </c>
      <c r="E297" s="112">
        <v>13</v>
      </c>
      <c r="F297" s="101">
        <f>SUM(Ведомственная!G105)</f>
        <v>640</v>
      </c>
      <c r="G297" s="101">
        <f>SUM(Ведомственная!H105)</f>
        <v>640</v>
      </c>
      <c r="H297" s="101">
        <f>SUM(Ведомственная!I105)</f>
        <v>640</v>
      </c>
    </row>
    <row r="298" spans="1:8" ht="29.25" customHeight="1" x14ac:dyDescent="0.25">
      <c r="A298" s="111" t="s">
        <v>22</v>
      </c>
      <c r="B298" s="31" t="s">
        <v>665</v>
      </c>
      <c r="C298" s="31">
        <v>800</v>
      </c>
      <c r="D298" s="112" t="s">
        <v>34</v>
      </c>
      <c r="E298" s="112">
        <v>13</v>
      </c>
      <c r="F298" s="101">
        <f>SUM(Ведомственная!G106)</f>
        <v>460</v>
      </c>
      <c r="G298" s="101">
        <f>SUM(Ведомственная!H106)</f>
        <v>460</v>
      </c>
      <c r="H298" s="101">
        <f>SUM(Ведомственная!I106)</f>
        <v>460</v>
      </c>
    </row>
    <row r="299" spans="1:8" ht="28.5" hidden="1" customHeight="1" x14ac:dyDescent="0.25">
      <c r="A299" s="111" t="s">
        <v>22</v>
      </c>
      <c r="B299" s="31" t="s">
        <v>665</v>
      </c>
      <c r="C299" s="31">
        <v>800</v>
      </c>
      <c r="D299" s="112" t="s">
        <v>13</v>
      </c>
      <c r="E299" s="112" t="s">
        <v>24</v>
      </c>
      <c r="F299" s="101"/>
      <c r="G299" s="101"/>
      <c r="H299" s="101"/>
    </row>
    <row r="300" spans="1:8" s="24" customFormat="1" ht="29.25" customHeight="1" x14ac:dyDescent="0.25">
      <c r="A300" s="21" t="s">
        <v>671</v>
      </c>
      <c r="B300" s="29" t="s">
        <v>237</v>
      </c>
      <c r="C300" s="44"/>
      <c r="D300" s="44"/>
      <c r="E300" s="44"/>
      <c r="F300" s="45">
        <f>SUM(F301+F314)</f>
        <v>129999.8</v>
      </c>
      <c r="G300" s="45">
        <f t="shared" ref="G300:H300" si="16">SUM(G301+G314)</f>
        <v>47073.2</v>
      </c>
      <c r="H300" s="45">
        <f t="shared" si="16"/>
        <v>55815.299999999996</v>
      </c>
    </row>
    <row r="301" spans="1:8" ht="31.5" x14ac:dyDescent="0.25">
      <c r="A301" s="111" t="s">
        <v>238</v>
      </c>
      <c r="B301" s="31" t="s">
        <v>240</v>
      </c>
      <c r="C301" s="112"/>
      <c r="D301" s="112"/>
      <c r="E301" s="112"/>
      <c r="F301" s="101">
        <f>SUM(F302)+F312</f>
        <v>82926.600000000006</v>
      </c>
      <c r="G301" s="101">
        <f t="shared" ref="G301:H301" si="17">SUM(G302)+G312</f>
        <v>0</v>
      </c>
      <c r="H301" s="101">
        <f t="shared" si="17"/>
        <v>8742.1</v>
      </c>
    </row>
    <row r="302" spans="1:8" ht="31.5" x14ac:dyDescent="0.25">
      <c r="A302" s="111" t="s">
        <v>908</v>
      </c>
      <c r="B302" s="31" t="s">
        <v>909</v>
      </c>
      <c r="C302" s="112"/>
      <c r="D302" s="112"/>
      <c r="E302" s="112"/>
      <c r="F302" s="101">
        <f>SUM(F305)+F307+F303</f>
        <v>82676.600000000006</v>
      </c>
      <c r="G302" s="101">
        <f t="shared" ref="G302:H302" si="18">SUM(G305)+G307+G303</f>
        <v>0</v>
      </c>
      <c r="H302" s="101">
        <f t="shared" si="18"/>
        <v>8742.1</v>
      </c>
    </row>
    <row r="303" spans="1:8" ht="47.25" x14ac:dyDescent="0.25">
      <c r="A303" s="119" t="s">
        <v>928</v>
      </c>
      <c r="B303" s="31" t="s">
        <v>927</v>
      </c>
      <c r="C303" s="120"/>
      <c r="D303" s="120"/>
      <c r="E303" s="120"/>
      <c r="F303" s="101">
        <f>SUM(F304)</f>
        <v>65486.5</v>
      </c>
      <c r="G303" s="101">
        <f t="shared" ref="G303:H303" si="19">SUM(G304)</f>
        <v>0</v>
      </c>
      <c r="H303" s="101">
        <f t="shared" si="19"/>
        <v>0</v>
      </c>
    </row>
    <row r="304" spans="1:8" ht="31.5" x14ac:dyDescent="0.25">
      <c r="A304" s="27" t="s">
        <v>272</v>
      </c>
      <c r="B304" s="31" t="s">
        <v>927</v>
      </c>
      <c r="C304" s="120" t="s">
        <v>249</v>
      </c>
      <c r="D304" s="120"/>
      <c r="E304" s="120"/>
      <c r="F304" s="101">
        <f>SUM(Ведомственная!G251)</f>
        <v>65486.5</v>
      </c>
      <c r="G304" s="101">
        <f>SUM(Ведомственная!H251)</f>
        <v>0</v>
      </c>
      <c r="H304" s="101">
        <f>SUM(Ведомственная!I251)</f>
        <v>0</v>
      </c>
    </row>
    <row r="305" spans="1:8" ht="31.5" x14ac:dyDescent="0.25">
      <c r="A305" s="111" t="s">
        <v>902</v>
      </c>
      <c r="B305" s="31" t="s">
        <v>907</v>
      </c>
      <c r="C305" s="112"/>
      <c r="D305" s="112"/>
      <c r="E305" s="112"/>
      <c r="F305" s="101">
        <f>SUM(F306)</f>
        <v>16371.600000000006</v>
      </c>
      <c r="G305" s="101">
        <f>SUM(G306)</f>
        <v>0</v>
      </c>
      <c r="H305" s="101">
        <f>SUM(H306)</f>
        <v>8652.5</v>
      </c>
    </row>
    <row r="306" spans="1:8" ht="31.5" x14ac:dyDescent="0.25">
      <c r="A306" s="27" t="s">
        <v>272</v>
      </c>
      <c r="B306" s="31" t="s">
        <v>907</v>
      </c>
      <c r="C306" s="112" t="s">
        <v>249</v>
      </c>
      <c r="D306" s="112" t="s">
        <v>169</v>
      </c>
      <c r="E306" s="112" t="s">
        <v>34</v>
      </c>
      <c r="F306" s="101">
        <f>SUM(Ведомственная!G253)</f>
        <v>16371.600000000006</v>
      </c>
      <c r="G306" s="101">
        <f>SUM(Ведомственная!H253)</f>
        <v>0</v>
      </c>
      <c r="H306" s="101">
        <f>SUM(Ведомственная!I253)</f>
        <v>8652.5</v>
      </c>
    </row>
    <row r="307" spans="1:8" ht="31.5" x14ac:dyDescent="0.25">
      <c r="A307" s="111" t="s">
        <v>903</v>
      </c>
      <c r="B307" s="31" t="s">
        <v>910</v>
      </c>
      <c r="C307" s="112"/>
      <c r="D307" s="112"/>
      <c r="E307" s="112"/>
      <c r="F307" s="101">
        <f>SUM(F308)</f>
        <v>818.5</v>
      </c>
      <c r="G307" s="101">
        <f>SUM(G308)</f>
        <v>0</v>
      </c>
      <c r="H307" s="101">
        <f>SUM(H308)</f>
        <v>89.6</v>
      </c>
    </row>
    <row r="308" spans="1:8" ht="31.5" x14ac:dyDescent="0.25">
      <c r="A308" s="27" t="s">
        <v>272</v>
      </c>
      <c r="B308" s="31" t="s">
        <v>910</v>
      </c>
      <c r="C308" s="112" t="s">
        <v>249</v>
      </c>
      <c r="D308" s="112" t="s">
        <v>169</v>
      </c>
      <c r="E308" s="112" t="s">
        <v>34</v>
      </c>
      <c r="F308" s="101">
        <f>SUM(Ведомственная!G255)</f>
        <v>818.5</v>
      </c>
      <c r="G308" s="101">
        <f>SUM(Ведомственная!H255)</f>
        <v>0</v>
      </c>
      <c r="H308" s="101">
        <f>SUM(Ведомственная!I255)</f>
        <v>89.6</v>
      </c>
    </row>
    <row r="309" spans="1:8" ht="31.5" hidden="1" x14ac:dyDescent="0.25">
      <c r="A309" s="27" t="s">
        <v>368</v>
      </c>
      <c r="B309" s="35" t="s">
        <v>369</v>
      </c>
      <c r="C309" s="35"/>
      <c r="D309" s="35"/>
      <c r="E309" s="35"/>
      <c r="F309" s="79">
        <f>SUM(F310)</f>
        <v>0</v>
      </c>
      <c r="G309" s="79">
        <f>SUM(G310)</f>
        <v>0</v>
      </c>
      <c r="H309" s="79">
        <f>SUM(H310)</f>
        <v>0</v>
      </c>
    </row>
    <row r="310" spans="1:8" ht="31.5" hidden="1" x14ac:dyDescent="0.25">
      <c r="A310" s="27" t="s">
        <v>272</v>
      </c>
      <c r="B310" s="35" t="s">
        <v>369</v>
      </c>
      <c r="C310" s="35" t="s">
        <v>249</v>
      </c>
      <c r="D310" s="35" t="s">
        <v>169</v>
      </c>
      <c r="E310" s="35" t="s">
        <v>169</v>
      </c>
      <c r="F310" s="79"/>
      <c r="G310" s="79"/>
      <c r="H310" s="79"/>
    </row>
    <row r="311" spans="1:8" ht="32.25" hidden="1" customHeight="1" x14ac:dyDescent="0.25">
      <c r="A311" s="27" t="s">
        <v>272</v>
      </c>
      <c r="B311" s="31" t="s">
        <v>247</v>
      </c>
      <c r="C311" s="31">
        <v>400</v>
      </c>
      <c r="D311" s="112" t="s">
        <v>31</v>
      </c>
      <c r="E311" s="112" t="s">
        <v>78</v>
      </c>
      <c r="F311" s="101"/>
      <c r="G311" s="101"/>
      <c r="H311" s="101"/>
    </row>
    <row r="312" spans="1:8" ht="32.25" customHeight="1" x14ac:dyDescent="0.25">
      <c r="A312" s="1" t="s">
        <v>35</v>
      </c>
      <c r="B312" s="35" t="s">
        <v>725</v>
      </c>
      <c r="C312" s="31"/>
      <c r="D312" s="112"/>
      <c r="E312" s="112"/>
      <c r="F312" s="101">
        <f>SUM(F313)</f>
        <v>250</v>
      </c>
      <c r="G312" s="101">
        <f>SUM(G313)</f>
        <v>0</v>
      </c>
      <c r="H312" s="101">
        <f>SUM(H313)</f>
        <v>0</v>
      </c>
    </row>
    <row r="313" spans="1:8" ht="32.25" customHeight="1" x14ac:dyDescent="0.25">
      <c r="A313" s="27" t="s">
        <v>52</v>
      </c>
      <c r="B313" s="35" t="s">
        <v>725</v>
      </c>
      <c r="C313" s="31">
        <v>200</v>
      </c>
      <c r="D313" s="112" t="s">
        <v>169</v>
      </c>
      <c r="E313" s="112" t="s">
        <v>34</v>
      </c>
      <c r="F313" s="101">
        <f>SUM(Ведомственная!G350)</f>
        <v>250</v>
      </c>
      <c r="G313" s="101">
        <f>SUM(Ведомственная!H350)</f>
        <v>0</v>
      </c>
      <c r="H313" s="101">
        <f>SUM(Ведомственная!I350)</f>
        <v>0</v>
      </c>
    </row>
    <row r="314" spans="1:8" ht="63" x14ac:dyDescent="0.25">
      <c r="A314" s="111" t="s">
        <v>363</v>
      </c>
      <c r="B314" s="31" t="s">
        <v>366</v>
      </c>
      <c r="C314" s="31"/>
      <c r="D314" s="112"/>
      <c r="E314" s="112"/>
      <c r="F314" s="101">
        <f>SUM(F315+F317)</f>
        <v>47073.2</v>
      </c>
      <c r="G314" s="101">
        <f>SUM(G315+G317)</f>
        <v>47073.2</v>
      </c>
      <c r="H314" s="101">
        <f>SUM(H315+H317)</f>
        <v>47073.2</v>
      </c>
    </row>
    <row r="315" spans="1:8" ht="126" x14ac:dyDescent="0.25">
      <c r="A315" s="27" t="s">
        <v>604</v>
      </c>
      <c r="B315" s="31" t="s">
        <v>672</v>
      </c>
      <c r="C315" s="31"/>
      <c r="D315" s="112"/>
      <c r="E315" s="112"/>
      <c r="F315" s="101">
        <f>SUM(F316)</f>
        <v>27655.3</v>
      </c>
      <c r="G315" s="101">
        <f>SUM(G316)</f>
        <v>27676.2</v>
      </c>
      <c r="H315" s="101">
        <f>SUM(H316)</f>
        <v>27874.7</v>
      </c>
    </row>
    <row r="316" spans="1:8" ht="31.5" x14ac:dyDescent="0.25">
      <c r="A316" s="111" t="s">
        <v>248</v>
      </c>
      <c r="B316" s="31" t="s">
        <v>672</v>
      </c>
      <c r="C316" s="31">
        <v>400</v>
      </c>
      <c r="D316" s="112" t="s">
        <v>31</v>
      </c>
      <c r="E316" s="112" t="s">
        <v>13</v>
      </c>
      <c r="F316" s="101">
        <f>SUM(Ведомственная!G410)</f>
        <v>27655.3</v>
      </c>
      <c r="G316" s="101">
        <f>SUM(Ведомственная!H410)</f>
        <v>27676.2</v>
      </c>
      <c r="H316" s="101">
        <f>SUM(Ведомственная!I410)</f>
        <v>27874.7</v>
      </c>
    </row>
    <row r="317" spans="1:8" ht="47.25" x14ac:dyDescent="0.25">
      <c r="A317" s="111" t="s">
        <v>250</v>
      </c>
      <c r="B317" s="112" t="s">
        <v>559</v>
      </c>
      <c r="C317" s="31"/>
      <c r="D317" s="112"/>
      <c r="E317" s="112"/>
      <c r="F317" s="101">
        <f>SUM(F318)</f>
        <v>19417.899999999998</v>
      </c>
      <c r="G317" s="101">
        <f>SUM(G318)</f>
        <v>19396.999999999996</v>
      </c>
      <c r="H317" s="101">
        <f>SUM(H318)</f>
        <v>19198.499999999996</v>
      </c>
    </row>
    <row r="318" spans="1:8" ht="31.5" x14ac:dyDescent="0.25">
      <c r="A318" s="111" t="s">
        <v>248</v>
      </c>
      <c r="B318" s="112" t="s">
        <v>559</v>
      </c>
      <c r="C318" s="112" t="s">
        <v>249</v>
      </c>
      <c r="D318" s="112" t="s">
        <v>31</v>
      </c>
      <c r="E318" s="112" t="s">
        <v>13</v>
      </c>
      <c r="F318" s="101">
        <f>SUM(Ведомственная!G412)</f>
        <v>19417.899999999998</v>
      </c>
      <c r="G318" s="101">
        <f>SUM(Ведомственная!H412)</f>
        <v>19396.999999999996</v>
      </c>
      <c r="H318" s="101">
        <f>SUM(Ведомственная!I412)</f>
        <v>19198.499999999996</v>
      </c>
    </row>
    <row r="319" spans="1:8" s="24" customFormat="1" ht="31.5" x14ac:dyDescent="0.25">
      <c r="A319" s="21" t="s">
        <v>673</v>
      </c>
      <c r="B319" s="44" t="s">
        <v>224</v>
      </c>
      <c r="C319" s="44"/>
      <c r="D319" s="44"/>
      <c r="E319" s="44"/>
      <c r="F319" s="45">
        <f t="shared" ref="F319:H321" si="20">F320</f>
        <v>78</v>
      </c>
      <c r="G319" s="45">
        <f t="shared" si="20"/>
        <v>78</v>
      </c>
      <c r="H319" s="45">
        <f t="shared" si="20"/>
        <v>78</v>
      </c>
    </row>
    <row r="320" spans="1:8" x14ac:dyDescent="0.25">
      <c r="A320" s="111" t="s">
        <v>35</v>
      </c>
      <c r="B320" s="112" t="s">
        <v>341</v>
      </c>
      <c r="C320" s="112"/>
      <c r="D320" s="112"/>
      <c r="E320" s="112"/>
      <c r="F320" s="101">
        <f t="shared" si="20"/>
        <v>78</v>
      </c>
      <c r="G320" s="101">
        <f t="shared" si="20"/>
        <v>78</v>
      </c>
      <c r="H320" s="101">
        <f t="shared" si="20"/>
        <v>78</v>
      </c>
    </row>
    <row r="321" spans="1:8" x14ac:dyDescent="0.25">
      <c r="A321" s="36" t="s">
        <v>153</v>
      </c>
      <c r="B321" s="112" t="s">
        <v>342</v>
      </c>
      <c r="C321" s="112"/>
      <c r="D321" s="112"/>
      <c r="E321" s="112"/>
      <c r="F321" s="101">
        <f t="shared" si="20"/>
        <v>78</v>
      </c>
      <c r="G321" s="101">
        <f t="shared" si="20"/>
        <v>78</v>
      </c>
      <c r="H321" s="101">
        <f t="shared" si="20"/>
        <v>78</v>
      </c>
    </row>
    <row r="322" spans="1:8" ht="31.5" x14ac:dyDescent="0.25">
      <c r="A322" s="111" t="s">
        <v>52</v>
      </c>
      <c r="B322" s="112" t="s">
        <v>342</v>
      </c>
      <c r="C322" s="112" t="s">
        <v>91</v>
      </c>
      <c r="D322" s="112" t="s">
        <v>113</v>
      </c>
      <c r="E322" s="112" t="s">
        <v>113</v>
      </c>
      <c r="F322" s="101">
        <f>SUM(Ведомственная!G960)</f>
        <v>78</v>
      </c>
      <c r="G322" s="101">
        <f>SUM(Ведомственная!H960)</f>
        <v>78</v>
      </c>
      <c r="H322" s="101">
        <f>SUM(Ведомственная!I960)</f>
        <v>78</v>
      </c>
    </row>
    <row r="323" spans="1:8" ht="63" x14ac:dyDescent="0.25">
      <c r="A323" s="21" t="s">
        <v>749</v>
      </c>
      <c r="B323" s="44" t="s">
        <v>748</v>
      </c>
      <c r="C323" s="112"/>
      <c r="D323" s="112"/>
      <c r="E323" s="112"/>
      <c r="F323" s="45">
        <f>SUM(F324+F328)</f>
        <v>1300</v>
      </c>
      <c r="G323" s="45">
        <f>SUM(G324+G328)</f>
        <v>0</v>
      </c>
      <c r="H323" s="45">
        <f>SUM(H324+H328)</f>
        <v>0</v>
      </c>
    </row>
    <row r="324" spans="1:8" x14ac:dyDescent="0.25">
      <c r="A324" s="111" t="s">
        <v>35</v>
      </c>
      <c r="B324" s="2" t="s">
        <v>750</v>
      </c>
      <c r="C324" s="112"/>
      <c r="D324" s="112"/>
      <c r="E324" s="112"/>
      <c r="F324" s="101">
        <f t="shared" ref="F324:H326" si="21">SUM(F325)</f>
        <v>672</v>
      </c>
      <c r="G324" s="101">
        <f t="shared" si="21"/>
        <v>0</v>
      </c>
      <c r="H324" s="101">
        <f t="shared" si="21"/>
        <v>0</v>
      </c>
    </row>
    <row r="325" spans="1:8" x14ac:dyDescent="0.25">
      <c r="A325" s="111" t="s">
        <v>153</v>
      </c>
      <c r="B325" s="2" t="s">
        <v>751</v>
      </c>
      <c r="C325" s="112"/>
      <c r="D325" s="112"/>
      <c r="E325" s="112"/>
      <c r="F325" s="101">
        <f t="shared" si="21"/>
        <v>672</v>
      </c>
      <c r="G325" s="101">
        <f t="shared" si="21"/>
        <v>0</v>
      </c>
      <c r="H325" s="101">
        <f t="shared" si="21"/>
        <v>0</v>
      </c>
    </row>
    <row r="326" spans="1:8" x14ac:dyDescent="0.25">
      <c r="A326" s="111" t="s">
        <v>128</v>
      </c>
      <c r="B326" s="2" t="s">
        <v>752</v>
      </c>
      <c r="C326" s="112"/>
      <c r="D326" s="112"/>
      <c r="E326" s="112"/>
      <c r="F326" s="101">
        <f t="shared" si="21"/>
        <v>672</v>
      </c>
      <c r="G326" s="101">
        <f t="shared" si="21"/>
        <v>0</v>
      </c>
      <c r="H326" s="101">
        <f t="shared" si="21"/>
        <v>0</v>
      </c>
    </row>
    <row r="327" spans="1:8" ht="31.5" x14ac:dyDescent="0.25">
      <c r="A327" s="111" t="s">
        <v>52</v>
      </c>
      <c r="B327" s="2" t="s">
        <v>752</v>
      </c>
      <c r="C327" s="112" t="s">
        <v>91</v>
      </c>
      <c r="D327" s="112" t="s">
        <v>15</v>
      </c>
      <c r="E327" s="112" t="s">
        <v>34</v>
      </c>
      <c r="F327" s="101">
        <f>SUM(Ведомственная!G1098)</f>
        <v>672</v>
      </c>
      <c r="G327" s="101">
        <f>SUM(Ведомственная!H1098)</f>
        <v>0</v>
      </c>
      <c r="H327" s="101">
        <f>SUM(Ведомственная!I1098)</f>
        <v>0</v>
      </c>
    </row>
    <row r="328" spans="1:8" x14ac:dyDescent="0.25">
      <c r="A328" s="111" t="s">
        <v>151</v>
      </c>
      <c r="B328" s="2" t="s">
        <v>753</v>
      </c>
      <c r="C328" s="112"/>
      <c r="D328" s="112"/>
      <c r="E328" s="112"/>
      <c r="F328" s="101">
        <f t="shared" ref="F328:H330" si="22">SUM(F329)</f>
        <v>628</v>
      </c>
      <c r="G328" s="101">
        <f t="shared" si="22"/>
        <v>0</v>
      </c>
      <c r="H328" s="101">
        <f t="shared" si="22"/>
        <v>0</v>
      </c>
    </row>
    <row r="329" spans="1:8" ht="31.5" x14ac:dyDescent="0.25">
      <c r="A329" s="111" t="s">
        <v>263</v>
      </c>
      <c r="B329" s="2" t="s">
        <v>754</v>
      </c>
      <c r="C329" s="112"/>
      <c r="D329" s="112"/>
      <c r="E329" s="112"/>
      <c r="F329" s="101">
        <f t="shared" si="22"/>
        <v>628</v>
      </c>
      <c r="G329" s="101">
        <f t="shared" si="22"/>
        <v>0</v>
      </c>
      <c r="H329" s="101">
        <f t="shared" si="22"/>
        <v>0</v>
      </c>
    </row>
    <row r="330" spans="1:8" x14ac:dyDescent="0.25">
      <c r="A330" s="111" t="s">
        <v>141</v>
      </c>
      <c r="B330" s="2" t="s">
        <v>755</v>
      </c>
      <c r="C330" s="112"/>
      <c r="D330" s="112"/>
      <c r="E330" s="112"/>
      <c r="F330" s="101">
        <f t="shared" si="22"/>
        <v>628</v>
      </c>
      <c r="G330" s="101">
        <f t="shared" si="22"/>
        <v>0</v>
      </c>
      <c r="H330" s="101">
        <f t="shared" si="22"/>
        <v>0</v>
      </c>
    </row>
    <row r="331" spans="1:8" ht="31.5" x14ac:dyDescent="0.25">
      <c r="A331" s="111" t="s">
        <v>121</v>
      </c>
      <c r="B331" s="2" t="s">
        <v>755</v>
      </c>
      <c r="C331" s="112" t="s">
        <v>122</v>
      </c>
      <c r="D331" s="112" t="s">
        <v>15</v>
      </c>
      <c r="E331" s="112" t="s">
        <v>34</v>
      </c>
      <c r="F331" s="101">
        <f>SUM(Ведомственная!G1102)</f>
        <v>628</v>
      </c>
      <c r="G331" s="101">
        <f>SUM(Ведомственная!H1102)</f>
        <v>0</v>
      </c>
      <c r="H331" s="101">
        <f>SUM(Ведомственная!I1102)</f>
        <v>0</v>
      </c>
    </row>
    <row r="332" spans="1:8" ht="47.25" x14ac:dyDescent="0.25">
      <c r="A332" s="21" t="s">
        <v>674</v>
      </c>
      <c r="B332" s="44" t="s">
        <v>343</v>
      </c>
      <c r="C332" s="44"/>
      <c r="D332" s="44"/>
      <c r="E332" s="44"/>
      <c r="F332" s="45">
        <f t="shared" ref="F332:H334" si="23">F333</f>
        <v>78.5</v>
      </c>
      <c r="G332" s="45">
        <f t="shared" si="23"/>
        <v>78.5</v>
      </c>
      <c r="H332" s="45">
        <f t="shared" si="23"/>
        <v>78.5</v>
      </c>
    </row>
    <row r="333" spans="1:8" x14ac:dyDescent="0.25">
      <c r="A333" s="111" t="s">
        <v>35</v>
      </c>
      <c r="B333" s="112" t="s">
        <v>344</v>
      </c>
      <c r="C333" s="112"/>
      <c r="D333" s="112"/>
      <c r="E333" s="112"/>
      <c r="F333" s="101">
        <f t="shared" si="23"/>
        <v>78.5</v>
      </c>
      <c r="G333" s="101">
        <f t="shared" si="23"/>
        <v>78.5</v>
      </c>
      <c r="H333" s="101">
        <f t="shared" si="23"/>
        <v>78.5</v>
      </c>
    </row>
    <row r="334" spans="1:8" x14ac:dyDescent="0.25">
      <c r="A334" s="36" t="s">
        <v>153</v>
      </c>
      <c r="B334" s="112" t="s">
        <v>345</v>
      </c>
      <c r="C334" s="112"/>
      <c r="D334" s="112"/>
      <c r="E334" s="112"/>
      <c r="F334" s="101">
        <f t="shared" si="23"/>
        <v>78.5</v>
      </c>
      <c r="G334" s="101">
        <f t="shared" si="23"/>
        <v>78.5</v>
      </c>
      <c r="H334" s="101">
        <f t="shared" si="23"/>
        <v>78.5</v>
      </c>
    </row>
    <row r="335" spans="1:8" ht="31.5" x14ac:dyDescent="0.25">
      <c r="A335" s="111" t="s">
        <v>52</v>
      </c>
      <c r="B335" s="112" t="s">
        <v>345</v>
      </c>
      <c r="C335" s="112" t="s">
        <v>91</v>
      </c>
      <c r="D335" s="112" t="s">
        <v>113</v>
      </c>
      <c r="E335" s="112" t="s">
        <v>113</v>
      </c>
      <c r="F335" s="101">
        <f>SUM(Ведомственная!G963)</f>
        <v>78.5</v>
      </c>
      <c r="G335" s="101">
        <f>SUM(Ведомственная!H963)</f>
        <v>78.5</v>
      </c>
      <c r="H335" s="101">
        <f>SUM(Ведомственная!I963)</f>
        <v>78.5</v>
      </c>
    </row>
    <row r="336" spans="1:8" ht="31.5" x14ac:dyDescent="0.25">
      <c r="A336" s="21" t="s">
        <v>684</v>
      </c>
      <c r="B336" s="22" t="s">
        <v>115</v>
      </c>
      <c r="C336" s="22"/>
      <c r="D336" s="22"/>
      <c r="E336" s="22"/>
      <c r="F336" s="28">
        <f>F337+F349+F353+F359+F364+F376+F409</f>
        <v>259519.7</v>
      </c>
      <c r="G336" s="28">
        <f>G337+G349+G353+G359+G364+G376+G409</f>
        <v>245711.1</v>
      </c>
      <c r="H336" s="28">
        <f>H337+H349+H353+H359+H364+H376+H409</f>
        <v>243463.2</v>
      </c>
    </row>
    <row r="337" spans="1:8" x14ac:dyDescent="0.25">
      <c r="A337" s="111" t="s">
        <v>125</v>
      </c>
      <c r="B337" s="2" t="s">
        <v>126</v>
      </c>
      <c r="C337" s="2"/>
      <c r="D337" s="2"/>
      <c r="E337" s="2"/>
      <c r="F337" s="25">
        <f>F338+F344+F341</f>
        <v>62926.899999999994</v>
      </c>
      <c r="G337" s="25">
        <f>G338+G344+G341</f>
        <v>60968.800000000003</v>
      </c>
      <c r="H337" s="25">
        <f>H338+H344+H341</f>
        <v>60968.800000000003</v>
      </c>
    </row>
    <row r="338" spans="1:8" ht="47.25" x14ac:dyDescent="0.25">
      <c r="A338" s="111" t="s">
        <v>26</v>
      </c>
      <c r="B338" s="2" t="s">
        <v>127</v>
      </c>
      <c r="C338" s="2"/>
      <c r="D338" s="2"/>
      <c r="E338" s="2"/>
      <c r="F338" s="25">
        <f t="shared" ref="F338:H339" si="24">F339</f>
        <v>44297.2</v>
      </c>
      <c r="G338" s="25">
        <f t="shared" si="24"/>
        <v>42339.1</v>
      </c>
      <c r="H338" s="25">
        <f t="shared" si="24"/>
        <v>42339.1</v>
      </c>
    </row>
    <row r="339" spans="1:8" x14ac:dyDescent="0.25">
      <c r="A339" s="111" t="s">
        <v>128</v>
      </c>
      <c r="B339" s="2" t="s">
        <v>129</v>
      </c>
      <c r="C339" s="2"/>
      <c r="D339" s="2"/>
      <c r="E339" s="2"/>
      <c r="F339" s="25">
        <f t="shared" si="24"/>
        <v>44297.2</v>
      </c>
      <c r="G339" s="25">
        <f t="shared" si="24"/>
        <v>42339.1</v>
      </c>
      <c r="H339" s="25">
        <f t="shared" si="24"/>
        <v>42339.1</v>
      </c>
    </row>
    <row r="340" spans="1:8" ht="31.5" x14ac:dyDescent="0.25">
      <c r="A340" s="111" t="s">
        <v>121</v>
      </c>
      <c r="B340" s="2" t="s">
        <v>129</v>
      </c>
      <c r="C340" s="2" t="s">
        <v>122</v>
      </c>
      <c r="D340" s="2" t="s">
        <v>15</v>
      </c>
      <c r="E340" s="2" t="s">
        <v>34</v>
      </c>
      <c r="F340" s="25">
        <f>SUM(Ведомственная!G1107)</f>
        <v>44297.2</v>
      </c>
      <c r="G340" s="25">
        <f>SUM(Ведомственная!H1107)</f>
        <v>42339.1</v>
      </c>
      <c r="H340" s="25">
        <f>SUM(Ведомственная!I1107)</f>
        <v>42339.1</v>
      </c>
    </row>
    <row r="341" spans="1:8" x14ac:dyDescent="0.25">
      <c r="A341" s="111" t="s">
        <v>151</v>
      </c>
      <c r="B341" s="2" t="s">
        <v>614</v>
      </c>
      <c r="C341" s="2"/>
      <c r="D341" s="2"/>
      <c r="E341" s="2"/>
      <c r="F341" s="25">
        <f t="shared" ref="F341:H342" si="25">SUM(F342)</f>
        <v>0</v>
      </c>
      <c r="G341" s="25">
        <f t="shared" si="25"/>
        <v>0</v>
      </c>
      <c r="H341" s="25">
        <f t="shared" si="25"/>
        <v>0</v>
      </c>
    </row>
    <row r="342" spans="1:8" ht="31.5" x14ac:dyDescent="0.25">
      <c r="A342" s="111" t="s">
        <v>334</v>
      </c>
      <c r="B342" s="2" t="s">
        <v>616</v>
      </c>
      <c r="C342" s="2"/>
      <c r="D342" s="2"/>
      <c r="E342" s="2"/>
      <c r="F342" s="25">
        <f t="shared" si="25"/>
        <v>0</v>
      </c>
      <c r="G342" s="25">
        <f t="shared" si="25"/>
        <v>0</v>
      </c>
      <c r="H342" s="25">
        <f t="shared" si="25"/>
        <v>0</v>
      </c>
    </row>
    <row r="343" spans="1:8" ht="31.5" x14ac:dyDescent="0.25">
      <c r="A343" s="111" t="s">
        <v>121</v>
      </c>
      <c r="B343" s="2" t="s">
        <v>616</v>
      </c>
      <c r="C343" s="2" t="s">
        <v>122</v>
      </c>
      <c r="D343" s="2" t="s">
        <v>15</v>
      </c>
      <c r="E343" s="2" t="s">
        <v>34</v>
      </c>
      <c r="F343" s="25">
        <f>SUM(Ведомственная!G1111)</f>
        <v>0</v>
      </c>
      <c r="G343" s="25">
        <f>SUM(Ведомственная!H1111)</f>
        <v>0</v>
      </c>
      <c r="H343" s="25">
        <f>SUM(Ведомственная!I1111)</f>
        <v>0</v>
      </c>
    </row>
    <row r="344" spans="1:8" ht="31.5" x14ac:dyDescent="0.25">
      <c r="A344" s="111" t="s">
        <v>45</v>
      </c>
      <c r="B344" s="2" t="s">
        <v>130</v>
      </c>
      <c r="C344" s="2"/>
      <c r="D344" s="2"/>
      <c r="E344" s="2"/>
      <c r="F344" s="25">
        <f>F345</f>
        <v>18629.7</v>
      </c>
      <c r="G344" s="25">
        <f>G345</f>
        <v>18629.7</v>
      </c>
      <c r="H344" s="25">
        <f>H345</f>
        <v>18629.7</v>
      </c>
    </row>
    <row r="345" spans="1:8" x14ac:dyDescent="0.25">
      <c r="A345" s="111" t="s">
        <v>128</v>
      </c>
      <c r="B345" s="2" t="s">
        <v>131</v>
      </c>
      <c r="C345" s="2"/>
      <c r="D345" s="2"/>
      <c r="E345" s="2"/>
      <c r="F345" s="25">
        <f>F346+F347+F348</f>
        <v>18629.7</v>
      </c>
      <c r="G345" s="25">
        <f>G346+G347+G348</f>
        <v>18629.7</v>
      </c>
      <c r="H345" s="25">
        <f>H346+H347+H348</f>
        <v>18629.7</v>
      </c>
    </row>
    <row r="346" spans="1:8" ht="63" x14ac:dyDescent="0.25">
      <c r="A346" s="111" t="s">
        <v>51</v>
      </c>
      <c r="B346" s="2" t="s">
        <v>131</v>
      </c>
      <c r="C346" s="2" t="s">
        <v>89</v>
      </c>
      <c r="D346" s="2" t="s">
        <v>15</v>
      </c>
      <c r="E346" s="2" t="s">
        <v>34</v>
      </c>
      <c r="F346" s="25">
        <f>SUM(Ведомственная!G1114)</f>
        <v>15974.2</v>
      </c>
      <c r="G346" s="25">
        <f>SUM(Ведомственная!H1114)</f>
        <v>15974.2</v>
      </c>
      <c r="H346" s="25">
        <f>SUM(Ведомственная!I1114)</f>
        <v>15974.2</v>
      </c>
    </row>
    <row r="347" spans="1:8" ht="31.5" x14ac:dyDescent="0.25">
      <c r="A347" s="111" t="s">
        <v>52</v>
      </c>
      <c r="B347" s="2" t="s">
        <v>131</v>
      </c>
      <c r="C347" s="2" t="s">
        <v>91</v>
      </c>
      <c r="D347" s="2" t="s">
        <v>15</v>
      </c>
      <c r="E347" s="2" t="s">
        <v>34</v>
      </c>
      <c r="F347" s="25">
        <f>SUM(Ведомственная!G1115)</f>
        <v>2270.6</v>
      </c>
      <c r="G347" s="25">
        <f>SUM(Ведомственная!H1115)</f>
        <v>2277</v>
      </c>
      <c r="H347" s="25">
        <f>SUM(Ведомственная!I1115)</f>
        <v>2283.4</v>
      </c>
    </row>
    <row r="348" spans="1:8" x14ac:dyDescent="0.25">
      <c r="A348" s="111" t="s">
        <v>22</v>
      </c>
      <c r="B348" s="2" t="s">
        <v>131</v>
      </c>
      <c r="C348" s="2" t="s">
        <v>96</v>
      </c>
      <c r="D348" s="2" t="s">
        <v>15</v>
      </c>
      <c r="E348" s="2" t="s">
        <v>34</v>
      </c>
      <c r="F348" s="25">
        <f>SUM(Ведомственная!G1116)</f>
        <v>384.9</v>
      </c>
      <c r="G348" s="25">
        <f>SUM(Ведомственная!H1116)</f>
        <v>378.5</v>
      </c>
      <c r="H348" s="25">
        <f>SUM(Ведомственная!I1116)</f>
        <v>372.1</v>
      </c>
    </row>
    <row r="349" spans="1:8" x14ac:dyDescent="0.25">
      <c r="A349" s="111" t="s">
        <v>116</v>
      </c>
      <c r="B349" s="2" t="s">
        <v>117</v>
      </c>
      <c r="C349" s="2"/>
      <c r="D349" s="2"/>
      <c r="E349" s="2"/>
      <c r="F349" s="25">
        <f t="shared" ref="F349:H351" si="26">F350</f>
        <v>88659.4</v>
      </c>
      <c r="G349" s="25">
        <f t="shared" si="26"/>
        <v>87013.6</v>
      </c>
      <c r="H349" s="25">
        <f t="shared" si="26"/>
        <v>87013.6</v>
      </c>
    </row>
    <row r="350" spans="1:8" ht="47.25" x14ac:dyDescent="0.25">
      <c r="A350" s="111" t="s">
        <v>26</v>
      </c>
      <c r="B350" s="2" t="s">
        <v>118</v>
      </c>
      <c r="C350" s="2"/>
      <c r="D350" s="2"/>
      <c r="E350" s="2"/>
      <c r="F350" s="25">
        <f t="shared" si="26"/>
        <v>88659.4</v>
      </c>
      <c r="G350" s="25">
        <f t="shared" si="26"/>
        <v>87013.6</v>
      </c>
      <c r="H350" s="25">
        <f t="shared" si="26"/>
        <v>87013.6</v>
      </c>
    </row>
    <row r="351" spans="1:8" x14ac:dyDescent="0.25">
      <c r="A351" s="111" t="s">
        <v>119</v>
      </c>
      <c r="B351" s="2" t="s">
        <v>120</v>
      </c>
      <c r="C351" s="2"/>
      <c r="D351" s="2"/>
      <c r="E351" s="2"/>
      <c r="F351" s="25">
        <f t="shared" si="26"/>
        <v>88659.4</v>
      </c>
      <c r="G351" s="25">
        <f t="shared" si="26"/>
        <v>87013.6</v>
      </c>
      <c r="H351" s="25">
        <f t="shared" si="26"/>
        <v>87013.6</v>
      </c>
    </row>
    <row r="352" spans="1:8" ht="31.5" x14ac:dyDescent="0.25">
      <c r="A352" s="111" t="s">
        <v>121</v>
      </c>
      <c r="B352" s="2" t="s">
        <v>120</v>
      </c>
      <c r="C352" s="2" t="s">
        <v>122</v>
      </c>
      <c r="D352" s="2" t="s">
        <v>113</v>
      </c>
      <c r="E352" s="2" t="s">
        <v>54</v>
      </c>
      <c r="F352" s="25">
        <f>SUM(Ведомственная!G1069)</f>
        <v>88659.4</v>
      </c>
      <c r="G352" s="25">
        <f>SUM(Ведомственная!H1069)</f>
        <v>87013.6</v>
      </c>
      <c r="H352" s="25">
        <f>SUM(Ведомственная!I1069)</f>
        <v>87013.6</v>
      </c>
    </row>
    <row r="353" spans="1:8" ht="31.5" x14ac:dyDescent="0.25">
      <c r="A353" s="111" t="s">
        <v>133</v>
      </c>
      <c r="B353" s="2" t="s">
        <v>134</v>
      </c>
      <c r="C353" s="2"/>
      <c r="D353" s="2"/>
      <c r="E353" s="2"/>
      <c r="F353" s="25">
        <f t="shared" ref="F353:H354" si="27">F354</f>
        <v>51076.500000000007</v>
      </c>
      <c r="G353" s="25">
        <f t="shared" si="27"/>
        <v>49339.000000000007</v>
      </c>
      <c r="H353" s="25">
        <f t="shared" si="27"/>
        <v>50339.000000000007</v>
      </c>
    </row>
    <row r="354" spans="1:8" ht="31.5" x14ac:dyDescent="0.25">
      <c r="A354" s="111" t="s">
        <v>45</v>
      </c>
      <c r="B354" s="2" t="s">
        <v>135</v>
      </c>
      <c r="C354" s="2"/>
      <c r="D354" s="2"/>
      <c r="E354" s="2"/>
      <c r="F354" s="25">
        <f t="shared" si="27"/>
        <v>51076.500000000007</v>
      </c>
      <c r="G354" s="25">
        <f t="shared" si="27"/>
        <v>49339.000000000007</v>
      </c>
      <c r="H354" s="25">
        <f t="shared" si="27"/>
        <v>50339.000000000007</v>
      </c>
    </row>
    <row r="355" spans="1:8" x14ac:dyDescent="0.25">
      <c r="A355" s="111" t="s">
        <v>136</v>
      </c>
      <c r="B355" s="2" t="s">
        <v>137</v>
      </c>
      <c r="C355" s="2"/>
      <c r="D355" s="2"/>
      <c r="E355" s="2"/>
      <c r="F355" s="25">
        <f>F356+F357+F358</f>
        <v>51076.500000000007</v>
      </c>
      <c r="G355" s="25">
        <f>G356+G357+G358</f>
        <v>49339.000000000007</v>
      </c>
      <c r="H355" s="25">
        <f>H356+H357+H358</f>
        <v>50339.000000000007</v>
      </c>
    </row>
    <row r="356" spans="1:8" ht="63" x14ac:dyDescent="0.25">
      <c r="A356" s="111" t="s">
        <v>51</v>
      </c>
      <c r="B356" s="2" t="s">
        <v>137</v>
      </c>
      <c r="C356" s="2" t="s">
        <v>89</v>
      </c>
      <c r="D356" s="2" t="s">
        <v>15</v>
      </c>
      <c r="E356" s="2" t="s">
        <v>34</v>
      </c>
      <c r="F356" s="25">
        <f>SUM(Ведомственная!G1120)</f>
        <v>45217.8</v>
      </c>
      <c r="G356" s="25">
        <f>SUM(Ведомственная!H1120)</f>
        <v>45217.8</v>
      </c>
      <c r="H356" s="25">
        <f>SUM(Ведомственная!I1120)</f>
        <v>45217.8</v>
      </c>
    </row>
    <row r="357" spans="1:8" ht="31.5" x14ac:dyDescent="0.25">
      <c r="A357" s="111" t="s">
        <v>52</v>
      </c>
      <c r="B357" s="2" t="s">
        <v>137</v>
      </c>
      <c r="C357" s="2" t="s">
        <v>91</v>
      </c>
      <c r="D357" s="2" t="s">
        <v>15</v>
      </c>
      <c r="E357" s="2" t="s">
        <v>34</v>
      </c>
      <c r="F357" s="25">
        <f>SUM(Ведомственная!G1121)</f>
        <v>5389.3</v>
      </c>
      <c r="G357" s="25">
        <f>SUM(Ведомственная!H1121)</f>
        <v>3663.3</v>
      </c>
      <c r="H357" s="25">
        <f>SUM(Ведомственная!I1121)</f>
        <v>4674.8999999999996</v>
      </c>
    </row>
    <row r="358" spans="1:8" x14ac:dyDescent="0.25">
      <c r="A358" s="111" t="s">
        <v>22</v>
      </c>
      <c r="B358" s="2" t="s">
        <v>137</v>
      </c>
      <c r="C358" s="2" t="s">
        <v>96</v>
      </c>
      <c r="D358" s="2" t="s">
        <v>15</v>
      </c>
      <c r="E358" s="2" t="s">
        <v>34</v>
      </c>
      <c r="F358" s="25">
        <f>SUM(Ведомственная!G1122)</f>
        <v>469.4</v>
      </c>
      <c r="G358" s="25">
        <f>SUM(Ведомственная!H1122)</f>
        <v>457.9</v>
      </c>
      <c r="H358" s="25">
        <f>SUM(Ведомственная!I1122)</f>
        <v>446.3</v>
      </c>
    </row>
    <row r="359" spans="1:8" ht="31.5" x14ac:dyDescent="0.25">
      <c r="A359" s="111" t="s">
        <v>138</v>
      </c>
      <c r="B359" s="2" t="s">
        <v>139</v>
      </c>
      <c r="C359" s="2"/>
      <c r="D359" s="2"/>
      <c r="E359" s="2"/>
      <c r="F359" s="25">
        <f t="shared" ref="F359:H361" si="28">F360</f>
        <v>10425.6</v>
      </c>
      <c r="G359" s="25">
        <f t="shared" si="28"/>
        <v>10920.4</v>
      </c>
      <c r="H359" s="25">
        <f t="shared" si="28"/>
        <v>10920.4</v>
      </c>
    </row>
    <row r="360" spans="1:8" ht="47.25" x14ac:dyDescent="0.25">
      <c r="A360" s="111" t="s">
        <v>26</v>
      </c>
      <c r="B360" s="2" t="s">
        <v>140</v>
      </c>
      <c r="C360" s="2"/>
      <c r="D360" s="2"/>
      <c r="E360" s="2"/>
      <c r="F360" s="25">
        <f t="shared" si="28"/>
        <v>10425.6</v>
      </c>
      <c r="G360" s="25">
        <f t="shared" si="28"/>
        <v>10920.4</v>
      </c>
      <c r="H360" s="25">
        <f t="shared" si="28"/>
        <v>10920.4</v>
      </c>
    </row>
    <row r="361" spans="1:8" x14ac:dyDescent="0.25">
      <c r="A361" s="111" t="s">
        <v>141</v>
      </c>
      <c r="B361" s="2" t="s">
        <v>142</v>
      </c>
      <c r="C361" s="2"/>
      <c r="D361" s="2"/>
      <c r="E361" s="2"/>
      <c r="F361" s="25">
        <f t="shared" si="28"/>
        <v>10425.6</v>
      </c>
      <c r="G361" s="25">
        <f t="shared" si="28"/>
        <v>10920.4</v>
      </c>
      <c r="H361" s="25">
        <f t="shared" si="28"/>
        <v>10920.4</v>
      </c>
    </row>
    <row r="362" spans="1:8" ht="31.5" x14ac:dyDescent="0.25">
      <c r="A362" s="111" t="s">
        <v>121</v>
      </c>
      <c r="B362" s="2" t="s">
        <v>142</v>
      </c>
      <c r="C362" s="2" t="s">
        <v>122</v>
      </c>
      <c r="D362" s="2" t="s">
        <v>15</v>
      </c>
      <c r="E362" s="2" t="s">
        <v>34</v>
      </c>
      <c r="F362" s="25">
        <f>SUM(Ведомственная!G1126)</f>
        <v>10425.6</v>
      </c>
      <c r="G362" s="25">
        <f>SUM(Ведомственная!H1126)</f>
        <v>10920.4</v>
      </c>
      <c r="H362" s="25">
        <f>SUM(Ведомственная!I1126)</f>
        <v>10920.4</v>
      </c>
    </row>
    <row r="363" spans="1:8" ht="31.5" hidden="1" x14ac:dyDescent="0.25">
      <c r="A363" s="111" t="s">
        <v>72</v>
      </c>
      <c r="B363" s="2" t="s">
        <v>412</v>
      </c>
      <c r="C363" s="2" t="s">
        <v>122</v>
      </c>
      <c r="D363" s="2" t="s">
        <v>15</v>
      </c>
      <c r="E363" s="2" t="s">
        <v>13</v>
      </c>
      <c r="F363" s="25"/>
      <c r="G363" s="25"/>
      <c r="H363" s="25"/>
    </row>
    <row r="364" spans="1:8" x14ac:dyDescent="0.25">
      <c r="A364" s="111" t="s">
        <v>154</v>
      </c>
      <c r="B364" s="2" t="s">
        <v>155</v>
      </c>
      <c r="C364" s="2"/>
      <c r="D364" s="2"/>
      <c r="E364" s="2"/>
      <c r="F364" s="25">
        <f>F365+F369</f>
        <v>9445.2000000000007</v>
      </c>
      <c r="G364" s="25">
        <f>G365+G369</f>
        <v>0</v>
      </c>
      <c r="H364" s="25">
        <f>H365+H369</f>
        <v>0</v>
      </c>
    </row>
    <row r="365" spans="1:8" x14ac:dyDescent="0.25">
      <c r="A365" s="111" t="s">
        <v>35</v>
      </c>
      <c r="B365" s="2" t="s">
        <v>415</v>
      </c>
      <c r="C365" s="2"/>
      <c r="D365" s="2"/>
      <c r="E365" s="2"/>
      <c r="F365" s="25">
        <f>F366</f>
        <v>2489.1</v>
      </c>
      <c r="G365" s="25">
        <f>G366</f>
        <v>0</v>
      </c>
      <c r="H365" s="25">
        <f>H366</f>
        <v>0</v>
      </c>
    </row>
    <row r="366" spans="1:8" ht="14.25" customHeight="1" x14ac:dyDescent="0.25">
      <c r="A366" s="111" t="s">
        <v>153</v>
      </c>
      <c r="B366" s="2" t="s">
        <v>416</v>
      </c>
      <c r="C366" s="2"/>
      <c r="D366" s="2"/>
      <c r="E366" s="2"/>
      <c r="F366" s="25">
        <f>F367+F368</f>
        <v>2489.1</v>
      </c>
      <c r="G366" s="25">
        <f>G367+G368</f>
        <v>0</v>
      </c>
      <c r="H366" s="25">
        <f>H367+H368</f>
        <v>0</v>
      </c>
    </row>
    <row r="367" spans="1:8" ht="63" hidden="1" x14ac:dyDescent="0.25">
      <c r="A367" s="111" t="s">
        <v>132</v>
      </c>
      <c r="B367" s="2" t="s">
        <v>416</v>
      </c>
      <c r="C367" s="2" t="s">
        <v>89</v>
      </c>
      <c r="D367" s="2" t="s">
        <v>15</v>
      </c>
      <c r="E367" s="2" t="s">
        <v>13</v>
      </c>
      <c r="F367" s="25"/>
      <c r="G367" s="25"/>
      <c r="H367" s="25"/>
    </row>
    <row r="368" spans="1:8" ht="31.5" x14ac:dyDescent="0.25">
      <c r="A368" s="111" t="s">
        <v>52</v>
      </c>
      <c r="B368" s="2" t="s">
        <v>416</v>
      </c>
      <c r="C368" s="2" t="s">
        <v>91</v>
      </c>
      <c r="D368" s="2" t="s">
        <v>15</v>
      </c>
      <c r="E368" s="2" t="s">
        <v>13</v>
      </c>
      <c r="F368" s="25">
        <f>SUM(Ведомственная!G1170)</f>
        <v>2489.1</v>
      </c>
      <c r="G368" s="25">
        <f>SUM(Ведомственная!H1170)</f>
        <v>0</v>
      </c>
      <c r="H368" s="25">
        <f>SUM(Ведомственная!I1170)</f>
        <v>0</v>
      </c>
    </row>
    <row r="369" spans="1:8" x14ac:dyDescent="0.25">
      <c r="A369" s="111" t="s">
        <v>151</v>
      </c>
      <c r="B369" s="2" t="s">
        <v>543</v>
      </c>
      <c r="C369" s="2"/>
      <c r="D369" s="2"/>
      <c r="E369" s="2"/>
      <c r="F369" s="25">
        <f>SUM(F370)+F373</f>
        <v>6956.1</v>
      </c>
      <c r="G369" s="25">
        <f>SUM(G370)+G373</f>
        <v>0</v>
      </c>
      <c r="H369" s="25">
        <f>SUM(H370)+H373</f>
        <v>0</v>
      </c>
    </row>
    <row r="370" spans="1:8" x14ac:dyDescent="0.25">
      <c r="A370" s="111" t="s">
        <v>128</v>
      </c>
      <c r="B370" s="2" t="s">
        <v>544</v>
      </c>
      <c r="C370" s="2"/>
      <c r="D370" s="2"/>
      <c r="E370" s="2"/>
      <c r="F370" s="25">
        <f t="shared" ref="F370:H371" si="29">SUM(F371)</f>
        <v>6956.1</v>
      </c>
      <c r="G370" s="25">
        <f t="shared" si="29"/>
        <v>0</v>
      </c>
      <c r="H370" s="25">
        <f t="shared" si="29"/>
        <v>0</v>
      </c>
    </row>
    <row r="371" spans="1:8" ht="31.5" x14ac:dyDescent="0.25">
      <c r="A371" s="111" t="s">
        <v>334</v>
      </c>
      <c r="B371" s="2" t="s">
        <v>545</v>
      </c>
      <c r="C371" s="2"/>
      <c r="D371" s="2"/>
      <c r="E371" s="2"/>
      <c r="F371" s="25">
        <f t="shared" si="29"/>
        <v>6956.1</v>
      </c>
      <c r="G371" s="25">
        <f t="shared" si="29"/>
        <v>0</v>
      </c>
      <c r="H371" s="25">
        <f t="shared" si="29"/>
        <v>0</v>
      </c>
    </row>
    <row r="372" spans="1:8" ht="31.5" x14ac:dyDescent="0.25">
      <c r="A372" s="111" t="s">
        <v>121</v>
      </c>
      <c r="B372" s="2" t="s">
        <v>545</v>
      </c>
      <c r="C372" s="2" t="s">
        <v>122</v>
      </c>
      <c r="D372" s="2" t="s">
        <v>15</v>
      </c>
      <c r="E372" s="2" t="s">
        <v>13</v>
      </c>
      <c r="F372" s="25">
        <f>SUM(Ведомственная!G1174)</f>
        <v>6956.1</v>
      </c>
      <c r="G372" s="25">
        <f>SUM(Ведомственная!H1174)</f>
        <v>0</v>
      </c>
      <c r="H372" s="25">
        <f>SUM(Ведомственная!I1174)</f>
        <v>0</v>
      </c>
    </row>
    <row r="373" spans="1:8" x14ac:dyDescent="0.25">
      <c r="A373" s="111" t="s">
        <v>128</v>
      </c>
      <c r="B373" s="2" t="s">
        <v>624</v>
      </c>
      <c r="C373" s="2"/>
      <c r="D373" s="2"/>
      <c r="E373" s="2"/>
      <c r="F373" s="25">
        <f t="shared" ref="F373:H374" si="30">SUM(F374)</f>
        <v>0</v>
      </c>
      <c r="G373" s="25">
        <f t="shared" si="30"/>
        <v>0</v>
      </c>
      <c r="H373" s="25">
        <f t="shared" si="30"/>
        <v>0</v>
      </c>
    </row>
    <row r="374" spans="1:8" ht="31.5" x14ac:dyDescent="0.25">
      <c r="A374" s="111" t="s">
        <v>334</v>
      </c>
      <c r="B374" s="2" t="s">
        <v>623</v>
      </c>
      <c r="C374" s="2"/>
      <c r="D374" s="2"/>
      <c r="E374" s="2"/>
      <c r="F374" s="25">
        <f t="shared" si="30"/>
        <v>0</v>
      </c>
      <c r="G374" s="25">
        <f t="shared" si="30"/>
        <v>0</v>
      </c>
      <c r="H374" s="25">
        <f t="shared" si="30"/>
        <v>0</v>
      </c>
    </row>
    <row r="375" spans="1:8" ht="31.5" x14ac:dyDescent="0.25">
      <c r="A375" s="111" t="s">
        <v>121</v>
      </c>
      <c r="B375" s="2" t="s">
        <v>623</v>
      </c>
      <c r="C375" s="2" t="s">
        <v>122</v>
      </c>
      <c r="D375" s="2" t="s">
        <v>15</v>
      </c>
      <c r="E375" s="2" t="s">
        <v>13</v>
      </c>
      <c r="F375" s="25">
        <f>SUM(Ведомственная!G1177)</f>
        <v>0</v>
      </c>
      <c r="G375" s="25">
        <f>SUM(Ведомственная!H1177)</f>
        <v>0</v>
      </c>
      <c r="H375" s="25">
        <f>SUM(Ведомственная!I1177)</f>
        <v>0</v>
      </c>
    </row>
    <row r="376" spans="1:8" ht="31.5" x14ac:dyDescent="0.25">
      <c r="A376" s="111" t="s">
        <v>156</v>
      </c>
      <c r="B376" s="2" t="s">
        <v>157</v>
      </c>
      <c r="C376" s="2"/>
      <c r="D376" s="2"/>
      <c r="E376" s="2"/>
      <c r="F376" s="25">
        <f>F377+F385+F404</f>
        <v>5764.7000000000007</v>
      </c>
      <c r="G376" s="25">
        <f t="shared" ref="G376:H376" si="31">G377+G385+G404</f>
        <v>6247.9</v>
      </c>
      <c r="H376" s="25">
        <f t="shared" si="31"/>
        <v>3000</v>
      </c>
    </row>
    <row r="377" spans="1:8" x14ac:dyDescent="0.25">
      <c r="A377" s="111" t="s">
        <v>35</v>
      </c>
      <c r="B377" s="2" t="s">
        <v>417</v>
      </c>
      <c r="C377" s="2"/>
      <c r="D377" s="2"/>
      <c r="E377" s="2"/>
      <c r="F377" s="25">
        <f>F378</f>
        <v>1616.9</v>
      </c>
      <c r="G377" s="25">
        <f>G378</f>
        <v>0</v>
      </c>
      <c r="H377" s="25">
        <f>H378</f>
        <v>0</v>
      </c>
    </row>
    <row r="378" spans="1:8" x14ac:dyDescent="0.25">
      <c r="A378" s="111" t="s">
        <v>153</v>
      </c>
      <c r="B378" s="2" t="s">
        <v>418</v>
      </c>
      <c r="C378" s="2"/>
      <c r="D378" s="2"/>
      <c r="E378" s="2"/>
      <c r="F378" s="25">
        <f>F379+F381+F383</f>
        <v>1616.9</v>
      </c>
      <c r="G378" s="25">
        <f>G379+G381+G383</f>
        <v>0</v>
      </c>
      <c r="H378" s="25">
        <f>H379+H381+H383</f>
        <v>0</v>
      </c>
    </row>
    <row r="379" spans="1:8" x14ac:dyDescent="0.25">
      <c r="A379" s="111" t="s">
        <v>128</v>
      </c>
      <c r="B379" s="2" t="s">
        <v>419</v>
      </c>
      <c r="C379" s="2"/>
      <c r="D379" s="2"/>
      <c r="E379" s="2"/>
      <c r="F379" s="25">
        <f>F380</f>
        <v>100</v>
      </c>
      <c r="G379" s="25">
        <f>G380</f>
        <v>0</v>
      </c>
      <c r="H379" s="25">
        <f>H380</f>
        <v>0</v>
      </c>
    </row>
    <row r="380" spans="1:8" ht="31.5" x14ac:dyDescent="0.25">
      <c r="A380" s="111" t="s">
        <v>52</v>
      </c>
      <c r="B380" s="2" t="s">
        <v>419</v>
      </c>
      <c r="C380" s="2" t="s">
        <v>91</v>
      </c>
      <c r="D380" s="2" t="s">
        <v>15</v>
      </c>
      <c r="E380" s="2" t="s">
        <v>34</v>
      </c>
      <c r="F380" s="25">
        <f>SUM(Ведомственная!G1131)</f>
        <v>100</v>
      </c>
      <c r="G380" s="25">
        <f>SUM(Ведомственная!H1131)</f>
        <v>0</v>
      </c>
      <c r="H380" s="25">
        <f>SUM(Ведомственная!I1131)</f>
        <v>0</v>
      </c>
    </row>
    <row r="381" spans="1:8" x14ac:dyDescent="0.25">
      <c r="A381" s="111" t="s">
        <v>136</v>
      </c>
      <c r="B381" s="2" t="s">
        <v>420</v>
      </c>
      <c r="C381" s="2"/>
      <c r="D381" s="2"/>
      <c r="E381" s="2"/>
      <c r="F381" s="25">
        <f>SUM(F382)</f>
        <v>1516.9</v>
      </c>
      <c r="G381" s="25">
        <f>SUM(G382)</f>
        <v>0</v>
      </c>
      <c r="H381" s="25">
        <f>SUM(H382)</f>
        <v>0</v>
      </c>
    </row>
    <row r="382" spans="1:8" ht="29.25" customHeight="1" x14ac:dyDescent="0.25">
      <c r="A382" s="111" t="s">
        <v>52</v>
      </c>
      <c r="B382" s="2" t="s">
        <v>420</v>
      </c>
      <c r="C382" s="2" t="s">
        <v>91</v>
      </c>
      <c r="D382" s="2" t="s">
        <v>15</v>
      </c>
      <c r="E382" s="2" t="s">
        <v>34</v>
      </c>
      <c r="F382" s="25">
        <f>SUM(Ведомственная!G1133)</f>
        <v>1516.9</v>
      </c>
      <c r="G382" s="25">
        <f>SUM(Ведомственная!H1133)</f>
        <v>0</v>
      </c>
      <c r="H382" s="25">
        <f>SUM(Ведомственная!I1133)</f>
        <v>0</v>
      </c>
    </row>
    <row r="383" spans="1:8" ht="31.5" x14ac:dyDescent="0.25">
      <c r="A383" s="26" t="s">
        <v>526</v>
      </c>
      <c r="B383" s="2" t="s">
        <v>421</v>
      </c>
      <c r="C383" s="2"/>
      <c r="D383" s="2"/>
      <c r="E383" s="2"/>
      <c r="F383" s="25">
        <f>F384</f>
        <v>0</v>
      </c>
      <c r="G383" s="25">
        <f>G384</f>
        <v>0</v>
      </c>
      <c r="H383" s="25">
        <f>H384</f>
        <v>0</v>
      </c>
    </row>
    <row r="384" spans="1:8" ht="31.5" x14ac:dyDescent="0.25">
      <c r="A384" s="111" t="s">
        <v>52</v>
      </c>
      <c r="B384" s="2" t="s">
        <v>421</v>
      </c>
      <c r="C384" s="2" t="s">
        <v>91</v>
      </c>
      <c r="D384" s="2" t="s">
        <v>15</v>
      </c>
      <c r="E384" s="2" t="s">
        <v>34</v>
      </c>
      <c r="F384" s="25">
        <f>SUM(Ведомственная!G1135)</f>
        <v>0</v>
      </c>
      <c r="G384" s="25">
        <f>SUM(Ведомственная!H1135)</f>
        <v>0</v>
      </c>
      <c r="H384" s="25">
        <f>SUM(Ведомственная!I1135)</f>
        <v>0</v>
      </c>
    </row>
    <row r="385" spans="1:8" x14ac:dyDescent="0.25">
      <c r="A385" s="111" t="s">
        <v>151</v>
      </c>
      <c r="B385" s="2" t="s">
        <v>158</v>
      </c>
      <c r="C385" s="2"/>
      <c r="D385" s="2"/>
      <c r="E385" s="2"/>
      <c r="F385" s="25">
        <f>F386+F397+F392</f>
        <v>4147.8</v>
      </c>
      <c r="G385" s="25">
        <f>G386+G397+G392</f>
        <v>0</v>
      </c>
      <c r="H385" s="25">
        <f>H386+H397+H392</f>
        <v>0</v>
      </c>
    </row>
    <row r="386" spans="1:8" ht="31.5" x14ac:dyDescent="0.25">
      <c r="A386" s="111" t="s">
        <v>422</v>
      </c>
      <c r="B386" s="2" t="s">
        <v>423</v>
      </c>
      <c r="C386" s="2"/>
      <c r="D386" s="2"/>
      <c r="E386" s="2"/>
      <c r="F386" s="25">
        <f>F387+F389</f>
        <v>3359.1</v>
      </c>
      <c r="G386" s="25">
        <f>G387+G389</f>
        <v>0</v>
      </c>
      <c r="H386" s="25">
        <f>H387+H389</f>
        <v>0</v>
      </c>
    </row>
    <row r="387" spans="1:8" x14ac:dyDescent="0.25">
      <c r="A387" s="111" t="s">
        <v>119</v>
      </c>
      <c r="B387" s="2" t="s">
        <v>424</v>
      </c>
      <c r="C387" s="2"/>
      <c r="D387" s="2"/>
      <c r="E387" s="2"/>
      <c r="F387" s="25">
        <f>F388</f>
        <v>1077.0999999999999</v>
      </c>
      <c r="G387" s="25">
        <f>G388</f>
        <v>0</v>
      </c>
      <c r="H387" s="25">
        <f>H388</f>
        <v>0</v>
      </c>
    </row>
    <row r="388" spans="1:8" ht="31.5" x14ac:dyDescent="0.25">
      <c r="A388" s="111" t="s">
        <v>121</v>
      </c>
      <c r="B388" s="2" t="s">
        <v>424</v>
      </c>
      <c r="C388" s="2" t="s">
        <v>122</v>
      </c>
      <c r="D388" s="2" t="s">
        <v>113</v>
      </c>
      <c r="E388" s="2" t="s">
        <v>54</v>
      </c>
      <c r="F388" s="25">
        <f>SUM(Ведомственная!G1074)</f>
        <v>1077.0999999999999</v>
      </c>
      <c r="G388" s="25">
        <f>SUM(Ведомственная!H1074)</f>
        <v>0</v>
      </c>
      <c r="H388" s="25">
        <f>SUM(Ведомственная!I1074)</f>
        <v>0</v>
      </c>
    </row>
    <row r="389" spans="1:8" x14ac:dyDescent="0.25">
      <c r="A389" s="111" t="s">
        <v>128</v>
      </c>
      <c r="B389" s="2" t="s">
        <v>440</v>
      </c>
      <c r="C389" s="2"/>
      <c r="D389" s="2"/>
      <c r="E389" s="2"/>
      <c r="F389" s="25">
        <f>F391+F390</f>
        <v>2282</v>
      </c>
      <c r="G389" s="25">
        <f>G391+G390</f>
        <v>0</v>
      </c>
      <c r="H389" s="25">
        <f>H391+H390</f>
        <v>0</v>
      </c>
    </row>
    <row r="390" spans="1:8" ht="31.5" x14ac:dyDescent="0.25">
      <c r="A390" s="111" t="s">
        <v>121</v>
      </c>
      <c r="B390" s="2" t="s">
        <v>440</v>
      </c>
      <c r="C390" s="2" t="s">
        <v>122</v>
      </c>
      <c r="D390" s="2" t="s">
        <v>15</v>
      </c>
      <c r="E390" s="2" t="s">
        <v>34</v>
      </c>
      <c r="F390" s="25">
        <f>SUM(Ведомственная!G1139)</f>
        <v>2282</v>
      </c>
      <c r="G390" s="25">
        <f>SUM(Ведомственная!H1139)</f>
        <v>0</v>
      </c>
      <c r="H390" s="25">
        <f>SUM(Ведомственная!I1139)</f>
        <v>0</v>
      </c>
    </row>
    <row r="391" spans="1:8" ht="36.75" customHeight="1" x14ac:dyDescent="0.25">
      <c r="A391" s="111" t="s">
        <v>121</v>
      </c>
      <c r="B391" s="2" t="s">
        <v>440</v>
      </c>
      <c r="C391" s="2" t="s">
        <v>122</v>
      </c>
      <c r="D391" s="2" t="s">
        <v>15</v>
      </c>
      <c r="E391" s="2" t="s">
        <v>13</v>
      </c>
      <c r="F391" s="25">
        <v>0</v>
      </c>
      <c r="G391" s="25">
        <v>0</v>
      </c>
      <c r="H391" s="25">
        <v>0</v>
      </c>
    </row>
    <row r="392" spans="1:8" ht="31.5" x14ac:dyDescent="0.25">
      <c r="A392" s="111" t="s">
        <v>264</v>
      </c>
      <c r="B392" s="2" t="s">
        <v>441</v>
      </c>
      <c r="C392" s="2"/>
      <c r="D392" s="2"/>
      <c r="E392" s="2"/>
      <c r="F392" s="25">
        <f>F393+F395</f>
        <v>210</v>
      </c>
      <c r="G392" s="25">
        <f>G393+G395</f>
        <v>0</v>
      </c>
      <c r="H392" s="25">
        <f>H393+H395</f>
        <v>0</v>
      </c>
    </row>
    <row r="393" spans="1:8" x14ac:dyDescent="0.25">
      <c r="A393" s="111" t="s">
        <v>119</v>
      </c>
      <c r="B393" s="2" t="s">
        <v>442</v>
      </c>
      <c r="C393" s="2"/>
      <c r="D393" s="2"/>
      <c r="E393" s="2"/>
      <c r="F393" s="25">
        <f>F394</f>
        <v>210</v>
      </c>
      <c r="G393" s="25">
        <f>G394</f>
        <v>0</v>
      </c>
      <c r="H393" s="25">
        <f>H394</f>
        <v>0</v>
      </c>
    </row>
    <row r="394" spans="1:8" ht="31.5" x14ac:dyDescent="0.25">
      <c r="A394" s="111" t="s">
        <v>121</v>
      </c>
      <c r="B394" s="2" t="s">
        <v>442</v>
      </c>
      <c r="C394" s="2" t="s">
        <v>122</v>
      </c>
      <c r="D394" s="2" t="s">
        <v>113</v>
      </c>
      <c r="E394" s="2" t="s">
        <v>54</v>
      </c>
      <c r="F394" s="25">
        <f>SUM(Ведомственная!G1076)</f>
        <v>210</v>
      </c>
      <c r="G394" s="25">
        <f>SUM(Ведомственная!H1076)</f>
        <v>0</v>
      </c>
      <c r="H394" s="25">
        <f>SUM(Ведомственная!I1076)</f>
        <v>0</v>
      </c>
    </row>
    <row r="395" spans="1:8" hidden="1" x14ac:dyDescent="0.25">
      <c r="A395" s="111" t="s">
        <v>128</v>
      </c>
      <c r="B395" s="2" t="s">
        <v>443</v>
      </c>
      <c r="C395" s="2"/>
      <c r="D395" s="2"/>
      <c r="E395" s="2"/>
      <c r="F395" s="25">
        <f>F396</f>
        <v>0</v>
      </c>
      <c r="G395" s="25">
        <f>G396</f>
        <v>0</v>
      </c>
      <c r="H395" s="25">
        <f>H396</f>
        <v>0</v>
      </c>
    </row>
    <row r="396" spans="1:8" ht="31.5" hidden="1" x14ac:dyDescent="0.25">
      <c r="A396" s="111" t="s">
        <v>121</v>
      </c>
      <c r="B396" s="2" t="s">
        <v>443</v>
      </c>
      <c r="C396" s="2" t="s">
        <v>122</v>
      </c>
      <c r="D396" s="2" t="s">
        <v>15</v>
      </c>
      <c r="E396" s="2" t="s">
        <v>34</v>
      </c>
      <c r="F396" s="25">
        <v>0</v>
      </c>
      <c r="G396" s="25">
        <v>0</v>
      </c>
      <c r="H396" s="25">
        <v>0</v>
      </c>
    </row>
    <row r="397" spans="1:8" ht="31.5" x14ac:dyDescent="0.25">
      <c r="A397" s="111" t="s">
        <v>334</v>
      </c>
      <c r="B397" s="2" t="s">
        <v>425</v>
      </c>
      <c r="C397" s="2"/>
      <c r="D397" s="2"/>
      <c r="E397" s="2"/>
      <c r="F397" s="25">
        <f>SUM(F398+F400+F402)</f>
        <v>578.70000000000005</v>
      </c>
      <c r="G397" s="25">
        <f>SUM(G398+G400+G402)</f>
        <v>0</v>
      </c>
      <c r="H397" s="25">
        <f>SUM(H398+H400+H402)</f>
        <v>0</v>
      </c>
    </row>
    <row r="398" spans="1:8" x14ac:dyDescent="0.25">
      <c r="A398" s="111" t="s">
        <v>119</v>
      </c>
      <c r="B398" s="2" t="s">
        <v>426</v>
      </c>
      <c r="C398" s="2"/>
      <c r="D398" s="2"/>
      <c r="E398" s="2"/>
      <c r="F398" s="25">
        <f>F399</f>
        <v>328.7</v>
      </c>
      <c r="G398" s="25">
        <f>G399</f>
        <v>0</v>
      </c>
      <c r="H398" s="25">
        <f>H399</f>
        <v>0</v>
      </c>
    </row>
    <row r="399" spans="1:8" ht="31.5" x14ac:dyDescent="0.25">
      <c r="A399" s="111" t="s">
        <v>121</v>
      </c>
      <c r="B399" s="2" t="s">
        <v>426</v>
      </c>
      <c r="C399" s="2" t="s">
        <v>122</v>
      </c>
      <c r="D399" s="2" t="s">
        <v>113</v>
      </c>
      <c r="E399" s="2" t="s">
        <v>54</v>
      </c>
      <c r="F399" s="25">
        <f>SUM(Ведомственная!G1079)</f>
        <v>328.7</v>
      </c>
      <c r="G399" s="25">
        <f>SUM(Ведомственная!H1079)</f>
        <v>0</v>
      </c>
      <c r="H399" s="25">
        <f>SUM(Ведомственная!I1079)</f>
        <v>0</v>
      </c>
    </row>
    <row r="400" spans="1:8" x14ac:dyDescent="0.25">
      <c r="A400" s="111" t="s">
        <v>128</v>
      </c>
      <c r="B400" s="2" t="s">
        <v>479</v>
      </c>
      <c r="C400" s="2"/>
      <c r="D400" s="2"/>
      <c r="E400" s="2"/>
      <c r="F400" s="25">
        <f>F401</f>
        <v>250</v>
      </c>
      <c r="G400" s="25">
        <f>G401</f>
        <v>0</v>
      </c>
      <c r="H400" s="25">
        <f>H401</f>
        <v>0</v>
      </c>
    </row>
    <row r="401" spans="1:8" ht="31.5" x14ac:dyDescent="0.25">
      <c r="A401" s="111" t="s">
        <v>121</v>
      </c>
      <c r="B401" s="2" t="s">
        <v>479</v>
      </c>
      <c r="C401" s="2" t="s">
        <v>122</v>
      </c>
      <c r="D401" s="2" t="s">
        <v>15</v>
      </c>
      <c r="E401" s="2" t="s">
        <v>34</v>
      </c>
      <c r="F401" s="25">
        <f>SUM(Ведомственная!G1145)</f>
        <v>250</v>
      </c>
      <c r="G401" s="25">
        <f>SUM(Ведомственная!H1145)</f>
        <v>0</v>
      </c>
      <c r="H401" s="25">
        <f>SUM(Ведомственная!I1145)</f>
        <v>0</v>
      </c>
    </row>
    <row r="402" spans="1:8" x14ac:dyDescent="0.25">
      <c r="A402" s="111" t="s">
        <v>141</v>
      </c>
      <c r="B402" s="2" t="s">
        <v>631</v>
      </c>
      <c r="C402" s="2"/>
      <c r="D402" s="2"/>
      <c r="E402" s="2"/>
      <c r="F402" s="25">
        <f>SUM(F403)</f>
        <v>0</v>
      </c>
      <c r="G402" s="25">
        <f>SUM(G403)</f>
        <v>0</v>
      </c>
      <c r="H402" s="25">
        <f>SUM(H403)</f>
        <v>0</v>
      </c>
    </row>
    <row r="403" spans="1:8" ht="31.5" x14ac:dyDescent="0.25">
      <c r="A403" s="111" t="s">
        <v>121</v>
      </c>
      <c r="B403" s="2" t="s">
        <v>631</v>
      </c>
      <c r="C403" s="2" t="s">
        <v>122</v>
      </c>
      <c r="D403" s="2" t="s">
        <v>15</v>
      </c>
      <c r="E403" s="2" t="s">
        <v>34</v>
      </c>
      <c r="F403" s="25">
        <f>SUM(Ведомственная!G1147)</f>
        <v>0</v>
      </c>
      <c r="G403" s="25">
        <f>SUM(Ведомственная!H1147)</f>
        <v>0</v>
      </c>
      <c r="H403" s="25">
        <f>SUM(Ведомственная!I1147)</f>
        <v>0</v>
      </c>
    </row>
    <row r="404" spans="1:8" x14ac:dyDescent="0.25">
      <c r="A404" s="111" t="s">
        <v>602</v>
      </c>
      <c r="B404" s="2" t="s">
        <v>603</v>
      </c>
      <c r="C404" s="2"/>
      <c r="D404" s="2"/>
      <c r="E404" s="2"/>
      <c r="F404" s="25">
        <f>SUM(F405+F407)</f>
        <v>0</v>
      </c>
      <c r="G404" s="25">
        <f t="shared" ref="G404:H404" si="32">SUM(G405+G407)</f>
        <v>6247.9</v>
      </c>
      <c r="H404" s="25">
        <f t="shared" si="32"/>
        <v>3000</v>
      </c>
    </row>
    <row r="405" spans="1:8" ht="78.75" x14ac:dyDescent="0.25">
      <c r="A405" s="111" t="s">
        <v>768</v>
      </c>
      <c r="B405" s="2" t="s">
        <v>766</v>
      </c>
      <c r="C405" s="2"/>
      <c r="D405" s="2"/>
      <c r="E405" s="2"/>
      <c r="F405" s="25">
        <f>SUM(F406)</f>
        <v>0</v>
      </c>
      <c r="G405" s="25">
        <f>SUM(G406)</f>
        <v>6247.9</v>
      </c>
      <c r="H405" s="25">
        <f>SUM(H406)</f>
        <v>0</v>
      </c>
    </row>
    <row r="406" spans="1:8" ht="31.5" x14ac:dyDescent="0.25">
      <c r="A406" s="111" t="s">
        <v>121</v>
      </c>
      <c r="B406" s="2" t="s">
        <v>766</v>
      </c>
      <c r="C406" s="2" t="s">
        <v>122</v>
      </c>
      <c r="D406" s="2" t="s">
        <v>113</v>
      </c>
      <c r="E406" s="2" t="s">
        <v>54</v>
      </c>
      <c r="F406" s="25">
        <f>SUM(Ведомственная!G1082)</f>
        <v>0</v>
      </c>
      <c r="G406" s="25">
        <f>SUM(Ведомственная!H1082)</f>
        <v>6247.9</v>
      </c>
      <c r="H406" s="25">
        <f>SUM(Ведомственная!I1082)</f>
        <v>0</v>
      </c>
    </row>
    <row r="407" spans="1:8" ht="31.5" x14ac:dyDescent="0.25">
      <c r="A407" s="111" t="s">
        <v>930</v>
      </c>
      <c r="B407" s="2" t="s">
        <v>929</v>
      </c>
      <c r="C407" s="2"/>
      <c r="D407" s="2"/>
      <c r="E407" s="2"/>
      <c r="F407" s="25">
        <f>SUM(F408)</f>
        <v>0</v>
      </c>
      <c r="G407" s="25">
        <f t="shared" ref="G407:H407" si="33">SUM(G408)</f>
        <v>0</v>
      </c>
      <c r="H407" s="25">
        <f t="shared" si="33"/>
        <v>3000</v>
      </c>
    </row>
    <row r="408" spans="1:8" ht="31.5" x14ac:dyDescent="0.25">
      <c r="A408" s="111" t="s">
        <v>52</v>
      </c>
      <c r="B408" s="2" t="s">
        <v>929</v>
      </c>
      <c r="C408" s="2" t="s">
        <v>91</v>
      </c>
      <c r="D408" s="2" t="s">
        <v>15</v>
      </c>
      <c r="E408" s="2" t="s">
        <v>34</v>
      </c>
      <c r="F408" s="25">
        <f>SUM(Ведомственная!G1150)</f>
        <v>0</v>
      </c>
      <c r="G408" s="25">
        <f>SUM(Ведомственная!H1150)</f>
        <v>0</v>
      </c>
      <c r="H408" s="25">
        <f>SUM(Ведомственная!I1150)</f>
        <v>3000</v>
      </c>
    </row>
    <row r="409" spans="1:8" ht="31.5" x14ac:dyDescent="0.25">
      <c r="A409" s="26" t="s">
        <v>613</v>
      </c>
      <c r="B409" s="2" t="s">
        <v>146</v>
      </c>
      <c r="C409" s="2"/>
      <c r="D409" s="2"/>
      <c r="E409" s="2"/>
      <c r="F409" s="25">
        <f>SUM(F410+F413+F415)</f>
        <v>31221.4</v>
      </c>
      <c r="G409" s="25">
        <f>SUM(G410+G413+G415)</f>
        <v>31221.4</v>
      </c>
      <c r="H409" s="25">
        <f>SUM(H410+H413+H415)</f>
        <v>31221.4</v>
      </c>
    </row>
    <row r="410" spans="1:8" x14ac:dyDescent="0.25">
      <c r="A410" s="57" t="s">
        <v>80</v>
      </c>
      <c r="B410" s="64" t="s">
        <v>527</v>
      </c>
      <c r="C410" s="58"/>
      <c r="D410" s="2"/>
      <c r="E410" s="2"/>
      <c r="F410" s="60">
        <f>+F411+F412</f>
        <v>3408.3999999999996</v>
      </c>
      <c r="G410" s="60">
        <f>+G411+G412</f>
        <v>3408.3999999999996</v>
      </c>
      <c r="H410" s="60">
        <f>+H411+H412</f>
        <v>3408.3999999999996</v>
      </c>
    </row>
    <row r="411" spans="1:8" ht="63" x14ac:dyDescent="0.25">
      <c r="A411" s="57" t="s">
        <v>51</v>
      </c>
      <c r="B411" s="64" t="s">
        <v>527</v>
      </c>
      <c r="C411" s="58" t="s">
        <v>89</v>
      </c>
      <c r="D411" s="2" t="s">
        <v>15</v>
      </c>
      <c r="E411" s="2" t="s">
        <v>13</v>
      </c>
      <c r="F411" s="60">
        <f>SUM(Ведомственная!G1191)</f>
        <v>3408.2</v>
      </c>
      <c r="G411" s="60">
        <f>SUM(Ведомственная!H1191)</f>
        <v>3408.2</v>
      </c>
      <c r="H411" s="60">
        <f>SUM(Ведомственная!I1191)</f>
        <v>3408.2</v>
      </c>
    </row>
    <row r="412" spans="1:8" ht="29.25" customHeight="1" x14ac:dyDescent="0.25">
      <c r="A412" s="57" t="s">
        <v>52</v>
      </c>
      <c r="B412" s="64" t="s">
        <v>527</v>
      </c>
      <c r="C412" s="58" t="s">
        <v>91</v>
      </c>
      <c r="D412" s="2" t="s">
        <v>15</v>
      </c>
      <c r="E412" s="2" t="s">
        <v>13</v>
      </c>
      <c r="F412" s="60">
        <f>SUM(Ведомственная!G1192)</f>
        <v>0.2</v>
      </c>
      <c r="G412" s="60">
        <f>SUM(Ведомственная!H1192)</f>
        <v>0.2</v>
      </c>
      <c r="H412" s="60">
        <f>SUM(Ведомственная!I1192)</f>
        <v>0.2</v>
      </c>
    </row>
    <row r="413" spans="1:8" ht="29.25" customHeight="1" x14ac:dyDescent="0.25">
      <c r="A413" s="111" t="s">
        <v>98</v>
      </c>
      <c r="B413" s="64" t="s">
        <v>617</v>
      </c>
      <c r="C413" s="58"/>
      <c r="D413" s="2"/>
      <c r="E413" s="2"/>
      <c r="F413" s="60">
        <f>SUM(F414)</f>
        <v>0</v>
      </c>
      <c r="G413" s="60">
        <f>SUM(G414)</f>
        <v>0</v>
      </c>
      <c r="H413" s="60">
        <f>SUM(H414)</f>
        <v>0</v>
      </c>
    </row>
    <row r="414" spans="1:8" ht="29.25" customHeight="1" x14ac:dyDescent="0.25">
      <c r="A414" s="57" t="s">
        <v>52</v>
      </c>
      <c r="B414" s="64" t="s">
        <v>617</v>
      </c>
      <c r="C414" s="58" t="s">
        <v>91</v>
      </c>
      <c r="D414" s="2" t="s">
        <v>15</v>
      </c>
      <c r="E414" s="2" t="s">
        <v>13</v>
      </c>
      <c r="F414" s="60">
        <f>SUM(Ведомственная!G1194)</f>
        <v>0</v>
      </c>
      <c r="G414" s="60">
        <f>SUM(Ведомственная!H1194)</f>
        <v>0</v>
      </c>
      <c r="H414" s="60">
        <f>SUM(Ведомственная!I1194)</f>
        <v>0</v>
      </c>
    </row>
    <row r="415" spans="1:8" ht="31.5" x14ac:dyDescent="0.25">
      <c r="A415" s="111" t="s">
        <v>45</v>
      </c>
      <c r="B415" s="2" t="s">
        <v>147</v>
      </c>
      <c r="C415" s="2"/>
      <c r="D415" s="2"/>
      <c r="E415" s="2"/>
      <c r="F415" s="25">
        <f>F416</f>
        <v>27813</v>
      </c>
      <c r="G415" s="25">
        <f>G416</f>
        <v>27813</v>
      </c>
      <c r="H415" s="25">
        <f>H416</f>
        <v>27813</v>
      </c>
    </row>
    <row r="416" spans="1:8" x14ac:dyDescent="0.25">
      <c r="A416" s="26" t="s">
        <v>546</v>
      </c>
      <c r="B416" s="2" t="s">
        <v>148</v>
      </c>
      <c r="C416" s="2"/>
      <c r="D416" s="2"/>
      <c r="E416" s="2"/>
      <c r="F416" s="25">
        <f>F417+F418+F419</f>
        <v>27813</v>
      </c>
      <c r="G416" s="25">
        <f>G417+G418+G419</f>
        <v>27813</v>
      </c>
      <c r="H416" s="25">
        <f>H417+H418+H419</f>
        <v>27813</v>
      </c>
    </row>
    <row r="417" spans="1:8" ht="63" x14ac:dyDescent="0.25">
      <c r="A417" s="111" t="s">
        <v>132</v>
      </c>
      <c r="B417" s="2" t="s">
        <v>148</v>
      </c>
      <c r="C417" s="2" t="s">
        <v>89</v>
      </c>
      <c r="D417" s="2" t="s">
        <v>15</v>
      </c>
      <c r="E417" s="2" t="s">
        <v>13</v>
      </c>
      <c r="F417" s="25">
        <f>SUM(Ведомственная!G1197)</f>
        <v>26250.799999999999</v>
      </c>
      <c r="G417" s="25">
        <f>SUM(Ведомственная!H1197)</f>
        <v>26250.799999999999</v>
      </c>
      <c r="H417" s="25">
        <f>SUM(Ведомственная!I1197)</f>
        <v>26250.799999999999</v>
      </c>
    </row>
    <row r="418" spans="1:8" ht="31.5" x14ac:dyDescent="0.25">
      <c r="A418" s="111" t="s">
        <v>52</v>
      </c>
      <c r="B418" s="2" t="s">
        <v>148</v>
      </c>
      <c r="C418" s="2" t="s">
        <v>91</v>
      </c>
      <c r="D418" s="2" t="s">
        <v>15</v>
      </c>
      <c r="E418" s="2" t="s">
        <v>13</v>
      </c>
      <c r="F418" s="25">
        <f>SUM(Ведомственная!G1198)</f>
        <v>1558.8</v>
      </c>
      <c r="G418" s="25">
        <f>SUM(Ведомственная!H1198)</f>
        <v>1558.9</v>
      </c>
      <c r="H418" s="25">
        <f>SUM(Ведомственная!I1198)</f>
        <v>1558.9</v>
      </c>
    </row>
    <row r="419" spans="1:8" x14ac:dyDescent="0.25">
      <c r="A419" s="111" t="s">
        <v>22</v>
      </c>
      <c r="B419" s="2" t="s">
        <v>148</v>
      </c>
      <c r="C419" s="2" t="s">
        <v>96</v>
      </c>
      <c r="D419" s="2" t="s">
        <v>15</v>
      </c>
      <c r="E419" s="2" t="s">
        <v>13</v>
      </c>
      <c r="F419" s="25">
        <f>SUM(Ведомственная!G1199)</f>
        <v>3.4</v>
      </c>
      <c r="G419" s="25">
        <f>SUM(Ведомственная!H1199)</f>
        <v>3.3</v>
      </c>
      <c r="H419" s="25">
        <f>SUM(Ведомственная!I1199)</f>
        <v>3.3</v>
      </c>
    </row>
    <row r="420" spans="1:8" x14ac:dyDescent="0.25">
      <c r="A420" s="74" t="s">
        <v>704</v>
      </c>
      <c r="B420" s="75" t="s">
        <v>702</v>
      </c>
      <c r="C420" s="2"/>
      <c r="D420" s="2"/>
      <c r="E420" s="2"/>
      <c r="F420" s="28">
        <f>SUM(F421+F423)+F425</f>
        <v>5258.9000000000005</v>
      </c>
      <c r="G420" s="28">
        <f>SUM(G421+G423)+G425</f>
        <v>6340.4</v>
      </c>
      <c r="H420" s="28">
        <f>SUM(H421+H423)+H425</f>
        <v>6340.1</v>
      </c>
    </row>
    <row r="421" spans="1:8" x14ac:dyDescent="0.25">
      <c r="A421" s="1" t="s">
        <v>35</v>
      </c>
      <c r="B421" s="37" t="s">
        <v>703</v>
      </c>
      <c r="C421" s="2"/>
      <c r="D421" s="2"/>
      <c r="E421" s="2"/>
      <c r="F421" s="25">
        <f>SUM(F422)</f>
        <v>1000</v>
      </c>
      <c r="G421" s="25">
        <f>SUM(G422)</f>
        <v>1000</v>
      </c>
      <c r="H421" s="25">
        <f>SUM(H422)</f>
        <v>1000</v>
      </c>
    </row>
    <row r="422" spans="1:8" ht="31.5" x14ac:dyDescent="0.25">
      <c r="A422" s="1" t="s">
        <v>52</v>
      </c>
      <c r="B422" s="37" t="s">
        <v>703</v>
      </c>
      <c r="C422" s="2" t="s">
        <v>91</v>
      </c>
      <c r="D422" s="2" t="s">
        <v>169</v>
      </c>
      <c r="E422" s="2" t="s">
        <v>54</v>
      </c>
      <c r="F422" s="25">
        <f>SUM(Ведомственная!G317)</f>
        <v>1000</v>
      </c>
      <c r="G422" s="25">
        <f>SUM(Ведомственная!H317)</f>
        <v>1000</v>
      </c>
      <c r="H422" s="25">
        <f>SUM(Ведомственная!I317)</f>
        <v>1000</v>
      </c>
    </row>
    <row r="423" spans="1:8" ht="47.25" x14ac:dyDescent="0.25">
      <c r="A423" s="1" t="s">
        <v>26</v>
      </c>
      <c r="B423" s="37" t="s">
        <v>711</v>
      </c>
      <c r="C423" s="2"/>
      <c r="D423" s="2"/>
      <c r="E423" s="2"/>
      <c r="F423" s="25">
        <f>SUM(F424)</f>
        <v>4141.1000000000004</v>
      </c>
      <c r="G423" s="25">
        <f>SUM(G424)</f>
        <v>5340.4</v>
      </c>
      <c r="H423" s="25">
        <f>SUM(H424)</f>
        <v>5340.1</v>
      </c>
    </row>
    <row r="424" spans="1:8" ht="31.5" x14ac:dyDescent="0.25">
      <c r="A424" s="1" t="s">
        <v>229</v>
      </c>
      <c r="B424" s="37" t="s">
        <v>711</v>
      </c>
      <c r="C424" s="2" t="s">
        <v>122</v>
      </c>
      <c r="D424" s="2" t="s">
        <v>169</v>
      </c>
      <c r="E424" s="2" t="s">
        <v>54</v>
      </c>
      <c r="F424" s="25">
        <f>SUM(Ведомственная!G319)</f>
        <v>4141.1000000000004</v>
      </c>
      <c r="G424" s="25">
        <f>SUM(Ведомственная!H319)</f>
        <v>5340.4</v>
      </c>
      <c r="H424" s="25">
        <f>SUM(Ведомственная!I319)</f>
        <v>5340.1</v>
      </c>
    </row>
    <row r="425" spans="1:8" ht="31.5" x14ac:dyDescent="0.25">
      <c r="A425" s="1" t="s">
        <v>264</v>
      </c>
      <c r="B425" s="37" t="s">
        <v>723</v>
      </c>
      <c r="C425" s="2"/>
      <c r="D425" s="2"/>
      <c r="E425" s="2"/>
      <c r="F425" s="25">
        <f>SUM(F426)</f>
        <v>117.8</v>
      </c>
      <c r="G425" s="25">
        <f>SUM(G426)</f>
        <v>0</v>
      </c>
      <c r="H425" s="25">
        <f>SUM(H426)</f>
        <v>0</v>
      </c>
    </row>
    <row r="426" spans="1:8" ht="31.5" x14ac:dyDescent="0.25">
      <c r="A426" s="1" t="s">
        <v>229</v>
      </c>
      <c r="B426" s="37" t="s">
        <v>723</v>
      </c>
      <c r="C426" s="2" t="s">
        <v>122</v>
      </c>
      <c r="D426" s="2" t="s">
        <v>169</v>
      </c>
      <c r="E426" s="2" t="s">
        <v>54</v>
      </c>
      <c r="F426" s="25">
        <f>SUM(Ведомственная!G321)</f>
        <v>117.8</v>
      </c>
      <c r="G426" s="25">
        <f>SUM(Ведомственная!H321)</f>
        <v>0</v>
      </c>
      <c r="H426" s="25">
        <f>SUM(Ведомственная!I321)</f>
        <v>0</v>
      </c>
    </row>
    <row r="427" spans="1:8" x14ac:dyDescent="0.25">
      <c r="A427" s="74" t="s">
        <v>705</v>
      </c>
      <c r="B427" s="75" t="s">
        <v>709</v>
      </c>
      <c r="C427" s="2"/>
      <c r="D427" s="2"/>
      <c r="E427" s="2"/>
      <c r="F427" s="28">
        <f>SUM(F428)+F430+F432</f>
        <v>25764.9</v>
      </c>
      <c r="G427" s="28">
        <f t="shared" ref="G427:H427" si="34">SUM(G428)+G430+G432</f>
        <v>22940.5</v>
      </c>
      <c r="H427" s="28">
        <f t="shared" si="34"/>
        <v>26240.5</v>
      </c>
    </row>
    <row r="428" spans="1:8" x14ac:dyDescent="0.25">
      <c r="A428" s="1" t="s">
        <v>35</v>
      </c>
      <c r="B428" s="37" t="s">
        <v>710</v>
      </c>
      <c r="C428" s="2"/>
      <c r="D428" s="2"/>
      <c r="E428" s="2"/>
      <c r="F428" s="25">
        <f>SUM(F429)</f>
        <v>6700</v>
      </c>
      <c r="G428" s="25">
        <f>SUM(G429)</f>
        <v>6700</v>
      </c>
      <c r="H428" s="25">
        <f>SUM(H429)</f>
        <v>6700</v>
      </c>
    </row>
    <row r="429" spans="1:8" ht="31.5" x14ac:dyDescent="0.25">
      <c r="A429" s="1" t="s">
        <v>52</v>
      </c>
      <c r="B429" s="37" t="s">
        <v>710</v>
      </c>
      <c r="C429" s="2" t="s">
        <v>91</v>
      </c>
      <c r="D429" s="2" t="s">
        <v>169</v>
      </c>
      <c r="E429" s="2" t="s">
        <v>54</v>
      </c>
      <c r="F429" s="25">
        <f>SUM(Ведомственная!G324)</f>
        <v>6700</v>
      </c>
      <c r="G429" s="25">
        <f>SUM(Ведомственная!H324)</f>
        <v>6700</v>
      </c>
      <c r="H429" s="25">
        <f>SUM(Ведомственная!I324)</f>
        <v>6700</v>
      </c>
    </row>
    <row r="430" spans="1:8" ht="47.25" x14ac:dyDescent="0.25">
      <c r="A430" s="1" t="s">
        <v>26</v>
      </c>
      <c r="B430" s="37" t="s">
        <v>722</v>
      </c>
      <c r="C430" s="2"/>
      <c r="D430" s="2"/>
      <c r="E430" s="2"/>
      <c r="F430" s="25">
        <f>SUM(F431)</f>
        <v>18976.900000000001</v>
      </c>
      <c r="G430" s="25">
        <f>SUM(G431)</f>
        <v>16240.5</v>
      </c>
      <c r="H430" s="25">
        <f>SUM(H431)</f>
        <v>19540.5</v>
      </c>
    </row>
    <row r="431" spans="1:8" ht="31.5" x14ac:dyDescent="0.25">
      <c r="A431" s="1" t="s">
        <v>229</v>
      </c>
      <c r="B431" s="37" t="s">
        <v>722</v>
      </c>
      <c r="C431" s="2" t="s">
        <v>122</v>
      </c>
      <c r="D431" s="2" t="s">
        <v>169</v>
      </c>
      <c r="E431" s="2" t="s">
        <v>54</v>
      </c>
      <c r="F431" s="25">
        <f>SUM(Ведомственная!G326)</f>
        <v>18976.900000000001</v>
      </c>
      <c r="G431" s="25">
        <f>SUM(Ведомственная!H326)</f>
        <v>16240.5</v>
      </c>
      <c r="H431" s="25">
        <f>SUM(Ведомственная!I326)</f>
        <v>19540.5</v>
      </c>
    </row>
    <row r="432" spans="1:8" ht="31.5" x14ac:dyDescent="0.25">
      <c r="A432" s="1" t="s">
        <v>264</v>
      </c>
      <c r="B432" s="37" t="s">
        <v>987</v>
      </c>
      <c r="C432" s="2"/>
      <c r="D432" s="2"/>
      <c r="E432" s="2"/>
      <c r="F432" s="25">
        <f>SUM(F433)</f>
        <v>88</v>
      </c>
      <c r="G432" s="25">
        <f t="shared" ref="G432:H432" si="35">SUM(G433)</f>
        <v>0</v>
      </c>
      <c r="H432" s="25">
        <f t="shared" si="35"/>
        <v>0</v>
      </c>
    </row>
    <row r="433" spans="1:8" ht="31.5" x14ac:dyDescent="0.25">
      <c r="A433" s="1" t="s">
        <v>229</v>
      </c>
      <c r="B433" s="37" t="s">
        <v>987</v>
      </c>
      <c r="C433" s="2" t="s">
        <v>122</v>
      </c>
      <c r="D433" s="2" t="s">
        <v>169</v>
      </c>
      <c r="E433" s="2" t="s">
        <v>54</v>
      </c>
      <c r="F433" s="25">
        <f>SUM(Ведомственная!G328)</f>
        <v>88</v>
      </c>
      <c r="G433" s="25">
        <f>SUM(Ведомственная!H328)</f>
        <v>0</v>
      </c>
      <c r="H433" s="25">
        <f>SUM(Ведомственная!I328)</f>
        <v>0</v>
      </c>
    </row>
    <row r="434" spans="1:8" x14ac:dyDescent="0.25">
      <c r="A434" s="74" t="s">
        <v>706</v>
      </c>
      <c r="B434" s="75" t="s">
        <v>707</v>
      </c>
      <c r="C434" s="37"/>
      <c r="D434" s="2"/>
      <c r="E434" s="2"/>
      <c r="F434" s="28">
        <f t="shared" ref="F434:H435" si="36">SUM(F435)</f>
        <v>60390.2</v>
      </c>
      <c r="G434" s="28">
        <f t="shared" si="36"/>
        <v>60390.2</v>
      </c>
      <c r="H434" s="28">
        <f t="shared" si="36"/>
        <v>60390.2</v>
      </c>
    </row>
    <row r="435" spans="1:8" x14ac:dyDescent="0.25">
      <c r="A435" s="1" t="s">
        <v>35</v>
      </c>
      <c r="B435" s="37" t="s">
        <v>708</v>
      </c>
      <c r="C435" s="37"/>
      <c r="D435" s="2"/>
      <c r="E435" s="2"/>
      <c r="F435" s="25">
        <f t="shared" si="36"/>
        <v>60390.2</v>
      </c>
      <c r="G435" s="25">
        <f t="shared" si="36"/>
        <v>60390.2</v>
      </c>
      <c r="H435" s="25">
        <f t="shared" si="36"/>
        <v>60390.2</v>
      </c>
    </row>
    <row r="436" spans="1:8" ht="31.5" x14ac:dyDescent="0.25">
      <c r="A436" s="1" t="s">
        <v>52</v>
      </c>
      <c r="B436" s="37" t="s">
        <v>708</v>
      </c>
      <c r="C436" s="37" t="s">
        <v>91</v>
      </c>
      <c r="D436" s="2" t="s">
        <v>169</v>
      </c>
      <c r="E436" s="2" t="s">
        <v>54</v>
      </c>
      <c r="F436" s="25">
        <f>SUM(Ведомственная!G331)</f>
        <v>60390.2</v>
      </c>
      <c r="G436" s="25">
        <f>SUM(Ведомственная!H331)</f>
        <v>60390.2</v>
      </c>
      <c r="H436" s="25">
        <f>SUM(Ведомственная!I331)</f>
        <v>60390.2</v>
      </c>
    </row>
    <row r="437" spans="1:8" ht="47.25" x14ac:dyDescent="0.25">
      <c r="A437" s="74" t="s">
        <v>700</v>
      </c>
      <c r="B437" s="75" t="s">
        <v>696</v>
      </c>
      <c r="C437" s="2"/>
      <c r="D437" s="2"/>
      <c r="E437" s="2"/>
      <c r="F437" s="28">
        <f t="shared" ref="F437:H438" si="37">SUM(F438)</f>
        <v>3200</v>
      </c>
      <c r="G437" s="28">
        <f t="shared" si="37"/>
        <v>2500</v>
      </c>
      <c r="H437" s="28">
        <f t="shared" si="37"/>
        <v>2500</v>
      </c>
    </row>
    <row r="438" spans="1:8" x14ac:dyDescent="0.25">
      <c r="A438" s="111" t="s">
        <v>35</v>
      </c>
      <c r="B438" s="37" t="s">
        <v>697</v>
      </c>
      <c r="C438" s="2"/>
      <c r="D438" s="2"/>
      <c r="E438" s="2"/>
      <c r="F438" s="25">
        <f t="shared" si="37"/>
        <v>3200</v>
      </c>
      <c r="G438" s="25">
        <f t="shared" si="37"/>
        <v>2500</v>
      </c>
      <c r="H438" s="25">
        <f t="shared" si="37"/>
        <v>2500</v>
      </c>
    </row>
    <row r="439" spans="1:8" ht="31.5" x14ac:dyDescent="0.25">
      <c r="A439" s="111" t="s">
        <v>52</v>
      </c>
      <c r="B439" s="37" t="s">
        <v>697</v>
      </c>
      <c r="C439" s="2" t="s">
        <v>91</v>
      </c>
      <c r="D439" s="2" t="s">
        <v>169</v>
      </c>
      <c r="E439" s="2" t="s">
        <v>54</v>
      </c>
      <c r="F439" s="25">
        <f>SUM(Ведомственная!G280)</f>
        <v>3200</v>
      </c>
      <c r="G439" s="25">
        <f>SUM(Ведомственная!H280)</f>
        <v>2500</v>
      </c>
      <c r="H439" s="25">
        <f>SUM(Ведомственная!I280)</f>
        <v>2500</v>
      </c>
    </row>
    <row r="440" spans="1:8" ht="47.25" x14ac:dyDescent="0.25">
      <c r="A440" s="74" t="s">
        <v>701</v>
      </c>
      <c r="B440" s="75" t="s">
        <v>698</v>
      </c>
      <c r="C440" s="2"/>
      <c r="D440" s="2"/>
      <c r="E440" s="2"/>
      <c r="F440" s="28">
        <f t="shared" ref="F440:H441" si="38">SUM(F441)</f>
        <v>3276.8</v>
      </c>
      <c r="G440" s="28">
        <f t="shared" si="38"/>
        <v>3276.8</v>
      </c>
      <c r="H440" s="28">
        <f t="shared" si="38"/>
        <v>3276.8</v>
      </c>
    </row>
    <row r="441" spans="1:8" x14ac:dyDescent="0.25">
      <c r="A441" s="111" t="s">
        <v>35</v>
      </c>
      <c r="B441" s="37" t="s">
        <v>699</v>
      </c>
      <c r="C441" s="2"/>
      <c r="D441" s="2"/>
      <c r="E441" s="2"/>
      <c r="F441" s="25">
        <f t="shared" si="38"/>
        <v>3276.8</v>
      </c>
      <c r="G441" s="25">
        <f t="shared" si="38"/>
        <v>3276.8</v>
      </c>
      <c r="H441" s="25">
        <f t="shared" si="38"/>
        <v>3276.8</v>
      </c>
    </row>
    <row r="442" spans="1:8" ht="31.5" x14ac:dyDescent="0.25">
      <c r="A442" s="111" t="s">
        <v>52</v>
      </c>
      <c r="B442" s="37" t="s">
        <v>699</v>
      </c>
      <c r="C442" s="2" t="s">
        <v>91</v>
      </c>
      <c r="D442" s="2"/>
      <c r="E442" s="2"/>
      <c r="F442" s="25">
        <f>SUM(Ведомственная!G283)</f>
        <v>3276.8</v>
      </c>
      <c r="G442" s="25">
        <f>SUM(Ведомственная!H283)</f>
        <v>3276.8</v>
      </c>
      <c r="H442" s="25">
        <f>SUM(Ведомственная!I283)</f>
        <v>3276.8</v>
      </c>
    </row>
    <row r="443" spans="1:8" s="24" customFormat="1" ht="47.25" x14ac:dyDescent="0.25">
      <c r="A443" s="76" t="s">
        <v>683</v>
      </c>
      <c r="B443" s="22" t="s">
        <v>491</v>
      </c>
      <c r="C443" s="22"/>
      <c r="D443" s="22"/>
      <c r="E443" s="22"/>
      <c r="F443" s="28">
        <f>SUM(F448+F451)+F449+F444</f>
        <v>20886.8</v>
      </c>
      <c r="G443" s="28">
        <f t="shared" ref="G443:H443" si="39">SUM(G448+G451)+G449+G444</f>
        <v>874689.6</v>
      </c>
      <c r="H443" s="28">
        <f t="shared" si="39"/>
        <v>12489.6</v>
      </c>
    </row>
    <row r="444" spans="1:8" s="24" customFormat="1" x14ac:dyDescent="0.25">
      <c r="A444" s="27" t="s">
        <v>995</v>
      </c>
      <c r="B444" s="31" t="s">
        <v>982</v>
      </c>
      <c r="C444" s="124"/>
      <c r="D444" s="22"/>
      <c r="E444" s="22"/>
      <c r="F444" s="25">
        <f>SUM(F445)</f>
        <v>0</v>
      </c>
      <c r="G444" s="25">
        <f t="shared" ref="G444:H444" si="40">SUM(G445)</f>
        <v>859010</v>
      </c>
      <c r="H444" s="25">
        <f t="shared" si="40"/>
        <v>0</v>
      </c>
    </row>
    <row r="445" spans="1:8" s="24" customFormat="1" ht="31.5" x14ac:dyDescent="0.25">
      <c r="A445" s="27" t="s">
        <v>272</v>
      </c>
      <c r="B445" s="31" t="s">
        <v>982</v>
      </c>
      <c r="C445" s="124" t="s">
        <v>249</v>
      </c>
      <c r="D445" s="2" t="s">
        <v>113</v>
      </c>
      <c r="E445" s="2" t="s">
        <v>44</v>
      </c>
      <c r="F445" s="25">
        <f>SUM(Ведомственная!G379)</f>
        <v>0</v>
      </c>
      <c r="G445" s="25">
        <f>SUM(Ведомственная!H379)</f>
        <v>859010</v>
      </c>
      <c r="H445" s="25">
        <f>SUM(Ведомственная!I379)</f>
        <v>0</v>
      </c>
    </row>
    <row r="446" spans="1:8" s="24" customFormat="1" x14ac:dyDescent="0.25">
      <c r="A446" s="111" t="s">
        <v>35</v>
      </c>
      <c r="B446" s="59" t="s">
        <v>605</v>
      </c>
      <c r="C446" s="2"/>
      <c r="D446" s="2"/>
      <c r="E446" s="2"/>
      <c r="F446" s="25">
        <f t="shared" ref="F446:H447" si="41">SUM(F447)</f>
        <v>8304.5</v>
      </c>
      <c r="G446" s="25">
        <f t="shared" si="41"/>
        <v>12489.6</v>
      </c>
      <c r="H446" s="25">
        <f t="shared" si="41"/>
        <v>0</v>
      </c>
    </row>
    <row r="447" spans="1:8" s="24" customFormat="1" ht="31.5" x14ac:dyDescent="0.25">
      <c r="A447" s="57" t="s">
        <v>805</v>
      </c>
      <c r="B447" s="59" t="s">
        <v>804</v>
      </c>
      <c r="C447" s="2"/>
      <c r="D447" s="2"/>
      <c r="E447" s="2"/>
      <c r="F447" s="25">
        <f t="shared" si="41"/>
        <v>8304.5</v>
      </c>
      <c r="G447" s="25">
        <f t="shared" si="41"/>
        <v>12489.6</v>
      </c>
      <c r="H447" s="25">
        <f t="shared" si="41"/>
        <v>0</v>
      </c>
    </row>
    <row r="448" spans="1:8" s="24" customFormat="1" ht="31.5" x14ac:dyDescent="0.25">
      <c r="A448" s="111" t="s">
        <v>52</v>
      </c>
      <c r="B448" s="59" t="s">
        <v>804</v>
      </c>
      <c r="C448" s="2" t="s">
        <v>91</v>
      </c>
      <c r="D448" s="2" t="s">
        <v>113</v>
      </c>
      <c r="E448" s="2" t="s">
        <v>44</v>
      </c>
      <c r="F448" s="25">
        <f>SUM(Ведомственная!G874)</f>
        <v>8304.5</v>
      </c>
      <c r="G448" s="25">
        <f>SUM(Ведомственная!H874)</f>
        <v>12489.6</v>
      </c>
      <c r="H448" s="25">
        <f>SUM(Ведомственная!I874)</f>
        <v>0</v>
      </c>
    </row>
    <row r="449" spans="1:8" s="24" customFormat="1" ht="31.5" x14ac:dyDescent="0.25">
      <c r="A449" s="27" t="s">
        <v>271</v>
      </c>
      <c r="B449" s="31" t="s">
        <v>724</v>
      </c>
      <c r="C449" s="2"/>
      <c r="D449" s="2"/>
      <c r="E449" s="2"/>
      <c r="F449" s="25">
        <f>SUM(F450)</f>
        <v>3800</v>
      </c>
      <c r="G449" s="25">
        <f>SUM(G450)</f>
        <v>3190</v>
      </c>
      <c r="H449" s="25">
        <f>SUM(H450)</f>
        <v>0</v>
      </c>
    </row>
    <row r="450" spans="1:8" s="24" customFormat="1" ht="31.5" x14ac:dyDescent="0.25">
      <c r="A450" s="27" t="s">
        <v>272</v>
      </c>
      <c r="B450" s="31" t="s">
        <v>724</v>
      </c>
      <c r="C450" s="2" t="s">
        <v>249</v>
      </c>
      <c r="D450" s="2" t="s">
        <v>113</v>
      </c>
      <c r="E450" s="2" t="s">
        <v>173</v>
      </c>
      <c r="F450" s="25">
        <f>SUM(Ведомственная!G383)</f>
        <v>3800</v>
      </c>
      <c r="G450" s="25">
        <f>SUM(Ведомственная!H383)</f>
        <v>3190</v>
      </c>
      <c r="H450" s="25">
        <f>SUM(Ведомственная!I383)</f>
        <v>0</v>
      </c>
    </row>
    <row r="451" spans="1:8" x14ac:dyDescent="0.25">
      <c r="A451" s="57" t="s">
        <v>151</v>
      </c>
      <c r="B451" s="59" t="s">
        <v>529</v>
      </c>
      <c r="C451" s="58"/>
      <c r="D451" s="2"/>
      <c r="E451" s="2"/>
      <c r="F451" s="25">
        <f t="shared" ref="F451:H452" si="42">F452</f>
        <v>8782.2999999999993</v>
      </c>
      <c r="G451" s="25">
        <f t="shared" si="42"/>
        <v>0</v>
      </c>
      <c r="H451" s="25">
        <f t="shared" si="42"/>
        <v>12489.6</v>
      </c>
    </row>
    <row r="452" spans="1:8" ht="31.5" x14ac:dyDescent="0.25">
      <c r="A452" s="111" t="s">
        <v>799</v>
      </c>
      <c r="B452" s="31" t="s">
        <v>807</v>
      </c>
      <c r="C452" s="58"/>
      <c r="D452" s="2"/>
      <c r="E452" s="2"/>
      <c r="F452" s="25">
        <f t="shared" si="42"/>
        <v>8782.2999999999993</v>
      </c>
      <c r="G452" s="25">
        <f t="shared" si="42"/>
        <v>0</v>
      </c>
      <c r="H452" s="25">
        <f t="shared" si="42"/>
        <v>12489.6</v>
      </c>
    </row>
    <row r="453" spans="1:8" ht="31.5" x14ac:dyDescent="0.25">
      <c r="A453" s="57" t="s">
        <v>805</v>
      </c>
      <c r="B453" s="31" t="s">
        <v>806</v>
      </c>
      <c r="C453" s="58"/>
      <c r="D453" s="2"/>
      <c r="E453" s="2"/>
      <c r="F453" s="25">
        <f>SUM(F454:F454)</f>
        <v>8782.2999999999993</v>
      </c>
      <c r="G453" s="25">
        <f>SUM(G454:G454)</f>
        <v>0</v>
      </c>
      <c r="H453" s="25">
        <f>SUM(H454:H454)</f>
        <v>12489.6</v>
      </c>
    </row>
    <row r="454" spans="1:8" ht="31.5" x14ac:dyDescent="0.25">
      <c r="A454" s="111" t="s">
        <v>229</v>
      </c>
      <c r="B454" s="31" t="s">
        <v>806</v>
      </c>
      <c r="C454" s="58" t="s">
        <v>122</v>
      </c>
      <c r="D454" s="2" t="s">
        <v>113</v>
      </c>
      <c r="E454" s="2" t="s">
        <v>44</v>
      </c>
      <c r="F454" s="25">
        <f>SUM(Ведомственная!G878)</f>
        <v>8782.2999999999993</v>
      </c>
      <c r="G454" s="25">
        <f>SUM(Ведомственная!H878)</f>
        <v>0</v>
      </c>
      <c r="H454" s="25">
        <f>SUM(Ведомственная!I878)</f>
        <v>12489.6</v>
      </c>
    </row>
    <row r="455" spans="1:8" s="24" customFormat="1" ht="31.5" x14ac:dyDescent="0.25">
      <c r="A455" s="21" t="s">
        <v>679</v>
      </c>
      <c r="B455" s="29" t="s">
        <v>325</v>
      </c>
      <c r="C455" s="22"/>
      <c r="D455" s="22"/>
      <c r="E455" s="22"/>
      <c r="F455" s="28">
        <f>SUM(F456+F550+F569+F590)</f>
        <v>2371046.1999999993</v>
      </c>
      <c r="G455" s="28">
        <f>SUM(G456+G550+G569+G590)</f>
        <v>2354470.7999999998</v>
      </c>
      <c r="H455" s="28">
        <f>SUM(H456+H550+H569+H590)</f>
        <v>2351503.6000000006</v>
      </c>
    </row>
    <row r="456" spans="1:8" s="24" customFormat="1" ht="47.25" x14ac:dyDescent="0.25">
      <c r="A456" s="111" t="s">
        <v>808</v>
      </c>
      <c r="B456" s="31" t="s">
        <v>777</v>
      </c>
      <c r="C456" s="22"/>
      <c r="D456" s="22"/>
      <c r="E456" s="22"/>
      <c r="F456" s="28">
        <f>SUM(F457+F492+F503+F510+F538+F543)+F480+F546</f>
        <v>2292257.2999999993</v>
      </c>
      <c r="G456" s="28">
        <f t="shared" ref="G456:H456" si="43">SUM(G457+G492+G503+G510+G538+G543)+G480+G546</f>
        <v>2273692.2999999998</v>
      </c>
      <c r="H456" s="28">
        <f t="shared" si="43"/>
        <v>2267322.3000000003</v>
      </c>
    </row>
    <row r="457" spans="1:8" s="24" customFormat="1" x14ac:dyDescent="0.25">
      <c r="A457" s="111" t="s">
        <v>35</v>
      </c>
      <c r="B457" s="20" t="s">
        <v>778</v>
      </c>
      <c r="C457" s="20"/>
      <c r="D457" s="2"/>
      <c r="E457" s="2"/>
      <c r="F457" s="25">
        <f>SUM(F468)+F475+F460+F463+F477+F482+F487+F472+F485+F490+F458</f>
        <v>58028.7</v>
      </c>
      <c r="G457" s="25">
        <f t="shared" ref="G457:H457" si="44">SUM(G468)+G475+G460+G463+G477+G482+G487+G472+G485+G490+G458</f>
        <v>49562.69999999999</v>
      </c>
      <c r="H457" s="25">
        <f t="shared" si="44"/>
        <v>47361.7</v>
      </c>
    </row>
    <row r="458" spans="1:8" s="24" customFormat="1" x14ac:dyDescent="0.25">
      <c r="A458" s="111" t="s">
        <v>153</v>
      </c>
      <c r="B458" s="41" t="s">
        <v>892</v>
      </c>
      <c r="C458" s="20"/>
      <c r="D458" s="2"/>
      <c r="E458" s="2"/>
      <c r="F458" s="25">
        <f>SUM(F459)</f>
        <v>1000</v>
      </c>
      <c r="G458" s="25">
        <f t="shared" ref="G458:H458" si="45">SUM(G459)</f>
        <v>0</v>
      </c>
      <c r="H458" s="25">
        <f t="shared" si="45"/>
        <v>0</v>
      </c>
    </row>
    <row r="459" spans="1:8" s="24" customFormat="1" ht="31.5" x14ac:dyDescent="0.25">
      <c r="A459" s="111" t="s">
        <v>52</v>
      </c>
      <c r="B459" s="41" t="s">
        <v>892</v>
      </c>
      <c r="C459" s="20">
        <v>200</v>
      </c>
      <c r="D459" s="2" t="s">
        <v>113</v>
      </c>
      <c r="E459" s="2" t="s">
        <v>173</v>
      </c>
      <c r="F459" s="25">
        <f>SUM(Ведомственная!G996)</f>
        <v>1000</v>
      </c>
      <c r="G459" s="25"/>
      <c r="H459" s="25"/>
    </row>
    <row r="460" spans="1:8" s="24" customFormat="1" x14ac:dyDescent="0.25">
      <c r="A460" s="36" t="s">
        <v>346</v>
      </c>
      <c r="B460" s="2" t="s">
        <v>834</v>
      </c>
      <c r="C460" s="112"/>
      <c r="D460" s="101"/>
      <c r="E460" s="2"/>
      <c r="F460" s="101">
        <f>SUM(F461:F462)</f>
        <v>2882.7</v>
      </c>
      <c r="G460" s="101">
        <f>SUM(G461:G462)</f>
        <v>2882.7</v>
      </c>
      <c r="H460" s="101">
        <f>SUM(H461:H462)</f>
        <v>2882.7</v>
      </c>
    </row>
    <row r="461" spans="1:8" s="24" customFormat="1" ht="31.5" x14ac:dyDescent="0.25">
      <c r="A461" s="111" t="s">
        <v>52</v>
      </c>
      <c r="B461" s="20" t="s">
        <v>834</v>
      </c>
      <c r="C461" s="112" t="s">
        <v>91</v>
      </c>
      <c r="D461" s="2" t="s">
        <v>113</v>
      </c>
      <c r="E461" s="2" t="s">
        <v>54</v>
      </c>
      <c r="F461" s="101">
        <f>SUM(Ведомственная!G968)</f>
        <v>2882.7</v>
      </c>
      <c r="G461" s="101">
        <f>SUM(Ведомственная!H968)</f>
        <v>2882.7</v>
      </c>
      <c r="H461" s="101">
        <f>SUM(Ведомственная!I968)</f>
        <v>2882.7</v>
      </c>
    </row>
    <row r="462" spans="1:8" s="24" customFormat="1" ht="31.5" hidden="1" x14ac:dyDescent="0.25">
      <c r="A462" s="111" t="s">
        <v>229</v>
      </c>
      <c r="B462" s="20" t="s">
        <v>834</v>
      </c>
      <c r="C462" s="112" t="s">
        <v>122</v>
      </c>
      <c r="D462" s="2" t="s">
        <v>113</v>
      </c>
      <c r="E462" s="2" t="s">
        <v>54</v>
      </c>
      <c r="F462" s="101">
        <f>SUM(Ведомственная!G969)</f>
        <v>0</v>
      </c>
      <c r="G462" s="101">
        <f>SUM(Ведомственная!H969)</f>
        <v>0</v>
      </c>
      <c r="H462" s="101">
        <f>SUM(Ведомственная!I969)</f>
        <v>0</v>
      </c>
    </row>
    <row r="463" spans="1:8" s="24" customFormat="1" x14ac:dyDescent="0.25">
      <c r="A463" s="111" t="s">
        <v>329</v>
      </c>
      <c r="B463" s="31" t="s">
        <v>779</v>
      </c>
      <c r="C463" s="2"/>
      <c r="D463" s="25"/>
      <c r="E463" s="2"/>
      <c r="F463" s="25">
        <f>SUM(F464:F466)</f>
        <v>4054</v>
      </c>
      <c r="G463" s="25">
        <f>SUM(G464:G466)</f>
        <v>0</v>
      </c>
      <c r="H463" s="25">
        <f>SUM(H464:H466)</f>
        <v>0</v>
      </c>
    </row>
    <row r="464" spans="1:8" s="24" customFormat="1" ht="63" x14ac:dyDescent="0.25">
      <c r="A464" s="111" t="s">
        <v>51</v>
      </c>
      <c r="B464" s="31" t="s">
        <v>779</v>
      </c>
      <c r="C464" s="2" t="s">
        <v>91</v>
      </c>
      <c r="D464" s="2" t="s">
        <v>113</v>
      </c>
      <c r="E464" s="2" t="s">
        <v>34</v>
      </c>
      <c r="F464" s="25">
        <f>SUM(Ведомственная!G817)</f>
        <v>829.9</v>
      </c>
      <c r="G464" s="25">
        <f>SUM(Ведомственная!H817)</f>
        <v>0</v>
      </c>
      <c r="H464" s="25">
        <f>SUM(Ведомственная!I817)</f>
        <v>0</v>
      </c>
    </row>
    <row r="465" spans="1:8" s="24" customFormat="1" hidden="1" x14ac:dyDescent="0.25">
      <c r="A465" s="111" t="s">
        <v>42</v>
      </c>
      <c r="B465" s="31" t="s">
        <v>779</v>
      </c>
      <c r="C465" s="2" t="s">
        <v>99</v>
      </c>
      <c r="D465" s="2" t="s">
        <v>113</v>
      </c>
      <c r="E465" s="2" t="s">
        <v>34</v>
      </c>
      <c r="F465" s="25">
        <f>SUM(Ведомственная!G818)</f>
        <v>15.1</v>
      </c>
      <c r="G465" s="25">
        <f>SUM(Ведомственная!H818)</f>
        <v>0</v>
      </c>
      <c r="H465" s="25">
        <f>SUM(Ведомственная!I818)</f>
        <v>0</v>
      </c>
    </row>
    <row r="466" spans="1:8" s="24" customFormat="1" ht="31.5" x14ac:dyDescent="0.25">
      <c r="A466" s="111" t="s">
        <v>52</v>
      </c>
      <c r="B466" s="31" t="s">
        <v>779</v>
      </c>
      <c r="C466" s="2" t="s">
        <v>122</v>
      </c>
      <c r="D466" s="2" t="s">
        <v>113</v>
      </c>
      <c r="E466" s="2" t="s">
        <v>34</v>
      </c>
      <c r="F466" s="25">
        <f>SUM(Ведомственная!G819)</f>
        <v>3209</v>
      </c>
      <c r="G466" s="25">
        <f>SUM(Ведомственная!H819)</f>
        <v>0</v>
      </c>
      <c r="H466" s="25">
        <f>SUM(Ведомственная!I819)</f>
        <v>0</v>
      </c>
    </row>
    <row r="467" spans="1:8" s="24" customFormat="1" x14ac:dyDescent="0.25">
      <c r="A467" s="57" t="s">
        <v>338</v>
      </c>
      <c r="B467" s="41" t="s">
        <v>794</v>
      </c>
      <c r="C467" s="112"/>
      <c r="D467" s="2"/>
      <c r="E467" s="2"/>
      <c r="F467" s="101">
        <f>SUM(F468)</f>
        <v>2648.5</v>
      </c>
      <c r="G467" s="101">
        <f>SUM(G468)</f>
        <v>2858</v>
      </c>
      <c r="H467" s="101">
        <f>SUM(H468)</f>
        <v>848</v>
      </c>
    </row>
    <row r="468" spans="1:8" s="24" customFormat="1" ht="31.5" x14ac:dyDescent="0.25">
      <c r="A468" s="111" t="s">
        <v>229</v>
      </c>
      <c r="B468" s="41" t="s">
        <v>794</v>
      </c>
      <c r="C468" s="20">
        <v>600</v>
      </c>
      <c r="D468" s="2"/>
      <c r="E468" s="2"/>
      <c r="F468" s="25">
        <f>SUM(F469:F471)</f>
        <v>2648.5</v>
      </c>
      <c r="G468" s="25">
        <f>SUM(G469:G471)</f>
        <v>2858</v>
      </c>
      <c r="H468" s="25">
        <f>SUM(H469:H471)</f>
        <v>848</v>
      </c>
    </row>
    <row r="469" spans="1:8" s="24" customFormat="1" ht="31.5" x14ac:dyDescent="0.25">
      <c r="A469" s="111" t="s">
        <v>52</v>
      </c>
      <c r="B469" s="41" t="s">
        <v>794</v>
      </c>
      <c r="C469" s="20">
        <v>200</v>
      </c>
      <c r="D469" s="2" t="s">
        <v>113</v>
      </c>
      <c r="E469" s="2" t="s">
        <v>44</v>
      </c>
      <c r="F469" s="25">
        <f>SUM(Ведомственная!G883)</f>
        <v>2366</v>
      </c>
      <c r="G469" s="25">
        <f>SUM(Ведомственная!H883)</f>
        <v>1558</v>
      </c>
      <c r="H469" s="25">
        <f>SUM(Ведомственная!I883)</f>
        <v>748</v>
      </c>
    </row>
    <row r="470" spans="1:8" s="24" customFormat="1" x14ac:dyDescent="0.25">
      <c r="A470" s="111" t="s">
        <v>42</v>
      </c>
      <c r="B470" s="41" t="s">
        <v>794</v>
      </c>
      <c r="C470" s="20">
        <v>300</v>
      </c>
      <c r="D470" s="2" t="s">
        <v>113</v>
      </c>
      <c r="E470" s="2" t="s">
        <v>44</v>
      </c>
      <c r="F470" s="25">
        <f>SUM(Ведомственная!G884)</f>
        <v>72.5</v>
      </c>
      <c r="G470" s="25">
        <f>SUM(Ведомственная!H884)</f>
        <v>0</v>
      </c>
      <c r="H470" s="25">
        <f>SUM(Ведомственная!I884)</f>
        <v>0</v>
      </c>
    </row>
    <row r="471" spans="1:8" s="24" customFormat="1" ht="31.5" x14ac:dyDescent="0.25">
      <c r="A471" s="111" t="s">
        <v>72</v>
      </c>
      <c r="B471" s="41" t="s">
        <v>794</v>
      </c>
      <c r="C471" s="20">
        <v>600</v>
      </c>
      <c r="D471" s="2" t="s">
        <v>113</v>
      </c>
      <c r="E471" s="2" t="s">
        <v>44</v>
      </c>
      <c r="F471" s="25">
        <f>SUM(Ведомственная!G885)</f>
        <v>210</v>
      </c>
      <c r="G471" s="25">
        <f>SUM(Ведомственная!H885)</f>
        <v>1300</v>
      </c>
      <c r="H471" s="25">
        <f>SUM(Ведомственная!I885)</f>
        <v>100</v>
      </c>
    </row>
    <row r="472" spans="1:8" s="24" customFormat="1" ht="47.25" x14ac:dyDescent="0.25">
      <c r="A472" s="111" t="s">
        <v>809</v>
      </c>
      <c r="B472" s="20" t="s">
        <v>810</v>
      </c>
      <c r="C472" s="2"/>
      <c r="D472" s="2"/>
      <c r="E472" s="2"/>
      <c r="F472" s="25">
        <f>SUM(F473:F474)</f>
        <v>2186.6999999999998</v>
      </c>
      <c r="G472" s="25">
        <f t="shared" ref="G472:H472" si="46">SUM(G473:G474)</f>
        <v>2186.6999999999998</v>
      </c>
      <c r="H472" s="25">
        <f t="shared" si="46"/>
        <v>2186.6999999999998</v>
      </c>
    </row>
    <row r="473" spans="1:8" s="24" customFormat="1" ht="31.5" x14ac:dyDescent="0.25">
      <c r="A473" s="111" t="s">
        <v>52</v>
      </c>
      <c r="B473" s="20" t="s">
        <v>810</v>
      </c>
      <c r="C473" s="2" t="s">
        <v>91</v>
      </c>
      <c r="D473" s="2" t="s">
        <v>113</v>
      </c>
      <c r="E473" s="2" t="s">
        <v>44</v>
      </c>
      <c r="F473" s="25">
        <f>SUM(Ведомственная!G887)</f>
        <v>949.8</v>
      </c>
      <c r="G473" s="25">
        <f>SUM(Ведомственная!H887)</f>
        <v>949.8</v>
      </c>
      <c r="H473" s="25">
        <f>SUM(Ведомственная!I887)</f>
        <v>949.8</v>
      </c>
    </row>
    <row r="474" spans="1:8" s="24" customFormat="1" ht="31.5" x14ac:dyDescent="0.25">
      <c r="A474" s="111" t="s">
        <v>229</v>
      </c>
      <c r="B474" s="20" t="s">
        <v>810</v>
      </c>
      <c r="C474" s="2" t="s">
        <v>122</v>
      </c>
      <c r="D474" s="2" t="s">
        <v>113</v>
      </c>
      <c r="E474" s="2" t="s">
        <v>44</v>
      </c>
      <c r="F474" s="25">
        <f>SUM(Ведомственная!G888)</f>
        <v>1236.9000000000001</v>
      </c>
      <c r="G474" s="25">
        <f>SUM(Ведомственная!H888)</f>
        <v>1236.9000000000001</v>
      </c>
      <c r="H474" s="25">
        <f>SUM(Ведомственная!I888)</f>
        <v>1236.9000000000001</v>
      </c>
    </row>
    <row r="475" spans="1:8" s="24" customFormat="1" x14ac:dyDescent="0.25">
      <c r="A475" s="111" t="s">
        <v>339</v>
      </c>
      <c r="B475" s="61" t="s">
        <v>795</v>
      </c>
      <c r="C475" s="2"/>
      <c r="D475" s="25"/>
      <c r="E475" s="2"/>
      <c r="F475" s="25">
        <f>F476</f>
        <v>4630</v>
      </c>
      <c r="G475" s="25">
        <f>G476</f>
        <v>0</v>
      </c>
      <c r="H475" s="25">
        <f>H476</f>
        <v>0</v>
      </c>
    </row>
    <row r="476" spans="1:8" s="24" customFormat="1" ht="31.5" x14ac:dyDescent="0.25">
      <c r="A476" s="111" t="s">
        <v>229</v>
      </c>
      <c r="B476" s="61" t="s">
        <v>795</v>
      </c>
      <c r="C476" s="2" t="s">
        <v>122</v>
      </c>
      <c r="D476" s="2" t="s">
        <v>113</v>
      </c>
      <c r="E476" s="2" t="s">
        <v>54</v>
      </c>
      <c r="F476" s="25">
        <f>SUM(Ведомственная!G943)</f>
        <v>4630</v>
      </c>
      <c r="G476" s="25">
        <f>SUM(Ведомственная!H943)</f>
        <v>0</v>
      </c>
      <c r="H476" s="25">
        <f>SUM(Ведомственная!I943)</f>
        <v>0</v>
      </c>
    </row>
    <row r="477" spans="1:8" s="24" customFormat="1" ht="94.5" x14ac:dyDescent="0.25">
      <c r="A477" s="111" t="s">
        <v>501</v>
      </c>
      <c r="B477" s="61" t="s">
        <v>780</v>
      </c>
      <c r="C477" s="2"/>
      <c r="D477" s="2"/>
      <c r="E477" s="2"/>
      <c r="F477" s="25">
        <f>SUM(F478:F479)</f>
        <v>2828.8</v>
      </c>
      <c r="G477" s="25">
        <f t="shared" ref="G477:H477" si="47">SUM(G478:G479)</f>
        <v>0</v>
      </c>
      <c r="H477" s="25">
        <f t="shared" si="47"/>
        <v>0</v>
      </c>
    </row>
    <row r="478" spans="1:8" s="24" customFormat="1" ht="31.5" x14ac:dyDescent="0.25">
      <c r="A478" s="111" t="s">
        <v>52</v>
      </c>
      <c r="B478" s="61" t="s">
        <v>780</v>
      </c>
      <c r="C478" s="2" t="s">
        <v>91</v>
      </c>
      <c r="D478" s="2" t="s">
        <v>113</v>
      </c>
      <c r="E478" s="2" t="s">
        <v>34</v>
      </c>
      <c r="F478" s="25">
        <f>SUM(Ведомственная!G821)</f>
        <v>942.9</v>
      </c>
      <c r="G478" s="25">
        <f>SUM(Ведомственная!H821)</f>
        <v>0</v>
      </c>
      <c r="H478" s="25">
        <f>SUM(Ведомственная!I821)</f>
        <v>0</v>
      </c>
    </row>
    <row r="479" spans="1:8" s="24" customFormat="1" ht="31.5" x14ac:dyDescent="0.25">
      <c r="A479" s="111" t="s">
        <v>229</v>
      </c>
      <c r="B479" s="61" t="s">
        <v>780</v>
      </c>
      <c r="C479" s="2" t="s">
        <v>122</v>
      </c>
      <c r="D479" s="2" t="s">
        <v>113</v>
      </c>
      <c r="E479" s="2" t="s">
        <v>34</v>
      </c>
      <c r="F479" s="25">
        <f>SUM(Ведомственная!G822)</f>
        <v>1885.9</v>
      </c>
      <c r="G479" s="25">
        <f>SUM(Ведомственная!H822)</f>
        <v>0</v>
      </c>
      <c r="H479" s="25">
        <f>SUM(Ведомственная!I822)</f>
        <v>0</v>
      </c>
    </row>
    <row r="480" spans="1:8" s="24" customFormat="1" x14ac:dyDescent="0.25">
      <c r="A480" s="111" t="s">
        <v>467</v>
      </c>
      <c r="B480" s="2" t="s">
        <v>835</v>
      </c>
      <c r="C480" s="2"/>
      <c r="D480" s="2"/>
      <c r="E480" s="2"/>
      <c r="F480" s="25">
        <f>SUM(F481)</f>
        <v>24370.400000000001</v>
      </c>
      <c r="G480" s="25">
        <f t="shared" ref="G480:H480" si="48">SUM(G481)</f>
        <v>24370.400000000001</v>
      </c>
      <c r="H480" s="25">
        <f t="shared" si="48"/>
        <v>24370.400000000001</v>
      </c>
    </row>
    <row r="481" spans="1:8" s="24" customFormat="1" ht="31.5" x14ac:dyDescent="0.25">
      <c r="A481" s="111" t="s">
        <v>52</v>
      </c>
      <c r="B481" s="2" t="s">
        <v>835</v>
      </c>
      <c r="C481" s="112" t="s">
        <v>91</v>
      </c>
      <c r="D481" s="2" t="s">
        <v>113</v>
      </c>
      <c r="E481" s="2" t="s">
        <v>113</v>
      </c>
      <c r="F481" s="25">
        <f>SUM(Ведомственная!G971)</f>
        <v>24370.400000000001</v>
      </c>
      <c r="G481" s="25">
        <f>SUM(Ведомственная!H971)</f>
        <v>24370.400000000001</v>
      </c>
      <c r="H481" s="25">
        <f>SUM(Ведомственная!I971)</f>
        <v>24370.400000000001</v>
      </c>
    </row>
    <row r="482" spans="1:8" s="24" customFormat="1" ht="47.25" x14ac:dyDescent="0.25">
      <c r="A482" s="111" t="s">
        <v>463</v>
      </c>
      <c r="B482" s="41" t="s">
        <v>811</v>
      </c>
      <c r="C482" s="20"/>
      <c r="D482" s="2"/>
      <c r="E482" s="2"/>
      <c r="F482" s="25">
        <f>SUM(F483:F484)</f>
        <v>11148.099999999999</v>
      </c>
      <c r="G482" s="25">
        <f t="shared" ref="G482:H482" si="49">SUM(G483:G484)</f>
        <v>11148.099999999999</v>
      </c>
      <c r="H482" s="25">
        <f t="shared" si="49"/>
        <v>11148.099999999999</v>
      </c>
    </row>
    <row r="483" spans="1:8" s="24" customFormat="1" ht="31.5" x14ac:dyDescent="0.25">
      <c r="A483" s="111" t="s">
        <v>52</v>
      </c>
      <c r="B483" s="41" t="s">
        <v>811</v>
      </c>
      <c r="C483" s="2" t="s">
        <v>91</v>
      </c>
      <c r="D483" s="2" t="s">
        <v>113</v>
      </c>
      <c r="E483" s="2" t="s">
        <v>44</v>
      </c>
      <c r="F483" s="25">
        <f>SUM(Ведомственная!G890)</f>
        <v>4842.2</v>
      </c>
      <c r="G483" s="25">
        <f>SUM(Ведомственная!H890)</f>
        <v>4842.2</v>
      </c>
      <c r="H483" s="25">
        <f>SUM(Ведомственная!I890)</f>
        <v>4842.2</v>
      </c>
    </row>
    <row r="484" spans="1:8" s="24" customFormat="1" ht="31.5" x14ac:dyDescent="0.25">
      <c r="A484" s="111" t="s">
        <v>229</v>
      </c>
      <c r="B484" s="41" t="s">
        <v>811</v>
      </c>
      <c r="C484" s="2" t="s">
        <v>122</v>
      </c>
      <c r="D484" s="2" t="s">
        <v>113</v>
      </c>
      <c r="E484" s="2" t="s">
        <v>44</v>
      </c>
      <c r="F484" s="25">
        <f>SUM(Ведомственная!G891)</f>
        <v>6305.9</v>
      </c>
      <c r="G484" s="25">
        <f>SUM(Ведомственная!H891)</f>
        <v>6305.9</v>
      </c>
      <c r="H484" s="25">
        <f>SUM(Ведомственная!I891)</f>
        <v>6305.9</v>
      </c>
    </row>
    <row r="485" spans="1:8" s="24" customFormat="1" ht="31.5" x14ac:dyDescent="0.25">
      <c r="A485" s="111" t="s">
        <v>468</v>
      </c>
      <c r="B485" s="41" t="s">
        <v>839</v>
      </c>
      <c r="C485" s="2"/>
      <c r="D485" s="2"/>
      <c r="E485" s="2"/>
      <c r="F485" s="25">
        <f>SUM(F486)</f>
        <v>2000</v>
      </c>
      <c r="G485" s="25">
        <f t="shared" ref="G485:H485" si="50">SUM(G486)</f>
        <v>3539.1</v>
      </c>
      <c r="H485" s="25">
        <f t="shared" si="50"/>
        <v>3497.5</v>
      </c>
    </row>
    <row r="486" spans="1:8" s="24" customFormat="1" ht="31.5" x14ac:dyDescent="0.25">
      <c r="A486" s="111" t="s">
        <v>52</v>
      </c>
      <c r="B486" s="41" t="s">
        <v>839</v>
      </c>
      <c r="C486" s="2" t="s">
        <v>91</v>
      </c>
      <c r="D486" s="2" t="s">
        <v>113</v>
      </c>
      <c r="E486" s="2" t="s">
        <v>173</v>
      </c>
      <c r="F486" s="25">
        <f>SUM(Ведомственная!G998)</f>
        <v>2000</v>
      </c>
      <c r="G486" s="25">
        <f>SUM(Ведомственная!H998)</f>
        <v>3539.1</v>
      </c>
      <c r="H486" s="25">
        <f>SUM(Ведомственная!I998)</f>
        <v>3497.5</v>
      </c>
    </row>
    <row r="487" spans="1:8" s="24" customFormat="1" ht="47.25" x14ac:dyDescent="0.25">
      <c r="A487" s="111" t="s">
        <v>813</v>
      </c>
      <c r="B487" s="20" t="s">
        <v>812</v>
      </c>
      <c r="C487" s="2"/>
      <c r="D487" s="2"/>
      <c r="E487" s="2"/>
      <c r="F487" s="25">
        <f>SUM(F488:F489)</f>
        <v>15950.4</v>
      </c>
      <c r="G487" s="25">
        <f t="shared" ref="G487:H487" si="51">SUM(G488:G489)</f>
        <v>18248.599999999999</v>
      </c>
      <c r="H487" s="25">
        <f t="shared" si="51"/>
        <v>18099.2</v>
      </c>
    </row>
    <row r="488" spans="1:8" s="24" customFormat="1" ht="31.5" x14ac:dyDescent="0.25">
      <c r="A488" s="111" t="s">
        <v>52</v>
      </c>
      <c r="B488" s="20" t="s">
        <v>812</v>
      </c>
      <c r="C488" s="2" t="s">
        <v>91</v>
      </c>
      <c r="D488" s="2" t="s">
        <v>113</v>
      </c>
      <c r="E488" s="2" t="s">
        <v>44</v>
      </c>
      <c r="F488" s="25">
        <f>SUM(Ведомственная!G893)</f>
        <v>6101.5</v>
      </c>
      <c r="G488" s="25">
        <f>SUM(Ведомственная!H893)</f>
        <v>6975.8</v>
      </c>
      <c r="H488" s="25">
        <f>SUM(Ведомственная!I893)</f>
        <v>6918.7</v>
      </c>
    </row>
    <row r="489" spans="1:8" s="24" customFormat="1" ht="31.5" x14ac:dyDescent="0.25">
      <c r="A489" s="111" t="s">
        <v>229</v>
      </c>
      <c r="B489" s="20" t="s">
        <v>812</v>
      </c>
      <c r="C489" s="2" t="s">
        <v>122</v>
      </c>
      <c r="D489" s="2" t="s">
        <v>113</v>
      </c>
      <c r="E489" s="2" t="s">
        <v>44</v>
      </c>
      <c r="F489" s="25">
        <f>SUM(Ведомственная!G894)</f>
        <v>9848.9</v>
      </c>
      <c r="G489" s="25">
        <f>SUM(Ведомственная!H894)</f>
        <v>11272.8</v>
      </c>
      <c r="H489" s="25">
        <f>SUM(Ведомственная!I894)</f>
        <v>11180.5</v>
      </c>
    </row>
    <row r="490" spans="1:8" s="24" customFormat="1" ht="110.25" x14ac:dyDescent="0.25">
      <c r="A490" s="111" t="s">
        <v>611</v>
      </c>
      <c r="B490" s="31" t="s">
        <v>925</v>
      </c>
      <c r="C490" s="2"/>
      <c r="D490" s="2"/>
      <c r="E490" s="2"/>
      <c r="F490" s="25">
        <f>SUM(F491)</f>
        <v>8699.5</v>
      </c>
      <c r="G490" s="25">
        <f t="shared" ref="G490:H490" si="52">SUM(G491)</f>
        <v>8699.5</v>
      </c>
      <c r="H490" s="25">
        <f t="shared" si="52"/>
        <v>8699.5</v>
      </c>
    </row>
    <row r="491" spans="1:8" s="24" customFormat="1" x14ac:dyDescent="0.25">
      <c r="A491" s="111" t="s">
        <v>42</v>
      </c>
      <c r="B491" s="31" t="s">
        <v>925</v>
      </c>
      <c r="C491" s="2" t="s">
        <v>99</v>
      </c>
      <c r="D491" s="2" t="s">
        <v>31</v>
      </c>
      <c r="E491" s="2" t="s">
        <v>13</v>
      </c>
      <c r="F491" s="25">
        <f>SUM(Ведомственная!G1048)</f>
        <v>8699.5</v>
      </c>
      <c r="G491" s="25">
        <f>SUM(Ведомственная!H1048)</f>
        <v>8699.5</v>
      </c>
      <c r="H491" s="25">
        <f>SUM(Ведомственная!I1048)</f>
        <v>8699.5</v>
      </c>
    </row>
    <row r="492" spans="1:8" s="24" customFormat="1" ht="47.25" x14ac:dyDescent="0.25">
      <c r="A492" s="111" t="s">
        <v>26</v>
      </c>
      <c r="B492" s="41" t="s">
        <v>790</v>
      </c>
      <c r="C492" s="2"/>
      <c r="D492" s="2"/>
      <c r="E492" s="2"/>
      <c r="F492" s="25">
        <f>F493+F499+F501+F495+F497</f>
        <v>1548904.3</v>
      </c>
      <c r="G492" s="25">
        <f>G493+G499+G501+G495+G497</f>
        <v>1536637.4000000001</v>
      </c>
      <c r="H492" s="25">
        <f>H493+H499+H501+H495+H497</f>
        <v>1539287.4000000001</v>
      </c>
    </row>
    <row r="493" spans="1:8" s="24" customFormat="1" ht="78.75" x14ac:dyDescent="0.25">
      <c r="A493" s="111" t="s">
        <v>403</v>
      </c>
      <c r="B493" s="61" t="s">
        <v>791</v>
      </c>
      <c r="C493" s="2"/>
      <c r="D493" s="2"/>
      <c r="E493" s="2"/>
      <c r="F493" s="25">
        <f>F494</f>
        <v>495814.5</v>
      </c>
      <c r="G493" s="25">
        <f>G494</f>
        <v>495814.5</v>
      </c>
      <c r="H493" s="25">
        <f>H494</f>
        <v>495814.5</v>
      </c>
    </row>
    <row r="494" spans="1:8" s="24" customFormat="1" ht="31.5" x14ac:dyDescent="0.25">
      <c r="A494" s="111" t="s">
        <v>121</v>
      </c>
      <c r="B494" s="61" t="s">
        <v>791</v>
      </c>
      <c r="C494" s="2" t="s">
        <v>122</v>
      </c>
      <c r="D494" s="2" t="s">
        <v>113</v>
      </c>
      <c r="E494" s="2" t="s">
        <v>44</v>
      </c>
      <c r="F494" s="25">
        <f>SUM(Ведомственная!G897)</f>
        <v>495814.5</v>
      </c>
      <c r="G494" s="25">
        <f>SUM(Ведомственная!H897)</f>
        <v>495814.5</v>
      </c>
      <c r="H494" s="25">
        <f>SUM(Ведомственная!I897)</f>
        <v>495814.5</v>
      </c>
    </row>
    <row r="495" spans="1:8" s="24" customFormat="1" ht="47.25" x14ac:dyDescent="0.25">
      <c r="A495" s="111" t="s">
        <v>401</v>
      </c>
      <c r="B495" s="56" t="s">
        <v>782</v>
      </c>
      <c r="C495" s="33"/>
      <c r="D495" s="2"/>
      <c r="E495" s="2"/>
      <c r="F495" s="25">
        <f>SUM(F496)</f>
        <v>537609.5</v>
      </c>
      <c r="G495" s="25">
        <f>SUM(G496)</f>
        <v>537609.5</v>
      </c>
      <c r="H495" s="25">
        <f>SUM(H496)</f>
        <v>537609.5</v>
      </c>
    </row>
    <row r="496" spans="1:8" s="24" customFormat="1" ht="31.5" x14ac:dyDescent="0.25">
      <c r="A496" s="111" t="s">
        <v>229</v>
      </c>
      <c r="B496" s="56" t="s">
        <v>782</v>
      </c>
      <c r="C496" s="2" t="s">
        <v>122</v>
      </c>
      <c r="D496" s="2" t="s">
        <v>113</v>
      </c>
      <c r="E496" s="2" t="s">
        <v>34</v>
      </c>
      <c r="F496" s="25">
        <f>SUM(Ведомственная!G825)</f>
        <v>537609.5</v>
      </c>
      <c r="G496" s="25">
        <f>SUM(Ведомственная!H825)</f>
        <v>537609.5</v>
      </c>
      <c r="H496" s="25">
        <f>SUM(Ведомственная!I825)</f>
        <v>537609.5</v>
      </c>
    </row>
    <row r="497" spans="1:8" s="24" customFormat="1" x14ac:dyDescent="0.25">
      <c r="A497" s="111" t="s">
        <v>329</v>
      </c>
      <c r="B497" s="31" t="s">
        <v>783</v>
      </c>
      <c r="C497" s="2"/>
      <c r="D497" s="2"/>
      <c r="E497" s="2"/>
      <c r="F497" s="25">
        <f>F498</f>
        <v>266353.3</v>
      </c>
      <c r="G497" s="25">
        <f>G498</f>
        <v>261049.8</v>
      </c>
      <c r="H497" s="25">
        <f>H498</f>
        <v>261699.8</v>
      </c>
    </row>
    <row r="498" spans="1:8" s="24" customFormat="1" ht="31.5" x14ac:dyDescent="0.25">
      <c r="A498" s="111" t="s">
        <v>229</v>
      </c>
      <c r="B498" s="31" t="s">
        <v>783</v>
      </c>
      <c r="C498" s="2" t="s">
        <v>122</v>
      </c>
      <c r="D498" s="2" t="s">
        <v>113</v>
      </c>
      <c r="E498" s="2" t="s">
        <v>34</v>
      </c>
      <c r="F498" s="25">
        <f>SUM(Ведомственная!G827)</f>
        <v>266353.3</v>
      </c>
      <c r="G498" s="25">
        <f>SUM(Ведомственная!H827)</f>
        <v>261049.8</v>
      </c>
      <c r="H498" s="25">
        <f>SUM(Ведомственная!I827)</f>
        <v>261699.8</v>
      </c>
    </row>
    <row r="499" spans="1:8" s="24" customFormat="1" x14ac:dyDescent="0.25">
      <c r="A499" s="111" t="s">
        <v>338</v>
      </c>
      <c r="B499" s="20" t="s">
        <v>792</v>
      </c>
      <c r="C499" s="2"/>
      <c r="D499" s="2"/>
      <c r="E499" s="2"/>
      <c r="F499" s="25">
        <f>F500</f>
        <v>161676</v>
      </c>
      <c r="G499" s="25">
        <f>G500</f>
        <v>155725.79999999999</v>
      </c>
      <c r="H499" s="25">
        <f>H500</f>
        <v>157725.79999999999</v>
      </c>
    </row>
    <row r="500" spans="1:8" s="24" customFormat="1" ht="31.5" x14ac:dyDescent="0.25">
      <c r="A500" s="111" t="s">
        <v>229</v>
      </c>
      <c r="B500" s="20" t="s">
        <v>792</v>
      </c>
      <c r="C500" s="2" t="s">
        <v>122</v>
      </c>
      <c r="D500" s="2" t="s">
        <v>113</v>
      </c>
      <c r="E500" s="2" t="s">
        <v>44</v>
      </c>
      <c r="F500" s="25">
        <f>SUM(Ведомственная!G899)</f>
        <v>161676</v>
      </c>
      <c r="G500" s="25">
        <f>SUM(Ведомственная!H899)</f>
        <v>155725.79999999999</v>
      </c>
      <c r="H500" s="25">
        <f>SUM(Ведомственная!I899)</f>
        <v>157725.79999999999</v>
      </c>
    </row>
    <row r="501" spans="1:8" s="24" customFormat="1" x14ac:dyDescent="0.25">
      <c r="A501" s="111" t="s">
        <v>339</v>
      </c>
      <c r="B501" s="61" t="s">
        <v>793</v>
      </c>
      <c r="C501" s="2"/>
      <c r="D501" s="2"/>
      <c r="E501" s="2"/>
      <c r="F501" s="25">
        <f>F502</f>
        <v>87451</v>
      </c>
      <c r="G501" s="25">
        <f>G502</f>
        <v>86437.8</v>
      </c>
      <c r="H501" s="25">
        <f>H502</f>
        <v>86437.8</v>
      </c>
    </row>
    <row r="502" spans="1:8" s="24" customFormat="1" ht="31.5" x14ac:dyDescent="0.25">
      <c r="A502" s="111" t="s">
        <v>229</v>
      </c>
      <c r="B502" s="61" t="s">
        <v>793</v>
      </c>
      <c r="C502" s="2" t="s">
        <v>122</v>
      </c>
      <c r="D502" s="2" t="s">
        <v>113</v>
      </c>
      <c r="E502" s="2" t="s">
        <v>54</v>
      </c>
      <c r="F502" s="25">
        <f>SUM(Ведомственная!G946)</f>
        <v>87451</v>
      </c>
      <c r="G502" s="25">
        <f>SUM(Ведомственная!H946)</f>
        <v>86437.8</v>
      </c>
      <c r="H502" s="25">
        <f>SUM(Ведомственная!I946)</f>
        <v>86437.8</v>
      </c>
    </row>
    <row r="503" spans="1:8" s="24" customFormat="1" x14ac:dyDescent="0.25">
      <c r="A503" s="111" t="s">
        <v>151</v>
      </c>
      <c r="B503" s="31" t="s">
        <v>784</v>
      </c>
      <c r="C503" s="2"/>
      <c r="D503" s="2"/>
      <c r="E503" s="2"/>
      <c r="F503" s="25">
        <f>SUM(F504)+F507</f>
        <v>1754.8999999999999</v>
      </c>
      <c r="G503" s="25">
        <f>SUM(G504)+G507</f>
        <v>0</v>
      </c>
      <c r="H503" s="25">
        <f>SUM(H504)+H507</f>
        <v>0</v>
      </c>
    </row>
    <row r="504" spans="1:8" s="24" customFormat="1" x14ac:dyDescent="0.25">
      <c r="A504" s="111" t="s">
        <v>329</v>
      </c>
      <c r="B504" s="31" t="s">
        <v>785</v>
      </c>
      <c r="C504" s="2"/>
      <c r="D504" s="2"/>
      <c r="E504" s="2"/>
      <c r="F504" s="25">
        <f t="shared" ref="F504:H505" si="53">SUM(F505)</f>
        <v>1112.0999999999999</v>
      </c>
      <c r="G504" s="25">
        <f t="shared" si="53"/>
        <v>0</v>
      </c>
      <c r="H504" s="25">
        <f t="shared" si="53"/>
        <v>0</v>
      </c>
    </row>
    <row r="505" spans="1:8" s="24" customFormat="1" ht="31.5" x14ac:dyDescent="0.25">
      <c r="A505" s="111" t="s">
        <v>334</v>
      </c>
      <c r="B505" s="31" t="s">
        <v>786</v>
      </c>
      <c r="C505" s="2"/>
      <c r="D505" s="2"/>
      <c r="E505" s="2"/>
      <c r="F505" s="25">
        <f t="shared" si="53"/>
        <v>1112.0999999999999</v>
      </c>
      <c r="G505" s="25">
        <f t="shared" si="53"/>
        <v>0</v>
      </c>
      <c r="H505" s="25">
        <f t="shared" si="53"/>
        <v>0</v>
      </c>
    </row>
    <row r="506" spans="1:8" s="24" customFormat="1" ht="31.5" x14ac:dyDescent="0.25">
      <c r="A506" s="111" t="s">
        <v>229</v>
      </c>
      <c r="B506" s="31" t="s">
        <v>786</v>
      </c>
      <c r="C506" s="2" t="s">
        <v>122</v>
      </c>
      <c r="D506" s="2" t="s">
        <v>113</v>
      </c>
      <c r="E506" s="2" t="s">
        <v>34</v>
      </c>
      <c r="F506" s="25">
        <f>SUM(Ведомственная!G831)</f>
        <v>1112.0999999999999</v>
      </c>
      <c r="G506" s="25">
        <f>SUM(Ведомственная!H831)</f>
        <v>0</v>
      </c>
      <c r="H506" s="25">
        <f>SUM(Ведомственная!I831)</f>
        <v>0</v>
      </c>
    </row>
    <row r="507" spans="1:8" s="24" customFormat="1" x14ac:dyDescent="0.25">
      <c r="A507" s="111" t="s">
        <v>338</v>
      </c>
      <c r="B507" s="20" t="s">
        <v>820</v>
      </c>
      <c r="C507" s="2"/>
      <c r="D507" s="2"/>
      <c r="E507" s="2"/>
      <c r="F507" s="25">
        <f t="shared" ref="F507:H508" si="54">SUM(F508)</f>
        <v>642.79999999999995</v>
      </c>
      <c r="G507" s="25">
        <f t="shared" si="54"/>
        <v>0</v>
      </c>
      <c r="H507" s="25">
        <f t="shared" si="54"/>
        <v>0</v>
      </c>
    </row>
    <row r="508" spans="1:8" s="24" customFormat="1" ht="31.5" x14ac:dyDescent="0.25">
      <c r="A508" s="111" t="s">
        <v>334</v>
      </c>
      <c r="B508" s="20" t="s">
        <v>821</v>
      </c>
      <c r="C508" s="2"/>
      <c r="D508" s="2"/>
      <c r="E508" s="2"/>
      <c r="F508" s="25">
        <f t="shared" si="54"/>
        <v>642.79999999999995</v>
      </c>
      <c r="G508" s="25">
        <f t="shared" si="54"/>
        <v>0</v>
      </c>
      <c r="H508" s="25">
        <f t="shared" si="54"/>
        <v>0</v>
      </c>
    </row>
    <row r="509" spans="1:8" s="24" customFormat="1" ht="31.5" x14ac:dyDescent="0.25">
      <c r="A509" s="111" t="s">
        <v>229</v>
      </c>
      <c r="B509" s="20" t="s">
        <v>821</v>
      </c>
      <c r="C509" s="2" t="s">
        <v>122</v>
      </c>
      <c r="D509" s="2" t="s">
        <v>113</v>
      </c>
      <c r="E509" s="2" t="s">
        <v>44</v>
      </c>
      <c r="F509" s="25">
        <f>SUM(Ведомственная!G903)</f>
        <v>642.79999999999995</v>
      </c>
      <c r="G509" s="25">
        <f>SUM(Ведомственная!H903)</f>
        <v>0</v>
      </c>
      <c r="H509" s="25">
        <f>SUM(Ведомственная!I903)</f>
        <v>0</v>
      </c>
    </row>
    <row r="510" spans="1:8" s="24" customFormat="1" ht="31.5" x14ac:dyDescent="0.25">
      <c r="A510" s="111" t="s">
        <v>45</v>
      </c>
      <c r="B510" s="41" t="s">
        <v>787</v>
      </c>
      <c r="C510" s="2"/>
      <c r="D510" s="2"/>
      <c r="E510" s="2"/>
      <c r="F510" s="25">
        <f>F514+F517+F527+F531+F511+F535+F520+F523</f>
        <v>647629.90000000014</v>
      </c>
      <c r="G510" s="25">
        <f>G514+G517+G527+G531+G511+G535+G520+G523</f>
        <v>621204.10000000009</v>
      </c>
      <c r="H510" s="25">
        <f>H514+H517+H527+H531+H511+H535+H520+H523</f>
        <v>623572.80000000005</v>
      </c>
    </row>
    <row r="511" spans="1:8" s="24" customFormat="1" ht="63" x14ac:dyDescent="0.25">
      <c r="A511" s="111" t="s">
        <v>404</v>
      </c>
      <c r="B511" s="41" t="s">
        <v>822</v>
      </c>
      <c r="C511" s="2"/>
      <c r="D511" s="101"/>
      <c r="E511" s="2"/>
      <c r="F511" s="101">
        <f>F512+F513</f>
        <v>3482.8</v>
      </c>
      <c r="G511" s="101">
        <f>G512+G513</f>
        <v>3482.8</v>
      </c>
      <c r="H511" s="101">
        <f>H512+H513</f>
        <v>3482.8</v>
      </c>
    </row>
    <row r="512" spans="1:8" s="24" customFormat="1" ht="63" x14ac:dyDescent="0.25">
      <c r="A512" s="111" t="s">
        <v>51</v>
      </c>
      <c r="B512" s="41" t="s">
        <v>822</v>
      </c>
      <c r="C512" s="2" t="s">
        <v>89</v>
      </c>
      <c r="D512" s="2" t="s">
        <v>113</v>
      </c>
      <c r="E512" s="2" t="s">
        <v>173</v>
      </c>
      <c r="F512" s="101">
        <f>SUM(Ведомственная!G1001)</f>
        <v>3080.3</v>
      </c>
      <c r="G512" s="101">
        <f>SUM(Ведомственная!H1001)</f>
        <v>3080.3</v>
      </c>
      <c r="H512" s="101">
        <f>SUM(Ведомственная!I1001)</f>
        <v>3080.3</v>
      </c>
    </row>
    <row r="513" spans="1:8" s="24" customFormat="1" ht="31.5" x14ac:dyDescent="0.25">
      <c r="A513" s="111" t="s">
        <v>52</v>
      </c>
      <c r="B513" s="41" t="s">
        <v>822</v>
      </c>
      <c r="C513" s="2" t="s">
        <v>91</v>
      </c>
      <c r="D513" s="2" t="s">
        <v>113</v>
      </c>
      <c r="E513" s="2" t="s">
        <v>173</v>
      </c>
      <c r="F513" s="101">
        <f>SUM(Ведомственная!G1002)</f>
        <v>402.5</v>
      </c>
      <c r="G513" s="101">
        <f>SUM(Ведомственная!H1002)</f>
        <v>402.5</v>
      </c>
      <c r="H513" s="101">
        <f>SUM(Ведомственная!I1002)</f>
        <v>402.5</v>
      </c>
    </row>
    <row r="514" spans="1:8" s="24" customFormat="1" ht="94.5" x14ac:dyDescent="0.25">
      <c r="A514" s="111" t="s">
        <v>402</v>
      </c>
      <c r="B514" s="61" t="s">
        <v>814</v>
      </c>
      <c r="C514" s="2"/>
      <c r="D514" s="2"/>
      <c r="E514" s="2"/>
      <c r="F514" s="25">
        <f>F515+F516</f>
        <v>50637.8</v>
      </c>
      <c r="G514" s="25">
        <f>G515+G516</f>
        <v>50637.8</v>
      </c>
      <c r="H514" s="25">
        <f>H515+H516</f>
        <v>50637.8</v>
      </c>
    </row>
    <row r="515" spans="1:8" s="24" customFormat="1" ht="63" x14ac:dyDescent="0.25">
      <c r="A515" s="27" t="s">
        <v>51</v>
      </c>
      <c r="B515" s="61" t="s">
        <v>814</v>
      </c>
      <c r="C515" s="2" t="s">
        <v>89</v>
      </c>
      <c r="D515" s="2" t="s">
        <v>113</v>
      </c>
      <c r="E515" s="2" t="s">
        <v>44</v>
      </c>
      <c r="F515" s="25">
        <f>SUM(Ведомственная!G906)</f>
        <v>47425.3</v>
      </c>
      <c r="G515" s="25">
        <f>SUM(Ведомственная!H906)</f>
        <v>47425.3</v>
      </c>
      <c r="H515" s="25">
        <f>SUM(Ведомственная!I906)</f>
        <v>47425.3</v>
      </c>
    </row>
    <row r="516" spans="1:8" s="24" customFormat="1" ht="31.5" x14ac:dyDescent="0.25">
      <c r="A516" s="111" t="s">
        <v>52</v>
      </c>
      <c r="B516" s="61" t="s">
        <v>814</v>
      </c>
      <c r="C516" s="2" t="s">
        <v>91</v>
      </c>
      <c r="D516" s="2" t="s">
        <v>113</v>
      </c>
      <c r="E516" s="2" t="s">
        <v>44</v>
      </c>
      <c r="F516" s="25">
        <f>SUM(Ведомственная!G907)</f>
        <v>3212.5</v>
      </c>
      <c r="G516" s="25">
        <f>SUM(Ведомственная!H907)</f>
        <v>3212.5</v>
      </c>
      <c r="H516" s="25">
        <f>SUM(Ведомственная!I907)</f>
        <v>3212.5</v>
      </c>
    </row>
    <row r="517" spans="1:8" s="24" customFormat="1" ht="78.75" x14ac:dyDescent="0.25">
      <c r="A517" s="111" t="s">
        <v>403</v>
      </c>
      <c r="B517" s="61" t="s">
        <v>815</v>
      </c>
      <c r="C517" s="2"/>
      <c r="D517" s="2"/>
      <c r="E517" s="2"/>
      <c r="F517" s="25">
        <f>F518+F519</f>
        <v>314053.30000000005</v>
      </c>
      <c r="G517" s="25">
        <f>G518+G519</f>
        <v>314053.30000000005</v>
      </c>
      <c r="H517" s="25">
        <f>H518+H519</f>
        <v>314053.30000000005</v>
      </c>
    </row>
    <row r="518" spans="1:8" s="24" customFormat="1" ht="63" x14ac:dyDescent="0.25">
      <c r="A518" s="111" t="s">
        <v>51</v>
      </c>
      <c r="B518" s="61" t="s">
        <v>815</v>
      </c>
      <c r="C518" s="2" t="s">
        <v>89</v>
      </c>
      <c r="D518" s="2" t="s">
        <v>113</v>
      </c>
      <c r="E518" s="2" t="s">
        <v>44</v>
      </c>
      <c r="F518" s="25">
        <f>SUM(Ведомственная!G909)</f>
        <v>310407.90000000002</v>
      </c>
      <c r="G518" s="25">
        <f>SUM(Ведомственная!H909)</f>
        <v>310407.90000000002</v>
      </c>
      <c r="H518" s="25">
        <f>SUM(Ведомственная!I909)</f>
        <v>310407.90000000002</v>
      </c>
    </row>
    <row r="519" spans="1:8" s="24" customFormat="1" ht="31.5" x14ac:dyDescent="0.25">
      <c r="A519" s="111" t="s">
        <v>52</v>
      </c>
      <c r="B519" s="61" t="s">
        <v>815</v>
      </c>
      <c r="C519" s="2" t="s">
        <v>91</v>
      </c>
      <c r="D519" s="2" t="s">
        <v>113</v>
      </c>
      <c r="E519" s="2" t="s">
        <v>44</v>
      </c>
      <c r="F519" s="25">
        <f>SUM(Ведомственная!G910)</f>
        <v>3645.4</v>
      </c>
      <c r="G519" s="25">
        <f>SUM(Ведомственная!H910)</f>
        <v>3645.4</v>
      </c>
      <c r="H519" s="25">
        <f>SUM(Ведомственная!I910)</f>
        <v>3645.4</v>
      </c>
    </row>
    <row r="520" spans="1:8" s="24" customFormat="1" ht="47.25" x14ac:dyDescent="0.25">
      <c r="A520" s="111" t="s">
        <v>401</v>
      </c>
      <c r="B520" s="56" t="s">
        <v>788</v>
      </c>
      <c r="C520" s="2"/>
      <c r="D520" s="25"/>
      <c r="E520" s="2"/>
      <c r="F520" s="25">
        <f>SUM(F521:F522)</f>
        <v>66374.099999999991</v>
      </c>
      <c r="G520" s="25">
        <f>SUM(G521:G522)</f>
        <v>66374.099999999991</v>
      </c>
      <c r="H520" s="25">
        <f>SUM(H521:H522)</f>
        <v>66374.099999999991</v>
      </c>
    </row>
    <row r="521" spans="1:8" s="24" customFormat="1" ht="63" x14ac:dyDescent="0.25">
      <c r="A521" s="111" t="s">
        <v>51</v>
      </c>
      <c r="B521" s="56" t="s">
        <v>788</v>
      </c>
      <c r="C521" s="2" t="s">
        <v>89</v>
      </c>
      <c r="D521" s="2" t="s">
        <v>113</v>
      </c>
      <c r="E521" s="2" t="s">
        <v>34</v>
      </c>
      <c r="F521" s="25">
        <f>SUM(Ведомственная!G834)</f>
        <v>64943.7</v>
      </c>
      <c r="G521" s="25">
        <f>SUM(Ведомственная!H834)</f>
        <v>64943.7</v>
      </c>
      <c r="H521" s="25">
        <f>SUM(Ведомственная!I834)</f>
        <v>64943.7</v>
      </c>
    </row>
    <row r="522" spans="1:8" s="24" customFormat="1" ht="31.5" x14ac:dyDescent="0.25">
      <c r="A522" s="111" t="s">
        <v>52</v>
      </c>
      <c r="B522" s="56" t="s">
        <v>788</v>
      </c>
      <c r="C522" s="2" t="s">
        <v>91</v>
      </c>
      <c r="D522" s="2" t="s">
        <v>113</v>
      </c>
      <c r="E522" s="2" t="s">
        <v>34</v>
      </c>
      <c r="F522" s="25">
        <f>SUM(Ведомственная!G835)</f>
        <v>1430.4</v>
      </c>
      <c r="G522" s="25">
        <f>SUM(Ведомственная!H835)</f>
        <v>1430.4</v>
      </c>
      <c r="H522" s="25">
        <f>SUM(Ведомственная!I835)</f>
        <v>1430.4</v>
      </c>
    </row>
    <row r="523" spans="1:8" s="24" customFormat="1" x14ac:dyDescent="0.25">
      <c r="A523" s="111" t="s">
        <v>329</v>
      </c>
      <c r="B523" s="31" t="s">
        <v>789</v>
      </c>
      <c r="C523" s="2"/>
      <c r="D523" s="25"/>
      <c r="E523" s="2"/>
      <c r="F523" s="25">
        <f>F524+F525+F526</f>
        <v>60394.8</v>
      </c>
      <c r="G523" s="25">
        <f>G524+G525+G526</f>
        <v>50122</v>
      </c>
      <c r="H523" s="25">
        <f>H524+H525+H526</f>
        <v>50516.900000000009</v>
      </c>
    </row>
    <row r="524" spans="1:8" s="24" customFormat="1" ht="63" x14ac:dyDescent="0.25">
      <c r="A524" s="27" t="s">
        <v>51</v>
      </c>
      <c r="B524" s="31" t="s">
        <v>789</v>
      </c>
      <c r="C524" s="2" t="s">
        <v>89</v>
      </c>
      <c r="D524" s="2" t="s">
        <v>113</v>
      </c>
      <c r="E524" s="2" t="s">
        <v>34</v>
      </c>
      <c r="F524" s="25">
        <f>SUM(Ведомственная!G837)</f>
        <v>22603.9</v>
      </c>
      <c r="G524" s="25">
        <f>SUM(Ведомственная!H837)</f>
        <v>22603.9</v>
      </c>
      <c r="H524" s="25">
        <f>SUM(Ведомственная!I837)</f>
        <v>22603.9</v>
      </c>
    </row>
    <row r="525" spans="1:8" s="24" customFormat="1" ht="31.5" x14ac:dyDescent="0.25">
      <c r="A525" s="111" t="s">
        <v>52</v>
      </c>
      <c r="B525" s="31" t="s">
        <v>789</v>
      </c>
      <c r="C525" s="2" t="s">
        <v>91</v>
      </c>
      <c r="D525" s="2" t="s">
        <v>113</v>
      </c>
      <c r="E525" s="2" t="s">
        <v>34</v>
      </c>
      <c r="F525" s="25">
        <f>SUM(Ведомственная!G838)</f>
        <v>36126.1</v>
      </c>
      <c r="G525" s="25">
        <f>SUM(Ведомственная!H838)</f>
        <v>25853.3</v>
      </c>
      <c r="H525" s="25">
        <f>SUM(Ведомственная!I838)</f>
        <v>26248.2</v>
      </c>
    </row>
    <row r="526" spans="1:8" s="24" customFormat="1" x14ac:dyDescent="0.25">
      <c r="A526" s="111" t="s">
        <v>22</v>
      </c>
      <c r="B526" s="31" t="s">
        <v>789</v>
      </c>
      <c r="C526" s="2" t="s">
        <v>96</v>
      </c>
      <c r="D526" s="2" t="s">
        <v>113</v>
      </c>
      <c r="E526" s="2" t="s">
        <v>34</v>
      </c>
      <c r="F526" s="25">
        <f>SUM(Ведомственная!G839)</f>
        <v>1664.8</v>
      </c>
      <c r="G526" s="25">
        <f>SUM(Ведомственная!H839)</f>
        <v>1664.8</v>
      </c>
      <c r="H526" s="25">
        <f>SUM(Ведомственная!I839)</f>
        <v>1664.8</v>
      </c>
    </row>
    <row r="527" spans="1:8" s="24" customFormat="1" x14ac:dyDescent="0.25">
      <c r="A527" s="111" t="s">
        <v>338</v>
      </c>
      <c r="B527" s="31" t="s">
        <v>816</v>
      </c>
      <c r="C527" s="31"/>
      <c r="D527" s="2"/>
      <c r="E527" s="2"/>
      <c r="F527" s="25">
        <f>F528+F529+F530</f>
        <v>139361.1</v>
      </c>
      <c r="G527" s="25">
        <f>G528+G529+G530</f>
        <v>125565</v>
      </c>
      <c r="H527" s="25">
        <f>H528+H529+H530</f>
        <v>127538.8</v>
      </c>
    </row>
    <row r="528" spans="1:8" s="24" customFormat="1" ht="63" x14ac:dyDescent="0.25">
      <c r="A528" s="27" t="s">
        <v>51</v>
      </c>
      <c r="B528" s="31" t="s">
        <v>816</v>
      </c>
      <c r="C528" s="2" t="s">
        <v>89</v>
      </c>
      <c r="D528" s="2" t="s">
        <v>113</v>
      </c>
      <c r="E528" s="2" t="s">
        <v>44</v>
      </c>
      <c r="F528" s="25">
        <f>SUM(Ведомственная!G912)</f>
        <v>73392</v>
      </c>
      <c r="G528" s="25">
        <f>SUM(Ведомственная!H912)</f>
        <v>73392</v>
      </c>
      <c r="H528" s="25">
        <f>SUM(Ведомственная!I912)</f>
        <v>73392</v>
      </c>
    </row>
    <row r="529" spans="1:8" s="24" customFormat="1" ht="31.5" x14ac:dyDescent="0.25">
      <c r="A529" s="111" t="s">
        <v>52</v>
      </c>
      <c r="B529" s="31" t="s">
        <v>816</v>
      </c>
      <c r="C529" s="2" t="s">
        <v>91</v>
      </c>
      <c r="D529" s="2" t="s">
        <v>113</v>
      </c>
      <c r="E529" s="2" t="s">
        <v>44</v>
      </c>
      <c r="F529" s="25">
        <f>SUM(Ведомственная!G913)</f>
        <v>54086.400000000001</v>
      </c>
      <c r="G529" s="25">
        <f>SUM(Ведомственная!H913)</f>
        <v>40290.300000000003</v>
      </c>
      <c r="H529" s="25">
        <f>SUM(Ведомственная!I913)</f>
        <v>42264.1</v>
      </c>
    </row>
    <row r="530" spans="1:8" s="24" customFormat="1" x14ac:dyDescent="0.25">
      <c r="A530" s="111" t="s">
        <v>22</v>
      </c>
      <c r="B530" s="31" t="s">
        <v>816</v>
      </c>
      <c r="C530" s="2" t="s">
        <v>96</v>
      </c>
      <c r="D530" s="2" t="s">
        <v>113</v>
      </c>
      <c r="E530" s="2" t="s">
        <v>44</v>
      </c>
      <c r="F530" s="25">
        <f>SUM(Ведомственная!G914)</f>
        <v>11882.7</v>
      </c>
      <c r="G530" s="25">
        <f>SUM(Ведомственная!H914)</f>
        <v>11882.7</v>
      </c>
      <c r="H530" s="25">
        <f>SUM(Ведомственная!I914)</f>
        <v>11882.7</v>
      </c>
    </row>
    <row r="531" spans="1:8" s="24" customFormat="1" ht="31.5" x14ac:dyDescent="0.25">
      <c r="A531" s="111" t="s">
        <v>632</v>
      </c>
      <c r="B531" s="20" t="s">
        <v>817</v>
      </c>
      <c r="C531" s="20"/>
      <c r="D531" s="2"/>
      <c r="E531" s="2"/>
      <c r="F531" s="25">
        <f>F532+F533+F534</f>
        <v>11985.3</v>
      </c>
      <c r="G531" s="25">
        <f>G532+G533+G534</f>
        <v>9673.2000000000007</v>
      </c>
      <c r="H531" s="25">
        <f>H532+H533+H534</f>
        <v>9673.2000000000007</v>
      </c>
    </row>
    <row r="532" spans="1:8" s="24" customFormat="1" ht="63" x14ac:dyDescent="0.25">
      <c r="A532" s="27" t="s">
        <v>51</v>
      </c>
      <c r="B532" s="20" t="s">
        <v>817</v>
      </c>
      <c r="C532" s="20">
        <v>100</v>
      </c>
      <c r="D532" s="2" t="s">
        <v>113</v>
      </c>
      <c r="E532" s="2" t="s">
        <v>44</v>
      </c>
      <c r="F532" s="25">
        <f>SUM(Ведомственная!G916)</f>
        <v>5794.6</v>
      </c>
      <c r="G532" s="25">
        <f>SUM(Ведомственная!H916)</f>
        <v>5794.6</v>
      </c>
      <c r="H532" s="25">
        <f>SUM(Ведомственная!I916)</f>
        <v>5794.6</v>
      </c>
    </row>
    <row r="533" spans="1:8" s="24" customFormat="1" ht="31.5" x14ac:dyDescent="0.25">
      <c r="A533" s="111" t="s">
        <v>52</v>
      </c>
      <c r="B533" s="20" t="s">
        <v>817</v>
      </c>
      <c r="C533" s="20">
        <v>200</v>
      </c>
      <c r="D533" s="2" t="s">
        <v>113</v>
      </c>
      <c r="E533" s="2" t="s">
        <v>44</v>
      </c>
      <c r="F533" s="25">
        <f>SUM(Ведомственная!G917)</f>
        <v>5026.2</v>
      </c>
      <c r="G533" s="25">
        <f>SUM(Ведомственная!H917)</f>
        <v>2714.1</v>
      </c>
      <c r="H533" s="25">
        <f>SUM(Ведомственная!I917)</f>
        <v>2714.1</v>
      </c>
    </row>
    <row r="534" spans="1:8" s="24" customFormat="1" x14ac:dyDescent="0.25">
      <c r="A534" s="111" t="s">
        <v>22</v>
      </c>
      <c r="B534" s="20" t="s">
        <v>817</v>
      </c>
      <c r="C534" s="20">
        <v>800</v>
      </c>
      <c r="D534" s="2" t="s">
        <v>113</v>
      </c>
      <c r="E534" s="2" t="s">
        <v>44</v>
      </c>
      <c r="F534" s="25">
        <f>SUM(Ведомственная!G918)</f>
        <v>1164.5</v>
      </c>
      <c r="G534" s="25">
        <f>SUM(Ведомственная!H918)</f>
        <v>1164.5</v>
      </c>
      <c r="H534" s="25">
        <f>SUM(Ведомственная!I918)</f>
        <v>1164.5</v>
      </c>
    </row>
    <row r="535" spans="1:8" s="24" customFormat="1" ht="31.5" x14ac:dyDescent="0.25">
      <c r="A535" s="62" t="s">
        <v>610</v>
      </c>
      <c r="B535" s="63" t="s">
        <v>833</v>
      </c>
      <c r="C535" s="58"/>
      <c r="D535" s="60"/>
      <c r="E535" s="2"/>
      <c r="F535" s="60">
        <f>F536+F537</f>
        <v>1340.7</v>
      </c>
      <c r="G535" s="60">
        <f>G536+G537</f>
        <v>1295.8999999999999</v>
      </c>
      <c r="H535" s="60">
        <f>H536+H537</f>
        <v>1295.8999999999999</v>
      </c>
    </row>
    <row r="536" spans="1:8" s="24" customFormat="1" ht="63" x14ac:dyDescent="0.25">
      <c r="A536" s="62" t="s">
        <v>51</v>
      </c>
      <c r="B536" s="63" t="s">
        <v>833</v>
      </c>
      <c r="C536" s="58" t="s">
        <v>89</v>
      </c>
      <c r="D536" s="2" t="s">
        <v>113</v>
      </c>
      <c r="E536" s="2" t="s">
        <v>173</v>
      </c>
      <c r="F536" s="60">
        <f>SUM(Ведомственная!G1004)</f>
        <v>1141.3</v>
      </c>
      <c r="G536" s="60">
        <f>SUM(Ведомственная!H1004)</f>
        <v>1141.3</v>
      </c>
      <c r="H536" s="60">
        <f>SUM(Ведомственная!I1004)</f>
        <v>1141.3</v>
      </c>
    </row>
    <row r="537" spans="1:8" s="24" customFormat="1" ht="31.5" x14ac:dyDescent="0.25">
      <c r="A537" s="57" t="s">
        <v>52</v>
      </c>
      <c r="B537" s="63" t="s">
        <v>833</v>
      </c>
      <c r="C537" s="58" t="s">
        <v>91</v>
      </c>
      <c r="D537" s="2" t="s">
        <v>113</v>
      </c>
      <c r="E537" s="2" t="s">
        <v>173</v>
      </c>
      <c r="F537" s="60">
        <f>SUM(Ведомственная!G1005)</f>
        <v>199.4</v>
      </c>
      <c r="G537" s="60">
        <f>SUM(Ведомственная!H1005)</f>
        <v>154.6</v>
      </c>
      <c r="H537" s="60">
        <f>SUM(Ведомственная!I1005)</f>
        <v>154.6</v>
      </c>
    </row>
    <row r="538" spans="1:8" s="24" customFormat="1" x14ac:dyDescent="0.25">
      <c r="A538" s="111" t="s">
        <v>606</v>
      </c>
      <c r="B538" s="41" t="s">
        <v>818</v>
      </c>
      <c r="C538" s="2"/>
      <c r="D538" s="2"/>
      <c r="E538" s="2"/>
      <c r="F538" s="25">
        <f>F541+F539</f>
        <v>1315.8</v>
      </c>
      <c r="G538" s="25">
        <f t="shared" ref="G538:H538" si="55">G541+G539</f>
        <v>1315.8</v>
      </c>
      <c r="H538" s="25">
        <f t="shared" si="55"/>
        <v>2451.3999999999996</v>
      </c>
    </row>
    <row r="539" spans="1:8" s="24" customFormat="1" ht="78.75" x14ac:dyDescent="0.25">
      <c r="A539" s="156" t="s">
        <v>989</v>
      </c>
      <c r="B539" s="41" t="s">
        <v>918</v>
      </c>
      <c r="C539" s="2"/>
      <c r="D539" s="2"/>
      <c r="E539" s="2"/>
      <c r="F539" s="25">
        <f>SUM(F540)</f>
        <v>0</v>
      </c>
      <c r="G539" s="25">
        <f t="shared" ref="G539:H539" si="56">SUM(G540)</f>
        <v>0</v>
      </c>
      <c r="H539" s="25">
        <f t="shared" si="56"/>
        <v>1135.5999999999999</v>
      </c>
    </row>
    <row r="540" spans="1:8" s="24" customFormat="1" ht="31.5" x14ac:dyDescent="0.25">
      <c r="A540" s="117" t="s">
        <v>52</v>
      </c>
      <c r="B540" s="41" t="s">
        <v>918</v>
      </c>
      <c r="C540" s="2" t="s">
        <v>91</v>
      </c>
      <c r="D540" s="2" t="s">
        <v>113</v>
      </c>
      <c r="E540" s="2" t="s">
        <v>44</v>
      </c>
      <c r="F540" s="25">
        <f>SUM(Ведомственная!G921)</f>
        <v>0</v>
      </c>
      <c r="G540" s="25">
        <f>SUM(Ведомственная!H921)</f>
        <v>0</v>
      </c>
      <c r="H540" s="25">
        <f>SUM(Ведомственная!I921)</f>
        <v>1135.5999999999999</v>
      </c>
    </row>
    <row r="541" spans="1:8" s="24" customFormat="1" ht="47.25" x14ac:dyDescent="0.25">
      <c r="A541" s="111" t="s">
        <v>504</v>
      </c>
      <c r="B541" s="41" t="s">
        <v>819</v>
      </c>
      <c r="C541" s="2"/>
      <c r="D541" s="2"/>
      <c r="E541" s="2"/>
      <c r="F541" s="25">
        <f t="shared" ref="F541:H541" si="57">F542</f>
        <v>1315.8</v>
      </c>
      <c r="G541" s="25">
        <f t="shared" si="57"/>
        <v>1315.8</v>
      </c>
      <c r="H541" s="25">
        <f t="shared" si="57"/>
        <v>1315.8</v>
      </c>
    </row>
    <row r="542" spans="1:8" s="24" customFormat="1" ht="31.5" x14ac:dyDescent="0.25">
      <c r="A542" s="111" t="s">
        <v>229</v>
      </c>
      <c r="B542" s="41" t="s">
        <v>819</v>
      </c>
      <c r="C542" s="2" t="s">
        <v>122</v>
      </c>
      <c r="D542" s="2" t="s">
        <v>113</v>
      </c>
      <c r="E542" s="2" t="s">
        <v>44</v>
      </c>
      <c r="F542" s="25">
        <f>SUM(Ведомственная!G923)</f>
        <v>1315.8</v>
      </c>
      <c r="G542" s="25">
        <f>SUM(Ведомственная!H923)</f>
        <v>1315.8</v>
      </c>
      <c r="H542" s="25">
        <f>SUM(Ведомственная!I923)</f>
        <v>1315.8</v>
      </c>
    </row>
    <row r="543" spans="1:8" s="24" customFormat="1" x14ac:dyDescent="0.25">
      <c r="A543" s="32" t="s">
        <v>828</v>
      </c>
      <c r="B543" s="33" t="s">
        <v>829</v>
      </c>
      <c r="C543" s="33"/>
      <c r="D543" s="2"/>
      <c r="E543" s="2"/>
      <c r="F543" s="25">
        <f>SUM(F544)</f>
        <v>3460.8</v>
      </c>
      <c r="G543" s="25">
        <f t="shared" ref="G543:H543" si="58">SUM(G544)</f>
        <v>0</v>
      </c>
      <c r="H543" s="25">
        <f t="shared" si="58"/>
        <v>0</v>
      </c>
    </row>
    <row r="544" spans="1:8" s="24" customFormat="1" ht="47.25" x14ac:dyDescent="0.25">
      <c r="A544" s="156" t="s">
        <v>990</v>
      </c>
      <c r="B544" s="41" t="s">
        <v>830</v>
      </c>
      <c r="C544" s="2"/>
      <c r="D544" s="2"/>
      <c r="E544" s="2"/>
      <c r="F544" s="25">
        <f>SUM(F545)</f>
        <v>3460.8</v>
      </c>
      <c r="G544" s="25">
        <f t="shared" ref="G544:H544" si="59">SUM(G545)</f>
        <v>0</v>
      </c>
      <c r="H544" s="25">
        <f t="shared" si="59"/>
        <v>0</v>
      </c>
    </row>
    <row r="545" spans="1:8" s="24" customFormat="1" ht="31.5" x14ac:dyDescent="0.25">
      <c r="A545" s="111" t="s">
        <v>72</v>
      </c>
      <c r="B545" s="41" t="s">
        <v>830</v>
      </c>
      <c r="C545" s="2" t="s">
        <v>122</v>
      </c>
      <c r="D545" s="2" t="s">
        <v>113</v>
      </c>
      <c r="E545" s="2" t="s">
        <v>54</v>
      </c>
      <c r="F545" s="25">
        <f>SUM(Ведомственная!G949)</f>
        <v>3460.8</v>
      </c>
      <c r="G545" s="25">
        <f>SUM(Ведомственная!H949)</f>
        <v>0</v>
      </c>
      <c r="H545" s="25">
        <f>SUM(Ведомственная!I949)</f>
        <v>0</v>
      </c>
    </row>
    <row r="546" spans="1:8" s="24" customFormat="1" x14ac:dyDescent="0.25">
      <c r="A546" s="117" t="s">
        <v>919</v>
      </c>
      <c r="B546" s="41" t="s">
        <v>921</v>
      </c>
      <c r="C546" s="2"/>
      <c r="D546" s="2"/>
      <c r="E546" s="2"/>
      <c r="F546" s="25">
        <f>SUM(F547)</f>
        <v>6792.5</v>
      </c>
      <c r="G546" s="25">
        <f t="shared" ref="G546:H546" si="60">SUM(G547)</f>
        <v>40601.9</v>
      </c>
      <c r="H546" s="25">
        <f t="shared" si="60"/>
        <v>30278.6</v>
      </c>
    </row>
    <row r="547" spans="1:8" s="24" customFormat="1" ht="78.75" x14ac:dyDescent="0.25">
      <c r="A547" s="117" t="s">
        <v>920</v>
      </c>
      <c r="B547" s="41" t="s">
        <v>922</v>
      </c>
      <c r="C547" s="2"/>
      <c r="D547" s="2"/>
      <c r="E547" s="2"/>
      <c r="F547" s="25">
        <f>SUM(F548:F549)</f>
        <v>6792.5</v>
      </c>
      <c r="G547" s="25">
        <f t="shared" ref="G547:H547" si="61">SUM(G548:G549)</f>
        <v>40601.9</v>
      </c>
      <c r="H547" s="25">
        <f t="shared" si="61"/>
        <v>30278.6</v>
      </c>
    </row>
    <row r="548" spans="1:8" s="24" customFormat="1" ht="31.5" x14ac:dyDescent="0.25">
      <c r="A548" s="117" t="s">
        <v>52</v>
      </c>
      <c r="B548" s="41" t="s">
        <v>922</v>
      </c>
      <c r="C548" s="2" t="s">
        <v>91</v>
      </c>
      <c r="D548" s="2" t="s">
        <v>113</v>
      </c>
      <c r="E548" s="2" t="s">
        <v>44</v>
      </c>
      <c r="F548" s="25">
        <f>SUM(Ведомственная!G926)</f>
        <v>4528.5</v>
      </c>
      <c r="G548" s="25">
        <f>SUM(Ведомственная!H926)</f>
        <v>29324.400000000001</v>
      </c>
      <c r="H548" s="25">
        <f>SUM(Ведомственная!I926)</f>
        <v>15139.5</v>
      </c>
    </row>
    <row r="549" spans="1:8" s="24" customFormat="1" ht="31.5" x14ac:dyDescent="0.25">
      <c r="A549" s="117" t="s">
        <v>72</v>
      </c>
      <c r="B549" s="41" t="s">
        <v>922</v>
      </c>
      <c r="C549" s="2" t="s">
        <v>122</v>
      </c>
      <c r="D549" s="2" t="s">
        <v>113</v>
      </c>
      <c r="E549" s="2" t="s">
        <v>44</v>
      </c>
      <c r="F549" s="25">
        <f>SUM(Ведомственная!G927)</f>
        <v>2264</v>
      </c>
      <c r="G549" s="25">
        <f>SUM(Ведомственная!H927)</f>
        <v>11277.5</v>
      </c>
      <c r="H549" s="25">
        <f>SUM(Ведомственная!I927)</f>
        <v>15139.1</v>
      </c>
    </row>
    <row r="550" spans="1:8" s="24" customFormat="1" ht="31.5" x14ac:dyDescent="0.25">
      <c r="A550" s="111" t="s">
        <v>533</v>
      </c>
      <c r="B550" s="2" t="s">
        <v>347</v>
      </c>
      <c r="C550" s="2"/>
      <c r="D550" s="25"/>
      <c r="E550" s="2"/>
      <c r="F550" s="25">
        <f>F551+F561+F564</f>
        <v>4256.8999999999996</v>
      </c>
      <c r="G550" s="25">
        <f>G551+G561+G564</f>
        <v>3856.9</v>
      </c>
      <c r="H550" s="25">
        <f>H551+H561+H564</f>
        <v>3856.9</v>
      </c>
    </row>
    <row r="551" spans="1:8" s="24" customFormat="1" x14ac:dyDescent="0.25">
      <c r="A551" s="111" t="s">
        <v>35</v>
      </c>
      <c r="B551" s="2" t="s">
        <v>348</v>
      </c>
      <c r="C551" s="2"/>
      <c r="D551" s="25"/>
      <c r="E551" s="2"/>
      <c r="F551" s="25">
        <f>F557+F552</f>
        <v>3932</v>
      </c>
      <c r="G551" s="25">
        <f>G557+G552</f>
        <v>3532</v>
      </c>
      <c r="H551" s="25">
        <f>H557+H552</f>
        <v>3532</v>
      </c>
    </row>
    <row r="552" spans="1:8" s="24" customFormat="1" x14ac:dyDescent="0.25">
      <c r="A552" s="111" t="s">
        <v>502</v>
      </c>
      <c r="B552" s="41" t="s">
        <v>503</v>
      </c>
      <c r="C552" s="2"/>
      <c r="D552" s="25"/>
      <c r="E552" s="2"/>
      <c r="F552" s="25">
        <f>SUM(F553:F556)</f>
        <v>932</v>
      </c>
      <c r="G552" s="25">
        <f>SUM(G553:G556)</f>
        <v>532</v>
      </c>
      <c r="H552" s="25">
        <f>SUM(H553:H556)</f>
        <v>532</v>
      </c>
    </row>
    <row r="553" spans="1:8" s="24" customFormat="1" ht="63" x14ac:dyDescent="0.25">
      <c r="A553" s="27" t="s">
        <v>51</v>
      </c>
      <c r="B553" s="41" t="s">
        <v>503</v>
      </c>
      <c r="C553" s="2" t="s">
        <v>89</v>
      </c>
      <c r="D553" s="2" t="s">
        <v>113</v>
      </c>
      <c r="E553" s="2" t="s">
        <v>113</v>
      </c>
      <c r="F553" s="25">
        <f>SUM(Ведомственная!G975)</f>
        <v>0</v>
      </c>
      <c r="G553" s="25">
        <f>SUM(Ведомственная!H975)</f>
        <v>0</v>
      </c>
      <c r="H553" s="25">
        <f>SUM(Ведомственная!I975)</f>
        <v>0</v>
      </c>
    </row>
    <row r="554" spans="1:8" s="24" customFormat="1" ht="31.5" x14ac:dyDescent="0.25">
      <c r="A554" s="111" t="s">
        <v>52</v>
      </c>
      <c r="B554" s="41" t="s">
        <v>503</v>
      </c>
      <c r="C554" s="2" t="s">
        <v>91</v>
      </c>
      <c r="D554" s="2" t="s">
        <v>113</v>
      </c>
      <c r="E554" s="2" t="s">
        <v>113</v>
      </c>
      <c r="F554" s="25">
        <f>SUM(Ведомственная!G976)</f>
        <v>902</v>
      </c>
      <c r="G554" s="25">
        <f>SUM(Ведомственная!H976)</f>
        <v>532</v>
      </c>
      <c r="H554" s="25">
        <f>SUM(Ведомственная!I976)</f>
        <v>532</v>
      </c>
    </row>
    <row r="555" spans="1:8" s="24" customFormat="1" x14ac:dyDescent="0.25">
      <c r="A555" s="111" t="s">
        <v>42</v>
      </c>
      <c r="B555" s="41" t="s">
        <v>503</v>
      </c>
      <c r="C555" s="2" t="s">
        <v>99</v>
      </c>
      <c r="D555" s="2" t="s">
        <v>113</v>
      </c>
      <c r="E555" s="2" t="s">
        <v>113</v>
      </c>
      <c r="F555" s="25">
        <f>SUM(Ведомственная!G977)</f>
        <v>30</v>
      </c>
      <c r="G555" s="25">
        <f>SUM(Ведомственная!H977)</f>
        <v>0</v>
      </c>
      <c r="H555" s="25">
        <f>SUM(Ведомственная!I977)</f>
        <v>0</v>
      </c>
    </row>
    <row r="556" spans="1:8" s="24" customFormat="1" ht="31.5" x14ac:dyDescent="0.25">
      <c r="A556" s="111" t="s">
        <v>229</v>
      </c>
      <c r="B556" s="41" t="s">
        <v>503</v>
      </c>
      <c r="C556" s="2" t="s">
        <v>122</v>
      </c>
      <c r="D556" s="2" t="s">
        <v>113</v>
      </c>
      <c r="E556" s="2" t="s">
        <v>113</v>
      </c>
      <c r="F556" s="25">
        <f>SUM(Ведомственная!G978)</f>
        <v>0</v>
      </c>
      <c r="G556" s="25">
        <f>SUM(Ведомственная!H978)</f>
        <v>0</v>
      </c>
      <c r="H556" s="25">
        <f>SUM(Ведомственная!I978)</f>
        <v>0</v>
      </c>
    </row>
    <row r="557" spans="1:8" s="24" customFormat="1" ht="31.5" x14ac:dyDescent="0.25">
      <c r="A557" s="111" t="s">
        <v>349</v>
      </c>
      <c r="B557" s="2" t="s">
        <v>350</v>
      </c>
      <c r="C557" s="2"/>
      <c r="D557" s="25"/>
      <c r="E557" s="2"/>
      <c r="F557" s="25">
        <f>SUM(F558:F560)</f>
        <v>3000</v>
      </c>
      <c r="G557" s="25">
        <f>SUM(G558:G560)</f>
        <v>3000</v>
      </c>
      <c r="H557" s="25">
        <f>SUM(H558:H560)</f>
        <v>3000</v>
      </c>
    </row>
    <row r="558" spans="1:8" s="24" customFormat="1" ht="63" x14ac:dyDescent="0.25">
      <c r="A558" s="27" t="s">
        <v>51</v>
      </c>
      <c r="B558" s="2" t="s">
        <v>350</v>
      </c>
      <c r="C558" s="2" t="s">
        <v>89</v>
      </c>
      <c r="D558" s="2" t="s">
        <v>113</v>
      </c>
      <c r="E558" s="2" t="s">
        <v>113</v>
      </c>
      <c r="F558" s="25">
        <f>SUM(Ведомственная!G501)+Ведомственная!G980</f>
        <v>3000</v>
      </c>
      <c r="G558" s="25">
        <f>SUM(Ведомственная!H501)+Ведомственная!H980</f>
        <v>3000</v>
      </c>
      <c r="H558" s="25">
        <f>SUM(Ведомственная!I501)+Ведомственная!I980</f>
        <v>3000</v>
      </c>
    </row>
    <row r="559" spans="1:8" s="24" customFormat="1" ht="31.5" x14ac:dyDescent="0.25">
      <c r="A559" s="111" t="s">
        <v>52</v>
      </c>
      <c r="B559" s="2" t="s">
        <v>350</v>
      </c>
      <c r="C559" s="2" t="s">
        <v>91</v>
      </c>
      <c r="D559" s="2" t="s">
        <v>113</v>
      </c>
      <c r="E559" s="2" t="s">
        <v>113</v>
      </c>
      <c r="F559" s="25">
        <f>SUM(Ведомственная!G981)+Ведомственная!G502</f>
        <v>0</v>
      </c>
      <c r="G559" s="25">
        <f>SUM(Ведомственная!H981)+Ведомственная!H502</f>
        <v>0</v>
      </c>
      <c r="H559" s="25">
        <f>SUM(Ведомственная!I981)+Ведомственная!I502</f>
        <v>0</v>
      </c>
    </row>
    <row r="560" spans="1:8" s="24" customFormat="1" ht="31.5" x14ac:dyDescent="0.25">
      <c r="A560" s="111" t="s">
        <v>229</v>
      </c>
      <c r="B560" s="2" t="s">
        <v>350</v>
      </c>
      <c r="C560" s="2" t="s">
        <v>122</v>
      </c>
      <c r="D560" s="2" t="s">
        <v>113</v>
      </c>
      <c r="E560" s="2" t="s">
        <v>113</v>
      </c>
      <c r="F560" s="25">
        <f>SUM(Ведомственная!G696)+Ведомственная!G1088+Ведомственная!G982</f>
        <v>0</v>
      </c>
      <c r="G560" s="25">
        <f>SUM(Ведомственная!H696)+Ведомственная!H1088+Ведомственная!H982</f>
        <v>0</v>
      </c>
      <c r="H560" s="25">
        <f>SUM(Ведомственная!I696)+Ведомственная!I1088+Ведомственная!I982</f>
        <v>0</v>
      </c>
    </row>
    <row r="561" spans="1:8" s="24" customFormat="1" ht="31.5" x14ac:dyDescent="0.25">
      <c r="A561" s="111" t="s">
        <v>45</v>
      </c>
      <c r="B561" s="31" t="s">
        <v>351</v>
      </c>
      <c r="C561" s="2"/>
      <c r="D561" s="25"/>
      <c r="E561" s="2"/>
      <c r="F561" s="25">
        <f>SUM(F562)</f>
        <v>0</v>
      </c>
      <c r="G561" s="25">
        <f>SUM(G562)</f>
        <v>0</v>
      </c>
      <c r="H561" s="25">
        <f>SUM(H562)</f>
        <v>0</v>
      </c>
    </row>
    <row r="562" spans="1:8" s="24" customFormat="1" ht="31.5" x14ac:dyDescent="0.25">
      <c r="A562" s="111" t="s">
        <v>352</v>
      </c>
      <c r="B562" s="31" t="s">
        <v>353</v>
      </c>
      <c r="C562" s="2"/>
      <c r="D562" s="25"/>
      <c r="E562" s="2"/>
      <c r="F562" s="25">
        <f>F563</f>
        <v>0</v>
      </c>
      <c r="G562" s="25">
        <f>G563</f>
        <v>0</v>
      </c>
      <c r="H562" s="25">
        <f>H563</f>
        <v>0</v>
      </c>
    </row>
    <row r="563" spans="1:8" s="24" customFormat="1" ht="63" x14ac:dyDescent="0.25">
      <c r="A563" s="27" t="s">
        <v>51</v>
      </c>
      <c r="B563" s="31" t="s">
        <v>353</v>
      </c>
      <c r="C563" s="2" t="s">
        <v>89</v>
      </c>
      <c r="D563" s="2" t="s">
        <v>113</v>
      </c>
      <c r="E563" s="2" t="s">
        <v>113</v>
      </c>
      <c r="F563" s="25">
        <f>SUM(Ведомственная!G985)</f>
        <v>0</v>
      </c>
      <c r="G563" s="25">
        <f>SUM(Ведомственная!H985)</f>
        <v>0</v>
      </c>
      <c r="H563" s="25">
        <f>SUM(Ведомственная!I985)</f>
        <v>0</v>
      </c>
    </row>
    <row r="564" spans="1:8" s="24" customFormat="1" x14ac:dyDescent="0.25">
      <c r="A564" s="111" t="s">
        <v>607</v>
      </c>
      <c r="B564" s="2" t="s">
        <v>608</v>
      </c>
      <c r="C564" s="2"/>
      <c r="D564" s="25"/>
      <c r="E564" s="2"/>
      <c r="F564" s="25">
        <f>F565</f>
        <v>324.89999999999998</v>
      </c>
      <c r="G564" s="25">
        <f>G565</f>
        <v>324.89999999999998</v>
      </c>
      <c r="H564" s="25">
        <f>H565</f>
        <v>324.89999999999998</v>
      </c>
    </row>
    <row r="565" spans="1:8" s="24" customFormat="1" x14ac:dyDescent="0.25">
      <c r="A565" s="111" t="s">
        <v>502</v>
      </c>
      <c r="B565" s="2" t="s">
        <v>609</v>
      </c>
      <c r="C565" s="2"/>
      <c r="D565" s="25"/>
      <c r="E565" s="2"/>
      <c r="F565" s="25">
        <f>SUM(F566:F568)</f>
        <v>324.89999999999998</v>
      </c>
      <c r="G565" s="25">
        <f>SUM(G566:G568)</f>
        <v>324.89999999999998</v>
      </c>
      <c r="H565" s="25">
        <f>SUM(H566:H568)</f>
        <v>324.89999999999998</v>
      </c>
    </row>
    <row r="566" spans="1:8" s="24" customFormat="1" ht="63" x14ac:dyDescent="0.25">
      <c r="A566" s="27" t="s">
        <v>51</v>
      </c>
      <c r="B566" s="2" t="s">
        <v>609</v>
      </c>
      <c r="C566" s="2" t="s">
        <v>89</v>
      </c>
      <c r="D566" s="2" t="s">
        <v>113</v>
      </c>
      <c r="E566" s="2" t="s">
        <v>113</v>
      </c>
      <c r="F566" s="25">
        <f>SUM(Ведомственная!G988)</f>
        <v>0</v>
      </c>
      <c r="G566" s="25">
        <f>SUM(Ведомственная!H988)</f>
        <v>0</v>
      </c>
      <c r="H566" s="25">
        <f>SUM(Ведомственная!I988)</f>
        <v>0</v>
      </c>
    </row>
    <row r="567" spans="1:8" s="24" customFormat="1" ht="31.5" x14ac:dyDescent="0.25">
      <c r="A567" s="111" t="s">
        <v>52</v>
      </c>
      <c r="B567" s="2" t="s">
        <v>609</v>
      </c>
      <c r="C567" s="2" t="s">
        <v>91</v>
      </c>
      <c r="D567" s="2" t="s">
        <v>113</v>
      </c>
      <c r="E567" s="2" t="s">
        <v>113</v>
      </c>
      <c r="F567" s="25">
        <f>SUM(Ведомственная!G989)</f>
        <v>324.89999999999998</v>
      </c>
      <c r="G567" s="25">
        <f>SUM(Ведомственная!H989)</f>
        <v>324.89999999999998</v>
      </c>
      <c r="H567" s="25">
        <f>SUM(Ведомственная!I989)</f>
        <v>324.89999999999998</v>
      </c>
    </row>
    <row r="568" spans="1:8" s="24" customFormat="1" x14ac:dyDescent="0.25">
      <c r="A568" s="111" t="s">
        <v>42</v>
      </c>
      <c r="B568" s="2" t="s">
        <v>609</v>
      </c>
      <c r="C568" s="2" t="s">
        <v>99</v>
      </c>
      <c r="D568" s="2" t="s">
        <v>113</v>
      </c>
      <c r="E568" s="2" t="s">
        <v>113</v>
      </c>
      <c r="F568" s="25">
        <f>SUM(Ведомственная!G990)</f>
        <v>0</v>
      </c>
      <c r="G568" s="25">
        <f>SUM(Ведомственная!H990)</f>
        <v>0</v>
      </c>
      <c r="H568" s="25">
        <f>SUM(Ведомственная!I990)</f>
        <v>0</v>
      </c>
    </row>
    <row r="569" spans="1:8" s="24" customFormat="1" ht="47.25" x14ac:dyDescent="0.25">
      <c r="A569" s="111" t="s">
        <v>682</v>
      </c>
      <c r="B569" s="31" t="s">
        <v>336</v>
      </c>
      <c r="C569" s="2"/>
      <c r="D569" s="2"/>
      <c r="E569" s="2"/>
      <c r="F569" s="25">
        <f>F570+F581</f>
        <v>12330.8</v>
      </c>
      <c r="G569" s="25">
        <f t="shared" ref="G569:H569" si="62">G570+G581</f>
        <v>24971.9</v>
      </c>
      <c r="H569" s="25">
        <f t="shared" si="62"/>
        <v>28374.7</v>
      </c>
    </row>
    <row r="570" spans="1:8" s="24" customFormat="1" x14ac:dyDescent="0.25">
      <c r="A570" s="111" t="s">
        <v>35</v>
      </c>
      <c r="B570" s="31" t="s">
        <v>337</v>
      </c>
      <c r="C570" s="2"/>
      <c r="D570" s="2"/>
      <c r="E570" s="2"/>
      <c r="F570" s="25">
        <f>SUM(F571+F572+F573+F574+F575+F576+F577+F579)</f>
        <v>7886.8</v>
      </c>
      <c r="G570" s="25">
        <f t="shared" ref="G570:H570" si="63">SUM(G571+G572+G573+G574+G575+G576+G577+G579)</f>
        <v>2170</v>
      </c>
      <c r="H570" s="25">
        <f t="shared" si="63"/>
        <v>1070.5</v>
      </c>
    </row>
    <row r="571" spans="1:8" s="24" customFormat="1" ht="31.5" x14ac:dyDescent="0.25">
      <c r="A571" s="111" t="s">
        <v>52</v>
      </c>
      <c r="B571" s="31" t="s">
        <v>337</v>
      </c>
      <c r="C571" s="2" t="s">
        <v>91</v>
      </c>
      <c r="D571" s="2" t="s">
        <v>113</v>
      </c>
      <c r="E571" s="2" t="s">
        <v>34</v>
      </c>
      <c r="F571" s="25">
        <f>SUM(Ведомственная!G857)</f>
        <v>120</v>
      </c>
      <c r="G571" s="25">
        <f>SUM(Ведомственная!H857)</f>
        <v>0</v>
      </c>
      <c r="H571" s="25">
        <f>SUM(Ведомственная!I857)</f>
        <v>0</v>
      </c>
    </row>
    <row r="572" spans="1:8" s="24" customFormat="1" ht="31.5" x14ac:dyDescent="0.25">
      <c r="A572" s="111" t="s">
        <v>52</v>
      </c>
      <c r="B572" s="31" t="s">
        <v>337</v>
      </c>
      <c r="C572" s="2" t="s">
        <v>91</v>
      </c>
      <c r="D572" s="2" t="s">
        <v>113</v>
      </c>
      <c r="E572" s="2" t="s">
        <v>44</v>
      </c>
      <c r="F572" s="25">
        <f>SUM(Ведомственная!G930)</f>
        <v>2376</v>
      </c>
      <c r="G572" s="25">
        <f>SUM(Ведомственная!H930)</f>
        <v>0</v>
      </c>
      <c r="H572" s="25">
        <f>SUM(Ведомственная!I930)</f>
        <v>0</v>
      </c>
    </row>
    <row r="573" spans="1:8" s="24" customFormat="1" ht="31.5" x14ac:dyDescent="0.25">
      <c r="A573" s="111" t="s">
        <v>52</v>
      </c>
      <c r="B573" s="31" t="s">
        <v>337</v>
      </c>
      <c r="C573" s="2" t="s">
        <v>91</v>
      </c>
      <c r="D573" s="2" t="s">
        <v>113</v>
      </c>
      <c r="E573" s="2" t="s">
        <v>173</v>
      </c>
      <c r="F573" s="25">
        <f>SUM(Ведомственная!G1008)</f>
        <v>5.0999999999999996</v>
      </c>
      <c r="G573" s="25">
        <f>SUM(Ведомственная!H1008)</f>
        <v>0</v>
      </c>
      <c r="H573" s="25">
        <f>SUM(Ведомственная!I1008)</f>
        <v>0</v>
      </c>
    </row>
    <row r="574" spans="1:8" s="24" customFormat="1" ht="31.5" x14ac:dyDescent="0.25">
      <c r="A574" s="111" t="s">
        <v>229</v>
      </c>
      <c r="B574" s="31" t="s">
        <v>337</v>
      </c>
      <c r="C574" s="2" t="s">
        <v>122</v>
      </c>
      <c r="D574" s="2" t="s">
        <v>113</v>
      </c>
      <c r="E574" s="2" t="s">
        <v>34</v>
      </c>
      <c r="F574" s="25">
        <f>SUM(Ведомственная!G858)</f>
        <v>3858</v>
      </c>
      <c r="G574" s="25">
        <f>SUM(Ведомственная!H858)</f>
        <v>0</v>
      </c>
      <c r="H574" s="25">
        <f>SUM(Ведомственная!I858)</f>
        <v>0</v>
      </c>
    </row>
    <row r="575" spans="1:8" s="24" customFormat="1" ht="31.5" x14ac:dyDescent="0.25">
      <c r="A575" s="111" t="s">
        <v>229</v>
      </c>
      <c r="B575" s="31" t="s">
        <v>337</v>
      </c>
      <c r="C575" s="2" t="s">
        <v>122</v>
      </c>
      <c r="D575" s="2" t="s">
        <v>113</v>
      </c>
      <c r="E575" s="2" t="s">
        <v>44</v>
      </c>
      <c r="F575" s="25">
        <f>SUM(Ведомственная!G931)</f>
        <v>663</v>
      </c>
      <c r="G575" s="25">
        <f>SUM(Ведомственная!H931)</f>
        <v>0</v>
      </c>
      <c r="H575" s="25">
        <f>SUM(Ведомственная!I931)</f>
        <v>0</v>
      </c>
    </row>
    <row r="576" spans="1:8" s="24" customFormat="1" ht="31.5" x14ac:dyDescent="0.25">
      <c r="A576" s="111" t="s">
        <v>229</v>
      </c>
      <c r="B576" s="31" t="s">
        <v>337</v>
      </c>
      <c r="C576" s="2" t="s">
        <v>122</v>
      </c>
      <c r="D576" s="2" t="s">
        <v>113</v>
      </c>
      <c r="E576" s="2" t="s">
        <v>54</v>
      </c>
      <c r="F576" s="25">
        <f>SUM(Ведомственная!G952)</f>
        <v>210</v>
      </c>
      <c r="G576" s="25">
        <f>SUM(Ведомственная!H952)</f>
        <v>0</v>
      </c>
      <c r="H576" s="25">
        <f>SUM(Ведомственная!I952)</f>
        <v>0</v>
      </c>
    </row>
    <row r="577" spans="1:8" s="24" customFormat="1" ht="31.5" x14ac:dyDescent="0.25">
      <c r="A577" s="111" t="s">
        <v>823</v>
      </c>
      <c r="B577" s="31" t="s">
        <v>824</v>
      </c>
      <c r="C577" s="2"/>
      <c r="D577" s="2"/>
      <c r="E577" s="2"/>
      <c r="F577" s="25">
        <f>SUM(F578)</f>
        <v>654.70000000000005</v>
      </c>
      <c r="G577" s="25">
        <f t="shared" ref="G577:H577" si="64">SUM(G578)</f>
        <v>770</v>
      </c>
      <c r="H577" s="25">
        <f t="shared" si="64"/>
        <v>1070.5</v>
      </c>
    </row>
    <row r="578" spans="1:8" s="24" customFormat="1" ht="31.5" x14ac:dyDescent="0.25">
      <c r="A578" s="111" t="s">
        <v>52</v>
      </c>
      <c r="B578" s="31" t="s">
        <v>824</v>
      </c>
      <c r="C578" s="2" t="s">
        <v>91</v>
      </c>
      <c r="D578" s="2" t="s">
        <v>113</v>
      </c>
      <c r="E578" s="2" t="s">
        <v>44</v>
      </c>
      <c r="F578" s="25">
        <f>SUM(Ведомственная!G933)</f>
        <v>654.70000000000005</v>
      </c>
      <c r="G578" s="25">
        <f>SUM(Ведомственная!H933)</f>
        <v>770</v>
      </c>
      <c r="H578" s="25">
        <f>SUM(Ведомственная!I933)</f>
        <v>1070.5</v>
      </c>
    </row>
    <row r="579" spans="1:8" s="24" customFormat="1" ht="31.5" x14ac:dyDescent="0.25">
      <c r="A579" s="111" t="s">
        <v>798</v>
      </c>
      <c r="B579" s="31" t="s">
        <v>803</v>
      </c>
      <c r="C579" s="2"/>
      <c r="D579" s="2"/>
      <c r="E579" s="2"/>
      <c r="F579" s="25">
        <f>SUM(F580)</f>
        <v>0</v>
      </c>
      <c r="G579" s="25">
        <f t="shared" ref="G579:H579" si="65">SUM(G580)</f>
        <v>1400</v>
      </c>
      <c r="H579" s="25">
        <f t="shared" si="65"/>
        <v>0</v>
      </c>
    </row>
    <row r="580" spans="1:8" s="24" customFormat="1" ht="31.5" x14ac:dyDescent="0.25">
      <c r="A580" s="111" t="s">
        <v>52</v>
      </c>
      <c r="B580" s="31" t="s">
        <v>803</v>
      </c>
      <c r="C580" s="2" t="s">
        <v>91</v>
      </c>
      <c r="D580" s="2" t="s">
        <v>113</v>
      </c>
      <c r="E580" s="2" t="s">
        <v>34</v>
      </c>
      <c r="F580" s="25">
        <f>SUM(Ведомственная!G860)</f>
        <v>0</v>
      </c>
      <c r="G580" s="25">
        <f>SUM(Ведомственная!H860)</f>
        <v>1400</v>
      </c>
      <c r="H580" s="25">
        <f>SUM(Ведомственная!I860)</f>
        <v>0</v>
      </c>
    </row>
    <row r="581" spans="1:8" s="24" customFormat="1" x14ac:dyDescent="0.25">
      <c r="A581" s="32" t="s">
        <v>151</v>
      </c>
      <c r="B581" s="33" t="s">
        <v>797</v>
      </c>
      <c r="C581" s="33"/>
      <c r="D581" s="2"/>
      <c r="E581" s="2"/>
      <c r="F581" s="25">
        <f>SUM(F582+F587)</f>
        <v>4444</v>
      </c>
      <c r="G581" s="25">
        <f t="shared" ref="G581:H581" si="66">SUM(G582+G587)</f>
        <v>22801.9</v>
      </c>
      <c r="H581" s="25">
        <f t="shared" si="66"/>
        <v>27304.2</v>
      </c>
    </row>
    <row r="582" spans="1:8" s="24" customFormat="1" ht="31.5" x14ac:dyDescent="0.25">
      <c r="A582" s="111" t="s">
        <v>799</v>
      </c>
      <c r="B582" s="33" t="s">
        <v>826</v>
      </c>
      <c r="C582" s="33"/>
      <c r="D582" s="2"/>
      <c r="E582" s="2"/>
      <c r="F582" s="25">
        <f>SUM(F585)+F583</f>
        <v>4000</v>
      </c>
      <c r="G582" s="25">
        <f t="shared" ref="G582:H582" si="67">SUM(G585)+G583</f>
        <v>22475.9</v>
      </c>
      <c r="H582" s="25">
        <f t="shared" si="67"/>
        <v>27304.2</v>
      </c>
    </row>
    <row r="583" spans="1:8" s="24" customFormat="1" ht="31.5" x14ac:dyDescent="0.25">
      <c r="A583" s="57" t="s">
        <v>831</v>
      </c>
      <c r="B583" s="31" t="s">
        <v>832</v>
      </c>
      <c r="C583" s="58"/>
      <c r="D583" s="2"/>
      <c r="E583" s="2"/>
      <c r="F583" s="25">
        <f>SUM(F584)</f>
        <v>0</v>
      </c>
      <c r="G583" s="25">
        <f t="shared" ref="G583:H583" si="68">SUM(G584)</f>
        <v>15375.9</v>
      </c>
      <c r="H583" s="25">
        <f t="shared" si="68"/>
        <v>15304.2</v>
      </c>
    </row>
    <row r="584" spans="1:8" s="24" customFormat="1" ht="31.5" x14ac:dyDescent="0.25">
      <c r="A584" s="111" t="s">
        <v>229</v>
      </c>
      <c r="B584" s="31" t="s">
        <v>832</v>
      </c>
      <c r="C584" s="58" t="s">
        <v>122</v>
      </c>
      <c r="D584" s="2" t="s">
        <v>113</v>
      </c>
      <c r="E584" s="2" t="s">
        <v>54</v>
      </c>
      <c r="F584" s="25">
        <f>SUM(Ведомственная!G956)</f>
        <v>0</v>
      </c>
      <c r="G584" s="25">
        <f>SUM(Ведомственная!H956)</f>
        <v>15375.9</v>
      </c>
      <c r="H584" s="25">
        <f>SUM(Ведомственная!I956)</f>
        <v>15304.2</v>
      </c>
    </row>
    <row r="585" spans="1:8" s="24" customFormat="1" ht="31.5" x14ac:dyDescent="0.25">
      <c r="A585" s="111" t="s">
        <v>798</v>
      </c>
      <c r="B585" s="31" t="s">
        <v>800</v>
      </c>
      <c r="C585" s="2"/>
      <c r="D585" s="2"/>
      <c r="E585" s="2"/>
      <c r="F585" s="25">
        <f>SUM(F586)</f>
        <v>4000</v>
      </c>
      <c r="G585" s="25">
        <f t="shared" ref="G585:H585" si="69">SUM(G586)</f>
        <v>7100</v>
      </c>
      <c r="H585" s="25">
        <f t="shared" si="69"/>
        <v>12000</v>
      </c>
    </row>
    <row r="586" spans="1:8" s="24" customFormat="1" ht="31.5" x14ac:dyDescent="0.25">
      <c r="A586" s="111" t="s">
        <v>229</v>
      </c>
      <c r="B586" s="31" t="s">
        <v>800</v>
      </c>
      <c r="C586" s="2" t="s">
        <v>122</v>
      </c>
      <c r="D586" s="2" t="s">
        <v>113</v>
      </c>
      <c r="E586" s="2" t="s">
        <v>34</v>
      </c>
      <c r="F586" s="25">
        <f>SUM(Ведомственная!G864)</f>
        <v>4000</v>
      </c>
      <c r="G586" s="25">
        <f>SUM(Ведомственная!H864)</f>
        <v>7100</v>
      </c>
      <c r="H586" s="25">
        <f>SUM(Ведомственная!I864)</f>
        <v>12000</v>
      </c>
    </row>
    <row r="587" spans="1:8" s="24" customFormat="1" ht="31.5" x14ac:dyDescent="0.25">
      <c r="A587" s="111" t="s">
        <v>263</v>
      </c>
      <c r="B587" s="31" t="s">
        <v>827</v>
      </c>
      <c r="C587" s="2"/>
      <c r="D587" s="2"/>
      <c r="E587" s="2"/>
      <c r="F587" s="25">
        <f>SUM(F588)</f>
        <v>444</v>
      </c>
      <c r="G587" s="25">
        <f t="shared" ref="G587:H587" si="70">SUM(G588)</f>
        <v>326</v>
      </c>
      <c r="H587" s="25">
        <f t="shared" si="70"/>
        <v>0</v>
      </c>
    </row>
    <row r="588" spans="1:8" s="24" customFormat="1" ht="31.5" x14ac:dyDescent="0.25">
      <c r="A588" s="111" t="s">
        <v>823</v>
      </c>
      <c r="B588" s="31" t="s">
        <v>825</v>
      </c>
      <c r="C588" s="2"/>
      <c r="D588" s="2"/>
      <c r="E588" s="2"/>
      <c r="F588" s="25">
        <f>SUM(F589)</f>
        <v>444</v>
      </c>
      <c r="G588" s="25">
        <f t="shared" ref="G588:H588" si="71">SUM(G589)</f>
        <v>326</v>
      </c>
      <c r="H588" s="25">
        <f t="shared" si="71"/>
        <v>0</v>
      </c>
    </row>
    <row r="589" spans="1:8" s="24" customFormat="1" ht="31.5" x14ac:dyDescent="0.25">
      <c r="A589" s="111" t="s">
        <v>229</v>
      </c>
      <c r="B589" s="31" t="s">
        <v>825</v>
      </c>
      <c r="C589" s="2" t="s">
        <v>122</v>
      </c>
      <c r="D589" s="2" t="s">
        <v>113</v>
      </c>
      <c r="E589" s="2" t="s">
        <v>44</v>
      </c>
      <c r="F589" s="25">
        <f>SUM(Ведомственная!G937)</f>
        <v>444</v>
      </c>
      <c r="G589" s="25">
        <f>SUM(Ведомственная!H937)</f>
        <v>326</v>
      </c>
      <c r="H589" s="25">
        <f>SUM(Ведомственная!I937)</f>
        <v>0</v>
      </c>
    </row>
    <row r="590" spans="1:8" s="24" customFormat="1" ht="47.25" x14ac:dyDescent="0.25">
      <c r="A590" s="156" t="s">
        <v>991</v>
      </c>
      <c r="B590" s="61" t="s">
        <v>354</v>
      </c>
      <c r="C590" s="2"/>
      <c r="D590" s="25"/>
      <c r="E590" s="22"/>
      <c r="F590" s="25">
        <f>SUM(F604+F591+F596+F598)+F601+F594</f>
        <v>62201.2</v>
      </c>
      <c r="G590" s="25">
        <f t="shared" ref="G590:H590" si="72">SUM(G604+G591+G596+G598)+G601+G594</f>
        <v>51949.7</v>
      </c>
      <c r="H590" s="25">
        <f t="shared" si="72"/>
        <v>51949.7</v>
      </c>
    </row>
    <row r="591" spans="1:8" s="24" customFormat="1" x14ac:dyDescent="0.25">
      <c r="A591" s="57" t="s">
        <v>80</v>
      </c>
      <c r="B591" s="64" t="s">
        <v>530</v>
      </c>
      <c r="C591" s="58"/>
      <c r="D591" s="60"/>
      <c r="E591" s="22"/>
      <c r="F591" s="60">
        <f>+F592+F593</f>
        <v>13969.1</v>
      </c>
      <c r="G591" s="60">
        <f>+G592+G593</f>
        <v>13969.1</v>
      </c>
      <c r="H591" s="60">
        <f>+H592+H593</f>
        <v>13969.1</v>
      </c>
    </row>
    <row r="592" spans="1:8" s="24" customFormat="1" ht="63" x14ac:dyDescent="0.25">
      <c r="A592" s="57" t="s">
        <v>51</v>
      </c>
      <c r="B592" s="64" t="s">
        <v>530</v>
      </c>
      <c r="C592" s="58" t="s">
        <v>89</v>
      </c>
      <c r="D592" s="2" t="s">
        <v>113</v>
      </c>
      <c r="E592" s="2" t="s">
        <v>173</v>
      </c>
      <c r="F592" s="60">
        <f>SUM(Ведомственная!G1011)</f>
        <v>13968.9</v>
      </c>
      <c r="G592" s="60">
        <f>SUM(Ведомственная!H1011)</f>
        <v>13968.9</v>
      </c>
      <c r="H592" s="60">
        <f>SUM(Ведомственная!I1011)</f>
        <v>13968.9</v>
      </c>
    </row>
    <row r="593" spans="1:8" s="24" customFormat="1" ht="31.5" x14ac:dyDescent="0.25">
      <c r="A593" s="57" t="s">
        <v>52</v>
      </c>
      <c r="B593" s="64" t="s">
        <v>530</v>
      </c>
      <c r="C593" s="58" t="s">
        <v>91</v>
      </c>
      <c r="D593" s="2" t="s">
        <v>113</v>
      </c>
      <c r="E593" s="2" t="s">
        <v>173</v>
      </c>
      <c r="F593" s="60">
        <f>SUM(Ведомственная!G1012)</f>
        <v>0.2</v>
      </c>
      <c r="G593" s="60">
        <f>SUM(Ведомственная!H1012)</f>
        <v>0.2</v>
      </c>
      <c r="H593" s="60">
        <f>SUM(Ведомственная!I1012)</f>
        <v>0.2</v>
      </c>
    </row>
    <row r="594" spans="1:8" s="24" customFormat="1" x14ac:dyDescent="0.25">
      <c r="A594" s="57" t="s">
        <v>95</v>
      </c>
      <c r="B594" s="64" t="s">
        <v>836</v>
      </c>
      <c r="C594" s="58"/>
      <c r="D594" s="2"/>
      <c r="E594" s="2"/>
      <c r="F594" s="60">
        <f>SUM(F595)</f>
        <v>283</v>
      </c>
      <c r="G594" s="60">
        <f t="shared" ref="G594:H594" si="73">SUM(G595)</f>
        <v>0</v>
      </c>
      <c r="H594" s="60">
        <f t="shared" si="73"/>
        <v>0</v>
      </c>
    </row>
    <row r="595" spans="1:8" s="24" customFormat="1" ht="31.5" x14ac:dyDescent="0.25">
      <c r="A595" s="57" t="s">
        <v>52</v>
      </c>
      <c r="B595" s="64" t="s">
        <v>836</v>
      </c>
      <c r="C595" s="58" t="s">
        <v>91</v>
      </c>
      <c r="D595" s="2" t="s">
        <v>113</v>
      </c>
      <c r="E595" s="2" t="s">
        <v>173</v>
      </c>
      <c r="F595" s="60">
        <f>SUM(Ведомственная!G1014)</f>
        <v>283</v>
      </c>
      <c r="G595" s="60">
        <f>SUM(Ведомственная!H1014)</f>
        <v>0</v>
      </c>
      <c r="H595" s="60">
        <f>SUM(Ведомственная!I1014)</f>
        <v>0</v>
      </c>
    </row>
    <row r="596" spans="1:8" s="24" customFormat="1" ht="31.5" x14ac:dyDescent="0.25">
      <c r="A596" s="57" t="s">
        <v>97</v>
      </c>
      <c r="B596" s="64" t="s">
        <v>626</v>
      </c>
      <c r="C596" s="58"/>
      <c r="D596" s="2"/>
      <c r="E596" s="2"/>
      <c r="F596" s="60">
        <f>SUM(F597)</f>
        <v>1234.5</v>
      </c>
      <c r="G596" s="60">
        <f>SUM(G597)</f>
        <v>694.8</v>
      </c>
      <c r="H596" s="60">
        <f>SUM(H597)</f>
        <v>694.8</v>
      </c>
    </row>
    <row r="597" spans="1:8" s="24" customFormat="1" ht="31.5" x14ac:dyDescent="0.25">
      <c r="A597" s="57" t="s">
        <v>52</v>
      </c>
      <c r="B597" s="64" t="s">
        <v>626</v>
      </c>
      <c r="C597" s="58" t="s">
        <v>91</v>
      </c>
      <c r="D597" s="2" t="s">
        <v>113</v>
      </c>
      <c r="E597" s="2" t="s">
        <v>173</v>
      </c>
      <c r="F597" s="60">
        <f>SUM(Ведомственная!G1016)</f>
        <v>1234.5</v>
      </c>
      <c r="G597" s="60">
        <f>SUM(Ведомственная!H1016)</f>
        <v>694.8</v>
      </c>
      <c r="H597" s="60">
        <f>SUM(Ведомственная!I1016)</f>
        <v>694.8</v>
      </c>
    </row>
    <row r="598" spans="1:8" s="24" customFormat="1" ht="31.5" x14ac:dyDescent="0.25">
      <c r="A598" s="57" t="s">
        <v>541</v>
      </c>
      <c r="B598" s="64" t="s">
        <v>542</v>
      </c>
      <c r="C598" s="58"/>
      <c r="D598" s="60"/>
      <c r="E598" s="22"/>
      <c r="F598" s="60">
        <f>SUM(F599:F600)</f>
        <v>818.5</v>
      </c>
      <c r="G598" s="60">
        <f>SUM(G599:G600)</f>
        <v>49.5</v>
      </c>
      <c r="H598" s="60">
        <f>SUM(H599:H600)</f>
        <v>49.5</v>
      </c>
    </row>
    <row r="599" spans="1:8" s="24" customFormat="1" ht="31.5" x14ac:dyDescent="0.25">
      <c r="A599" s="57" t="s">
        <v>52</v>
      </c>
      <c r="B599" s="64" t="s">
        <v>542</v>
      </c>
      <c r="C599" s="58" t="s">
        <v>91</v>
      </c>
      <c r="D599" s="2" t="s">
        <v>113</v>
      </c>
      <c r="E599" s="2" t="s">
        <v>173</v>
      </c>
      <c r="F599" s="60">
        <f>SUM(Ведомственная!G1018)</f>
        <v>769</v>
      </c>
      <c r="G599" s="60">
        <f>SUM(Ведомственная!H1018)</f>
        <v>0</v>
      </c>
      <c r="H599" s="60">
        <f>SUM(Ведомственная!I1018)</f>
        <v>0</v>
      </c>
    </row>
    <row r="600" spans="1:8" s="24" customFormat="1" x14ac:dyDescent="0.25">
      <c r="A600" s="111" t="s">
        <v>22</v>
      </c>
      <c r="B600" s="64" t="s">
        <v>542</v>
      </c>
      <c r="C600" s="58" t="s">
        <v>96</v>
      </c>
      <c r="D600" s="2" t="s">
        <v>113</v>
      </c>
      <c r="E600" s="2" t="s">
        <v>173</v>
      </c>
      <c r="F600" s="60">
        <f>SUM(Ведомственная!G1019)</f>
        <v>49.5</v>
      </c>
      <c r="G600" s="60">
        <f>SUM(Ведомственная!H1019)</f>
        <v>49.5</v>
      </c>
      <c r="H600" s="60">
        <f>SUM(Ведомственная!I1019)</f>
        <v>49.5</v>
      </c>
    </row>
    <row r="601" spans="1:8" s="24" customFormat="1" x14ac:dyDescent="0.25">
      <c r="A601" s="32" t="s">
        <v>35</v>
      </c>
      <c r="B601" s="33" t="s">
        <v>837</v>
      </c>
      <c r="C601" s="33"/>
      <c r="D601" s="2"/>
      <c r="E601" s="2"/>
      <c r="F601" s="60">
        <f>SUM(F602)</f>
        <v>1000</v>
      </c>
      <c r="G601" s="60">
        <f t="shared" ref="G601:H601" si="74">SUM(G602)</f>
        <v>0</v>
      </c>
      <c r="H601" s="60">
        <f t="shared" si="74"/>
        <v>0</v>
      </c>
    </row>
    <row r="602" spans="1:8" s="24" customFormat="1" ht="31.5" x14ac:dyDescent="0.25">
      <c r="A602" s="36" t="s">
        <v>838</v>
      </c>
      <c r="B602" s="2" t="s">
        <v>796</v>
      </c>
      <c r="C602" s="112"/>
      <c r="D602" s="2"/>
      <c r="E602" s="2"/>
      <c r="F602" s="60">
        <f>SUM(F603)</f>
        <v>1000</v>
      </c>
      <c r="G602" s="60">
        <f t="shared" ref="G602:H602" si="75">SUM(G603)</f>
        <v>0</v>
      </c>
      <c r="H602" s="60">
        <f t="shared" si="75"/>
        <v>0</v>
      </c>
    </row>
    <row r="603" spans="1:8" s="24" customFormat="1" ht="31.5" x14ac:dyDescent="0.25">
      <c r="A603" s="111" t="s">
        <v>52</v>
      </c>
      <c r="B603" s="2" t="s">
        <v>796</v>
      </c>
      <c r="C603" s="112" t="s">
        <v>91</v>
      </c>
      <c r="D603" s="2" t="s">
        <v>113</v>
      </c>
      <c r="E603" s="2" t="s">
        <v>173</v>
      </c>
      <c r="F603" s="60">
        <f>SUM(Ведомственная!G1022)</f>
        <v>1000</v>
      </c>
      <c r="G603" s="60">
        <f>SUM(Ведомственная!H1022)</f>
        <v>0</v>
      </c>
      <c r="H603" s="60">
        <f>SUM(Ведомственная!I1022)</f>
        <v>0</v>
      </c>
    </row>
    <row r="604" spans="1:8" s="24" customFormat="1" ht="31.5" x14ac:dyDescent="0.25">
      <c r="A604" s="111" t="s">
        <v>45</v>
      </c>
      <c r="B604" s="20" t="s">
        <v>355</v>
      </c>
      <c r="C604" s="2"/>
      <c r="D604" s="25"/>
      <c r="E604" s="22"/>
      <c r="F604" s="25">
        <f>SUM(F605)</f>
        <v>44896.1</v>
      </c>
      <c r="G604" s="25">
        <f>SUM(G605)</f>
        <v>37236.299999999996</v>
      </c>
      <c r="H604" s="25">
        <f>SUM(H605)</f>
        <v>37236.299999999996</v>
      </c>
    </row>
    <row r="605" spans="1:8" s="24" customFormat="1" ht="31.5" x14ac:dyDescent="0.25">
      <c r="A605" s="36" t="s">
        <v>838</v>
      </c>
      <c r="B605" s="20" t="s">
        <v>356</v>
      </c>
      <c r="C605" s="2"/>
      <c r="D605" s="25"/>
      <c r="E605" s="22"/>
      <c r="F605" s="25">
        <f>F606+F608+F609+F607</f>
        <v>44896.1</v>
      </c>
      <c r="G605" s="25">
        <f>G606+G608+G609+G607</f>
        <v>37236.299999999996</v>
      </c>
      <c r="H605" s="25">
        <f>H606+H608+H609+H607</f>
        <v>37236.299999999996</v>
      </c>
    </row>
    <row r="606" spans="1:8" s="24" customFormat="1" ht="63" x14ac:dyDescent="0.25">
      <c r="A606" s="27" t="s">
        <v>51</v>
      </c>
      <c r="B606" s="20" t="s">
        <v>356</v>
      </c>
      <c r="C606" s="2" t="s">
        <v>89</v>
      </c>
      <c r="D606" s="2" t="s">
        <v>113</v>
      </c>
      <c r="E606" s="2" t="s">
        <v>173</v>
      </c>
      <c r="F606" s="25">
        <f>SUM(Ведомственная!G1025)</f>
        <v>33506</v>
      </c>
      <c r="G606" s="25">
        <f>SUM(Ведомственная!H1025)</f>
        <v>33506</v>
      </c>
      <c r="H606" s="25">
        <f>SUM(Ведомственная!I1025)</f>
        <v>33506</v>
      </c>
    </row>
    <row r="607" spans="1:8" s="24" customFormat="1" ht="63" x14ac:dyDescent="0.25">
      <c r="A607" s="27" t="s">
        <v>51</v>
      </c>
      <c r="B607" s="20" t="s">
        <v>356</v>
      </c>
      <c r="C607" s="2" t="s">
        <v>89</v>
      </c>
      <c r="D607" s="2" t="s">
        <v>170</v>
      </c>
      <c r="E607" s="2" t="s">
        <v>169</v>
      </c>
      <c r="F607" s="25">
        <f>SUM(Ведомственная!G1061)</f>
        <v>2614.6999999999998</v>
      </c>
      <c r="G607" s="25">
        <f>SUM(Ведомственная!H1061)</f>
        <v>2614.6999999999998</v>
      </c>
      <c r="H607" s="25">
        <f>SUM(Ведомственная!I1061)</f>
        <v>2614.6999999999998</v>
      </c>
    </row>
    <row r="608" spans="1:8" s="24" customFormat="1" ht="31.5" x14ac:dyDescent="0.25">
      <c r="A608" s="111" t="s">
        <v>52</v>
      </c>
      <c r="B608" s="20" t="s">
        <v>356</v>
      </c>
      <c r="C608" s="2" t="s">
        <v>91</v>
      </c>
      <c r="D608" s="2" t="s">
        <v>113</v>
      </c>
      <c r="E608" s="2" t="s">
        <v>173</v>
      </c>
      <c r="F608" s="25">
        <f>SUM(Ведомственная!G1026)</f>
        <v>8595.5</v>
      </c>
      <c r="G608" s="25">
        <f>SUM(Ведомственная!H1026)</f>
        <v>935.7</v>
      </c>
      <c r="H608" s="25">
        <f>SUM(Ведомственная!I1026)</f>
        <v>935.7</v>
      </c>
    </row>
    <row r="609" spans="1:8" s="24" customFormat="1" x14ac:dyDescent="0.25">
      <c r="A609" s="111" t="s">
        <v>22</v>
      </c>
      <c r="B609" s="20" t="s">
        <v>356</v>
      </c>
      <c r="C609" s="2" t="s">
        <v>96</v>
      </c>
      <c r="D609" s="2" t="s">
        <v>113</v>
      </c>
      <c r="E609" s="2" t="s">
        <v>173</v>
      </c>
      <c r="F609" s="25">
        <f>SUM(Ведомственная!G1027)</f>
        <v>179.9</v>
      </c>
      <c r="G609" s="25">
        <f>SUM(Ведомственная!H1027)</f>
        <v>179.9</v>
      </c>
      <c r="H609" s="25">
        <f>SUM(Ведомственная!I1027)</f>
        <v>179.9</v>
      </c>
    </row>
    <row r="610" spans="1:8" s="24" customFormat="1" ht="31.5" x14ac:dyDescent="0.25">
      <c r="A610" s="21" t="s">
        <v>678</v>
      </c>
      <c r="B610" s="22" t="s">
        <v>258</v>
      </c>
      <c r="C610" s="22"/>
      <c r="D610" s="22"/>
      <c r="E610" s="22"/>
      <c r="F610" s="28">
        <f>SUM(F611+F623+F666)</f>
        <v>302403.19999999995</v>
      </c>
      <c r="G610" s="28">
        <f>SUM(G611+G623+G666)</f>
        <v>163281.29999999999</v>
      </c>
      <c r="H610" s="28">
        <f>SUM(H611+H623+H666)</f>
        <v>164270.39999999997</v>
      </c>
    </row>
    <row r="611" spans="1:8" s="24" customFormat="1" ht="31.5" x14ac:dyDescent="0.25">
      <c r="A611" s="111" t="s">
        <v>314</v>
      </c>
      <c r="B611" s="31" t="s">
        <v>259</v>
      </c>
      <c r="C611" s="31"/>
      <c r="D611" s="22"/>
      <c r="E611" s="22"/>
      <c r="F611" s="101">
        <f>SUM(F612+F615+F618+F620)</f>
        <v>10641.800000000001</v>
      </c>
      <c r="G611" s="101">
        <f>SUM(G612+G615+G618+G620)</f>
        <v>10641.800000000001</v>
      </c>
      <c r="H611" s="101">
        <f>SUM(H612+H615+H618+H620)</f>
        <v>10641.800000000001</v>
      </c>
    </row>
    <row r="612" spans="1:8" s="24" customFormat="1" x14ac:dyDescent="0.25">
      <c r="A612" s="111" t="s">
        <v>80</v>
      </c>
      <c r="B612" s="31" t="s">
        <v>520</v>
      </c>
      <c r="C612" s="31"/>
      <c r="D612" s="22"/>
      <c r="E612" s="22"/>
      <c r="F612" s="101">
        <f>F613+F614</f>
        <v>8568.6</v>
      </c>
      <c r="G612" s="101">
        <f>G613+G614</f>
        <v>8568.6</v>
      </c>
      <c r="H612" s="101">
        <f>H613+H614</f>
        <v>8568.6</v>
      </c>
    </row>
    <row r="613" spans="1:8" s="24" customFormat="1" ht="63" x14ac:dyDescent="0.25">
      <c r="A613" s="111" t="s">
        <v>51</v>
      </c>
      <c r="B613" s="31" t="s">
        <v>520</v>
      </c>
      <c r="C613" s="31">
        <v>100</v>
      </c>
      <c r="D613" s="2" t="s">
        <v>170</v>
      </c>
      <c r="E613" s="2" t="s">
        <v>169</v>
      </c>
      <c r="F613" s="101">
        <f>SUM(Ведомственная!G800)</f>
        <v>8568.4</v>
      </c>
      <c r="G613" s="101">
        <f>SUM(Ведомственная!H800)</f>
        <v>8568.4</v>
      </c>
      <c r="H613" s="101">
        <f>SUM(Ведомственная!I800)</f>
        <v>8568.4</v>
      </c>
    </row>
    <row r="614" spans="1:8" s="24" customFormat="1" ht="31.5" x14ac:dyDescent="0.25">
      <c r="A614" s="111" t="s">
        <v>52</v>
      </c>
      <c r="B614" s="49" t="s">
        <v>520</v>
      </c>
      <c r="C614" s="49">
        <v>200</v>
      </c>
      <c r="D614" s="2" t="s">
        <v>170</v>
      </c>
      <c r="E614" s="2" t="s">
        <v>169</v>
      </c>
      <c r="F614" s="101">
        <f>SUM(Ведомственная!G801)</f>
        <v>0.2</v>
      </c>
      <c r="G614" s="101">
        <f>SUM(Ведомственная!H801)</f>
        <v>0.2</v>
      </c>
      <c r="H614" s="101">
        <f>SUM(Ведомственная!I801)</f>
        <v>0.2</v>
      </c>
    </row>
    <row r="615" spans="1:8" s="24" customFormat="1" x14ac:dyDescent="0.25">
      <c r="A615" s="111" t="s">
        <v>95</v>
      </c>
      <c r="B615" s="49" t="s">
        <v>521</v>
      </c>
      <c r="C615" s="49"/>
      <c r="D615" s="22"/>
      <c r="E615" s="22"/>
      <c r="F615" s="50">
        <f>F616+F617</f>
        <v>110.1</v>
      </c>
      <c r="G615" s="50">
        <f>G616+G617</f>
        <v>110.1</v>
      </c>
      <c r="H615" s="50">
        <f>H616+H617</f>
        <v>110.1</v>
      </c>
    </row>
    <row r="616" spans="1:8" s="24" customFormat="1" ht="31.5" x14ac:dyDescent="0.25">
      <c r="A616" s="111" t="s">
        <v>52</v>
      </c>
      <c r="B616" s="31" t="s">
        <v>521</v>
      </c>
      <c r="C616" s="31">
        <v>200</v>
      </c>
      <c r="D616" s="2" t="s">
        <v>170</v>
      </c>
      <c r="E616" s="2" t="s">
        <v>169</v>
      </c>
      <c r="F616" s="101">
        <f>SUM(Ведомственная!G803)</f>
        <v>100</v>
      </c>
      <c r="G616" s="101">
        <f>SUM(Ведомственная!H803)</f>
        <v>100</v>
      </c>
      <c r="H616" s="101">
        <f>SUM(Ведомственная!I803)</f>
        <v>100</v>
      </c>
    </row>
    <row r="617" spans="1:8" s="24" customFormat="1" x14ac:dyDescent="0.25">
      <c r="A617" s="111" t="s">
        <v>22</v>
      </c>
      <c r="B617" s="31" t="s">
        <v>521</v>
      </c>
      <c r="C617" s="31">
        <v>800</v>
      </c>
      <c r="D617" s="2" t="s">
        <v>170</v>
      </c>
      <c r="E617" s="2" t="s">
        <v>169</v>
      </c>
      <c r="F617" s="101">
        <f>SUM(Ведомственная!G804)</f>
        <v>10.1</v>
      </c>
      <c r="G617" s="101">
        <f>SUM(Ведомственная!H804)</f>
        <v>10.1</v>
      </c>
      <c r="H617" s="101">
        <f>SUM(Ведомственная!I804)</f>
        <v>10.1</v>
      </c>
    </row>
    <row r="618" spans="1:8" s="24" customFormat="1" ht="31.5" x14ac:dyDescent="0.25">
      <c r="A618" s="111" t="s">
        <v>97</v>
      </c>
      <c r="B618" s="31" t="s">
        <v>522</v>
      </c>
      <c r="C618" s="31"/>
      <c r="D618" s="22"/>
      <c r="E618" s="22"/>
      <c r="F618" s="101">
        <f>F619</f>
        <v>450.7</v>
      </c>
      <c r="G618" s="101">
        <f>G619</f>
        <v>450.7</v>
      </c>
      <c r="H618" s="101">
        <f>H619</f>
        <v>450.7</v>
      </c>
    </row>
    <row r="619" spans="1:8" ht="31.5" x14ac:dyDescent="0.25">
      <c r="A619" s="111" t="s">
        <v>52</v>
      </c>
      <c r="B619" s="31" t="s">
        <v>522</v>
      </c>
      <c r="C619" s="31">
        <v>200</v>
      </c>
      <c r="D619" s="2" t="s">
        <v>170</v>
      </c>
      <c r="E619" s="2" t="s">
        <v>169</v>
      </c>
      <c r="F619" s="101">
        <f>SUM(Ведомственная!G806)</f>
        <v>450.7</v>
      </c>
      <c r="G619" s="101">
        <f>SUM(Ведомственная!H806)</f>
        <v>450.7</v>
      </c>
      <c r="H619" s="101">
        <f>SUM(Ведомственная!I806)</f>
        <v>450.7</v>
      </c>
    </row>
    <row r="620" spans="1:8" ht="31.5" x14ac:dyDescent="0.25">
      <c r="A620" s="111" t="s">
        <v>98</v>
      </c>
      <c r="B620" s="31" t="s">
        <v>523</v>
      </c>
      <c r="C620" s="31"/>
      <c r="D620" s="2"/>
      <c r="E620" s="2"/>
      <c r="F620" s="101">
        <f>F621+F622</f>
        <v>1512.3999999999999</v>
      </c>
      <c r="G620" s="101">
        <f>G621+G622</f>
        <v>1512.3999999999999</v>
      </c>
      <c r="H620" s="101">
        <f>H621+H622</f>
        <v>1512.3999999999999</v>
      </c>
    </row>
    <row r="621" spans="1:8" ht="31.5" x14ac:dyDescent="0.25">
      <c r="A621" s="111" t="s">
        <v>52</v>
      </c>
      <c r="B621" s="31" t="s">
        <v>523</v>
      </c>
      <c r="C621" s="31">
        <v>200</v>
      </c>
      <c r="D621" s="2" t="s">
        <v>170</v>
      </c>
      <c r="E621" s="2" t="s">
        <v>169</v>
      </c>
      <c r="F621" s="101">
        <f>SUM(Ведомственная!G808)</f>
        <v>1409.6</v>
      </c>
      <c r="G621" s="101">
        <f>SUM(Ведомственная!H808)</f>
        <v>1409.6</v>
      </c>
      <c r="H621" s="101">
        <f>SUM(Ведомственная!I808)</f>
        <v>1409.6</v>
      </c>
    </row>
    <row r="622" spans="1:8" x14ac:dyDescent="0.25">
      <c r="A622" s="111" t="s">
        <v>22</v>
      </c>
      <c r="B622" s="31" t="s">
        <v>523</v>
      </c>
      <c r="C622" s="31">
        <v>800</v>
      </c>
      <c r="D622" s="2" t="s">
        <v>170</v>
      </c>
      <c r="E622" s="2" t="s">
        <v>169</v>
      </c>
      <c r="F622" s="101">
        <f>SUM(Ведомственная!G809)</f>
        <v>102.8</v>
      </c>
      <c r="G622" s="101">
        <f>SUM(Ведомственная!H809)</f>
        <v>102.8</v>
      </c>
      <c r="H622" s="101">
        <f>SUM(Ведомственная!I809)</f>
        <v>102.8</v>
      </c>
    </row>
    <row r="623" spans="1:8" ht="94.5" x14ac:dyDescent="0.25">
      <c r="A623" s="111" t="s">
        <v>841</v>
      </c>
      <c r="B623" s="20" t="s">
        <v>262</v>
      </c>
      <c r="C623" s="2"/>
      <c r="D623" s="2"/>
      <c r="E623" s="2"/>
      <c r="F623" s="25">
        <f>F651+F654+F624+F661</f>
        <v>157667</v>
      </c>
      <c r="G623" s="25">
        <f>G651+G654+G624+G661</f>
        <v>136044.5</v>
      </c>
      <c r="H623" s="25">
        <f>H651+H654+H624+H661</f>
        <v>137046.79999999999</v>
      </c>
    </row>
    <row r="624" spans="1:8" x14ac:dyDescent="0.25">
      <c r="A624" s="111" t="s">
        <v>35</v>
      </c>
      <c r="B624" s="2" t="s">
        <v>842</v>
      </c>
      <c r="C624" s="2"/>
      <c r="D624" s="2"/>
      <c r="E624" s="2"/>
      <c r="F624" s="25">
        <f>SUM(F646)+F625+F644+F642+F640+F638+F636</f>
        <v>19405.899999999998</v>
      </c>
      <c r="G624" s="25">
        <f t="shared" ref="G624:H624" si="76">SUM(G646)+G625+G644+G642+G640+G638+G636</f>
        <v>18705.899999999998</v>
      </c>
      <c r="H624" s="25">
        <f t="shared" si="76"/>
        <v>18708.199999999997</v>
      </c>
    </row>
    <row r="625" spans="1:8" ht="63" x14ac:dyDescent="0.25">
      <c r="A625" s="111" t="s">
        <v>848</v>
      </c>
      <c r="B625" s="2" t="s">
        <v>849</v>
      </c>
      <c r="C625" s="2"/>
      <c r="D625" s="2"/>
      <c r="E625" s="2"/>
      <c r="F625" s="25">
        <f>SUM(F626+F628+F630+F632+F634)</f>
        <v>8620</v>
      </c>
      <c r="G625" s="25">
        <f t="shared" ref="G625:H625" si="77">SUM(G628)+G630+G632+G634+G626</f>
        <v>8620</v>
      </c>
      <c r="H625" s="25">
        <f t="shared" si="77"/>
        <v>8622.2999999999993</v>
      </c>
    </row>
    <row r="626" spans="1:8" ht="47.25" x14ac:dyDescent="0.25">
      <c r="A626" s="111" t="s">
        <v>525</v>
      </c>
      <c r="B626" s="2" t="s">
        <v>874</v>
      </c>
      <c r="C626" s="2"/>
      <c r="D626" s="2"/>
      <c r="E626" s="2"/>
      <c r="F626" s="25">
        <f>SUM(F627)</f>
        <v>3000</v>
      </c>
      <c r="G626" s="25">
        <f t="shared" ref="G626" si="78">SUM(G627)</f>
        <v>3000</v>
      </c>
      <c r="H626" s="25">
        <f t="shared" ref="H626" si="79">SUM(H627)</f>
        <v>3000</v>
      </c>
    </row>
    <row r="627" spans="1:8" ht="31.5" x14ac:dyDescent="0.25">
      <c r="A627" s="111" t="s">
        <v>229</v>
      </c>
      <c r="B627" s="2" t="s">
        <v>874</v>
      </c>
      <c r="C627" s="2" t="s">
        <v>122</v>
      </c>
      <c r="D627" s="2" t="s">
        <v>170</v>
      </c>
      <c r="E627" s="2" t="s">
        <v>54</v>
      </c>
      <c r="F627" s="25">
        <f>SUM(Ведомственная!G786)</f>
        <v>3000</v>
      </c>
      <c r="G627" s="25">
        <f>SUM(Ведомственная!H786)</f>
        <v>3000</v>
      </c>
      <c r="H627" s="25">
        <f>SUM(Ведомственная!I786)</f>
        <v>3000</v>
      </c>
    </row>
    <row r="628" spans="1:8" ht="47.25" x14ac:dyDescent="0.25">
      <c r="A628" s="111" t="s">
        <v>850</v>
      </c>
      <c r="B628" s="2" t="s">
        <v>851</v>
      </c>
      <c r="C628" s="2"/>
      <c r="D628" s="2"/>
      <c r="E628" s="2"/>
      <c r="F628" s="25">
        <f>SUM(F629)</f>
        <v>1584.8</v>
      </c>
      <c r="G628" s="25">
        <f>SUM(G629)</f>
        <v>1584.8</v>
      </c>
      <c r="H628" s="25">
        <f>SUM(H629)</f>
        <v>1584.8</v>
      </c>
    </row>
    <row r="629" spans="1:8" ht="31.5" x14ac:dyDescent="0.25">
      <c r="A629" s="111" t="s">
        <v>229</v>
      </c>
      <c r="B629" s="2" t="s">
        <v>851</v>
      </c>
      <c r="C629" s="2" t="s">
        <v>122</v>
      </c>
      <c r="D629" s="2" t="s">
        <v>170</v>
      </c>
      <c r="E629" s="2" t="s">
        <v>44</v>
      </c>
      <c r="F629" s="25">
        <f>SUM(Ведомственная!G749)</f>
        <v>1584.8</v>
      </c>
      <c r="G629" s="25">
        <f>SUM(Ведомственная!H749)</f>
        <v>1584.8</v>
      </c>
      <c r="H629" s="25">
        <f>SUM(Ведомственная!I749)</f>
        <v>1584.8</v>
      </c>
    </row>
    <row r="630" spans="1:8" ht="47.25" x14ac:dyDescent="0.25">
      <c r="A630" s="111" t="s">
        <v>852</v>
      </c>
      <c r="B630" s="2" t="s">
        <v>853</v>
      </c>
      <c r="C630" s="2"/>
      <c r="D630" s="2"/>
      <c r="E630" s="2"/>
      <c r="F630" s="25">
        <f>SUM(F631)</f>
        <v>880.5</v>
      </c>
      <c r="G630" s="25">
        <f>SUM(G631)</f>
        <v>880.5</v>
      </c>
      <c r="H630" s="25">
        <f>SUM(H631)</f>
        <v>880.5</v>
      </c>
    </row>
    <row r="631" spans="1:8" ht="31.5" x14ac:dyDescent="0.25">
      <c r="A631" s="111" t="s">
        <v>72</v>
      </c>
      <c r="B631" s="2" t="s">
        <v>853</v>
      </c>
      <c r="C631" s="2" t="s">
        <v>122</v>
      </c>
      <c r="D631" s="2" t="s">
        <v>170</v>
      </c>
      <c r="E631" s="2" t="s">
        <v>44</v>
      </c>
      <c r="F631" s="25">
        <f>SUM(Ведомственная!G751)</f>
        <v>880.5</v>
      </c>
      <c r="G631" s="25">
        <f>SUM(Ведомственная!H751)</f>
        <v>880.5</v>
      </c>
      <c r="H631" s="25">
        <f>SUM(Ведомственная!I751)</f>
        <v>880.5</v>
      </c>
    </row>
    <row r="632" spans="1:8" ht="31.5" x14ac:dyDescent="0.25">
      <c r="A632" s="111" t="s">
        <v>495</v>
      </c>
      <c r="B632" s="2" t="s">
        <v>875</v>
      </c>
      <c r="C632" s="2"/>
      <c r="D632" s="2"/>
      <c r="E632" s="2"/>
      <c r="F632" s="25">
        <f>SUM(F633)</f>
        <v>2027.8</v>
      </c>
      <c r="G632" s="25">
        <f t="shared" ref="G632:H632" si="80">SUM(G633)</f>
        <v>2027.8</v>
      </c>
      <c r="H632" s="25">
        <f t="shared" si="80"/>
        <v>2030.1</v>
      </c>
    </row>
    <row r="633" spans="1:8" ht="31.5" x14ac:dyDescent="0.25">
      <c r="A633" s="111" t="s">
        <v>229</v>
      </c>
      <c r="B633" s="2" t="s">
        <v>875</v>
      </c>
      <c r="C633" s="2" t="s">
        <v>122</v>
      </c>
      <c r="D633" s="2" t="s">
        <v>170</v>
      </c>
      <c r="E633" s="2" t="s">
        <v>54</v>
      </c>
      <c r="F633" s="25">
        <f>SUM(Ведомственная!G788)</f>
        <v>2027.8</v>
      </c>
      <c r="G633" s="25">
        <f>SUM(Ведомственная!H788)</f>
        <v>2027.8</v>
      </c>
      <c r="H633" s="25">
        <f>SUM(Ведомственная!I788)</f>
        <v>2030.1</v>
      </c>
    </row>
    <row r="634" spans="1:8" ht="47.25" x14ac:dyDescent="0.25">
      <c r="A634" s="111" t="s">
        <v>854</v>
      </c>
      <c r="B634" s="2" t="s">
        <v>855</v>
      </c>
      <c r="C634" s="2"/>
      <c r="D634" s="2"/>
      <c r="E634" s="2"/>
      <c r="F634" s="25">
        <f>SUM(F635)</f>
        <v>1126.9000000000001</v>
      </c>
      <c r="G634" s="25">
        <f>SUM(G635)</f>
        <v>1126.9000000000001</v>
      </c>
      <c r="H634" s="25">
        <f>SUM(H635)</f>
        <v>1126.9000000000001</v>
      </c>
    </row>
    <row r="635" spans="1:8" ht="31.5" x14ac:dyDescent="0.25">
      <c r="A635" s="111" t="s">
        <v>52</v>
      </c>
      <c r="B635" s="2" t="s">
        <v>855</v>
      </c>
      <c r="C635" s="2" t="s">
        <v>91</v>
      </c>
      <c r="D635" s="2" t="s">
        <v>170</v>
      </c>
      <c r="E635" s="2" t="s">
        <v>44</v>
      </c>
      <c r="F635" s="25">
        <f>SUM(Ведомственная!G753)</f>
        <v>1126.9000000000001</v>
      </c>
      <c r="G635" s="25">
        <f>SUM(Ведомственная!H753)</f>
        <v>1126.9000000000001</v>
      </c>
      <c r="H635" s="25">
        <f>SUM(Ведомственная!I753)</f>
        <v>1126.9000000000001</v>
      </c>
    </row>
    <row r="636" spans="1:8" ht="94.5" x14ac:dyDescent="0.25">
      <c r="A636" s="111" t="s">
        <v>601</v>
      </c>
      <c r="B636" s="55" t="s">
        <v>876</v>
      </c>
      <c r="C636" s="2"/>
      <c r="D636" s="2"/>
      <c r="E636" s="2"/>
      <c r="F636" s="25">
        <f>SUM(F637)</f>
        <v>1100</v>
      </c>
      <c r="G636" s="25">
        <f t="shared" ref="G636" si="81">SUM(G637)</f>
        <v>1100</v>
      </c>
      <c r="H636" s="25">
        <f t="shared" ref="H636" si="82">SUM(H637)</f>
        <v>1100</v>
      </c>
    </row>
    <row r="637" spans="1:8" ht="31.5" x14ac:dyDescent="0.25">
      <c r="A637" s="111" t="s">
        <v>229</v>
      </c>
      <c r="B637" s="55" t="s">
        <v>876</v>
      </c>
      <c r="C637" s="2" t="s">
        <v>122</v>
      </c>
      <c r="D637" s="2" t="s">
        <v>170</v>
      </c>
      <c r="E637" s="2" t="s">
        <v>54</v>
      </c>
      <c r="F637" s="25">
        <f>SUM(Ведомственная!G790)</f>
        <v>1100</v>
      </c>
      <c r="G637" s="25">
        <f>SUM(Ведомственная!H790)</f>
        <v>1100</v>
      </c>
      <c r="H637" s="25">
        <f>SUM(Ведомственная!I790)</f>
        <v>1100</v>
      </c>
    </row>
    <row r="638" spans="1:8" ht="47.25" x14ac:dyDescent="0.25">
      <c r="A638" s="111" t="s">
        <v>856</v>
      </c>
      <c r="B638" s="2" t="s">
        <v>857</v>
      </c>
      <c r="C638" s="2"/>
      <c r="D638" s="2"/>
      <c r="E638" s="2"/>
      <c r="F638" s="25">
        <f>SUM(F639)</f>
        <v>1348.1</v>
      </c>
      <c r="G638" s="25">
        <f>SUM(G639)</f>
        <v>1348.1</v>
      </c>
      <c r="H638" s="25">
        <f>SUM(H639)</f>
        <v>1348.1</v>
      </c>
    </row>
    <row r="639" spans="1:8" ht="31.5" x14ac:dyDescent="0.25">
      <c r="A639" s="111" t="s">
        <v>229</v>
      </c>
      <c r="B639" s="2" t="s">
        <v>857</v>
      </c>
      <c r="C639" s="2" t="s">
        <v>122</v>
      </c>
      <c r="D639" s="2" t="s">
        <v>170</v>
      </c>
      <c r="E639" s="2" t="s">
        <v>44</v>
      </c>
      <c r="F639" s="25">
        <f>SUM(Ведомственная!G755)</f>
        <v>1348.1</v>
      </c>
      <c r="G639" s="25">
        <f>SUM(Ведомственная!H755)</f>
        <v>1348.1</v>
      </c>
      <c r="H639" s="25">
        <f>SUM(Ведомственная!I755)</f>
        <v>1348.1</v>
      </c>
    </row>
    <row r="640" spans="1:8" ht="78.75" x14ac:dyDescent="0.25">
      <c r="A640" s="111" t="s">
        <v>600</v>
      </c>
      <c r="B640" s="2" t="s">
        <v>858</v>
      </c>
      <c r="C640" s="2"/>
      <c r="D640" s="2"/>
      <c r="E640" s="2"/>
      <c r="F640" s="25">
        <f>SUM(F641)</f>
        <v>165</v>
      </c>
      <c r="G640" s="25">
        <f>SUM(G641)</f>
        <v>165</v>
      </c>
      <c r="H640" s="25">
        <f>SUM(H641)</f>
        <v>165</v>
      </c>
    </row>
    <row r="641" spans="1:8" ht="31.5" x14ac:dyDescent="0.25">
      <c r="A641" s="111" t="s">
        <v>229</v>
      </c>
      <c r="B641" s="2" t="s">
        <v>858</v>
      </c>
      <c r="C641" s="2" t="s">
        <v>122</v>
      </c>
      <c r="D641" s="2" t="s">
        <v>170</v>
      </c>
      <c r="E641" s="2" t="s">
        <v>44</v>
      </c>
      <c r="F641" s="25">
        <f>SUM(Ведомственная!G757)</f>
        <v>165</v>
      </c>
      <c r="G641" s="25">
        <f>SUM(Ведомственная!H757)</f>
        <v>165</v>
      </c>
      <c r="H641" s="25">
        <f>SUM(Ведомственная!I757)</f>
        <v>165</v>
      </c>
    </row>
    <row r="642" spans="1:8" ht="31.5" x14ac:dyDescent="0.25">
      <c r="A642" s="111" t="s">
        <v>877</v>
      </c>
      <c r="B642" s="55" t="s">
        <v>878</v>
      </c>
      <c r="C642" s="2"/>
      <c r="D642" s="2"/>
      <c r="E642" s="2"/>
      <c r="F642" s="25">
        <f>SUM(F643)</f>
        <v>420</v>
      </c>
      <c r="G642" s="25">
        <f t="shared" ref="G642:H642" si="83">SUM(G643)</f>
        <v>420</v>
      </c>
      <c r="H642" s="25">
        <f t="shared" si="83"/>
        <v>420</v>
      </c>
    </row>
    <row r="643" spans="1:8" ht="31.5" x14ac:dyDescent="0.25">
      <c r="A643" s="111" t="s">
        <v>229</v>
      </c>
      <c r="B643" s="55" t="s">
        <v>878</v>
      </c>
      <c r="C643" s="2" t="s">
        <v>122</v>
      </c>
      <c r="D643" s="2" t="s">
        <v>170</v>
      </c>
      <c r="E643" s="2" t="s">
        <v>54</v>
      </c>
      <c r="F643" s="25">
        <f>SUM(Ведомственная!G792)</f>
        <v>420</v>
      </c>
      <c r="G643" s="25">
        <f>SUM(Ведомственная!H792)</f>
        <v>420</v>
      </c>
      <c r="H643" s="25">
        <f>SUM(Ведомственная!I792)</f>
        <v>420</v>
      </c>
    </row>
    <row r="644" spans="1:8" ht="63" x14ac:dyDescent="0.25">
      <c r="A644" s="111" t="s">
        <v>859</v>
      </c>
      <c r="B644" s="2" t="s">
        <v>860</v>
      </c>
      <c r="C644" s="2"/>
      <c r="D644" s="2"/>
      <c r="E644" s="2"/>
      <c r="F644" s="25">
        <f>SUM(F645)</f>
        <v>187.8</v>
      </c>
      <c r="G644" s="25">
        <f>SUM(G645)</f>
        <v>187.8</v>
      </c>
      <c r="H644" s="25">
        <f>SUM(H645)</f>
        <v>187.8</v>
      </c>
    </row>
    <row r="645" spans="1:8" ht="31.5" x14ac:dyDescent="0.25">
      <c r="A645" s="111" t="s">
        <v>52</v>
      </c>
      <c r="B645" s="2" t="s">
        <v>860</v>
      </c>
      <c r="C645" s="2" t="s">
        <v>91</v>
      </c>
      <c r="D645" s="2" t="s">
        <v>170</v>
      </c>
      <c r="E645" s="2" t="s">
        <v>44</v>
      </c>
      <c r="F645" s="25">
        <f>SUM(Ведомственная!G759)</f>
        <v>187.8</v>
      </c>
      <c r="G645" s="25">
        <f>SUM(Ведомственная!H759)</f>
        <v>187.8</v>
      </c>
      <c r="H645" s="25">
        <f>SUM(Ведомственная!I759)</f>
        <v>187.8</v>
      </c>
    </row>
    <row r="646" spans="1:8" x14ac:dyDescent="0.25">
      <c r="A646" s="111" t="s">
        <v>260</v>
      </c>
      <c r="B646" s="2" t="s">
        <v>843</v>
      </c>
      <c r="C646" s="2"/>
      <c r="D646" s="2"/>
      <c r="E646" s="2"/>
      <c r="F646" s="25">
        <f>SUM(F647:F650)</f>
        <v>7565</v>
      </c>
      <c r="G646" s="25">
        <f t="shared" ref="G646:H646" si="84">SUM(G647:G650)</f>
        <v>6865</v>
      </c>
      <c r="H646" s="25">
        <f t="shared" si="84"/>
        <v>6865</v>
      </c>
    </row>
    <row r="647" spans="1:8" ht="63" x14ac:dyDescent="0.25">
      <c r="A647" s="111" t="s">
        <v>51</v>
      </c>
      <c r="B647" s="2" t="s">
        <v>843</v>
      </c>
      <c r="C647" s="2" t="s">
        <v>89</v>
      </c>
      <c r="D647" s="2" t="s">
        <v>170</v>
      </c>
      <c r="E647" s="2" t="s">
        <v>34</v>
      </c>
      <c r="F647" s="25">
        <f>SUM(Ведомственная!G710)</f>
        <v>2228</v>
      </c>
      <c r="G647" s="25">
        <f>SUM(Ведомственная!H710)</f>
        <v>3515</v>
      </c>
      <c r="H647" s="25">
        <f>SUM(Ведомственная!I710)</f>
        <v>3515</v>
      </c>
    </row>
    <row r="648" spans="1:8" ht="31.5" x14ac:dyDescent="0.25">
      <c r="A648" s="111" t="s">
        <v>52</v>
      </c>
      <c r="B648" s="2" t="s">
        <v>843</v>
      </c>
      <c r="C648" s="2" t="s">
        <v>91</v>
      </c>
      <c r="D648" s="2" t="s">
        <v>170</v>
      </c>
      <c r="E648" s="2" t="s">
        <v>34</v>
      </c>
      <c r="F648" s="25">
        <f>SUM(Ведомственная!G711)</f>
        <v>4844</v>
      </c>
      <c r="G648" s="25">
        <f>SUM(Ведомственная!H711)</f>
        <v>2987</v>
      </c>
      <c r="H648" s="25">
        <f>SUM(Ведомственная!I711)</f>
        <v>2987</v>
      </c>
    </row>
    <row r="649" spans="1:8" x14ac:dyDescent="0.25">
      <c r="A649" s="111" t="s">
        <v>42</v>
      </c>
      <c r="B649" s="2" t="s">
        <v>843</v>
      </c>
      <c r="C649" s="2" t="s">
        <v>99</v>
      </c>
      <c r="D649" s="2" t="s">
        <v>170</v>
      </c>
      <c r="E649" s="2" t="s">
        <v>34</v>
      </c>
      <c r="F649" s="25">
        <f>SUM(Ведомственная!G712)</f>
        <v>193</v>
      </c>
      <c r="G649" s="25">
        <f>SUM(Ведомственная!H712)</f>
        <v>63</v>
      </c>
      <c r="H649" s="25">
        <f>SUM(Ведомственная!I712)</f>
        <v>63</v>
      </c>
    </row>
    <row r="650" spans="1:8" ht="31.5" x14ac:dyDescent="0.25">
      <c r="A650" s="111" t="s">
        <v>229</v>
      </c>
      <c r="B650" s="2" t="s">
        <v>843</v>
      </c>
      <c r="C650" s="2" t="s">
        <v>122</v>
      </c>
      <c r="D650" s="2" t="s">
        <v>170</v>
      </c>
      <c r="E650" s="2" t="s">
        <v>34</v>
      </c>
      <c r="F650" s="25">
        <f>SUM(Ведомственная!G713)</f>
        <v>300</v>
      </c>
      <c r="G650" s="25">
        <f>SUM(Ведомственная!H713)</f>
        <v>300</v>
      </c>
      <c r="H650" s="25">
        <f>SUM(Ведомственная!I713)</f>
        <v>300</v>
      </c>
    </row>
    <row r="651" spans="1:8" ht="31.5" x14ac:dyDescent="0.25">
      <c r="A651" s="111" t="s">
        <v>261</v>
      </c>
      <c r="B651" s="20" t="s">
        <v>315</v>
      </c>
      <c r="C651" s="2"/>
      <c r="D651" s="2"/>
      <c r="E651" s="2"/>
      <c r="F651" s="25">
        <f t="shared" ref="F651:H652" si="85">F652</f>
        <v>127734.6</v>
      </c>
      <c r="G651" s="25">
        <f t="shared" si="85"/>
        <v>115294.7</v>
      </c>
      <c r="H651" s="25">
        <f t="shared" si="85"/>
        <v>116294.7</v>
      </c>
    </row>
    <row r="652" spans="1:8" x14ac:dyDescent="0.25">
      <c r="A652" s="111" t="s">
        <v>260</v>
      </c>
      <c r="B652" s="20" t="s">
        <v>316</v>
      </c>
      <c r="C652" s="2"/>
      <c r="D652" s="2"/>
      <c r="E652" s="2"/>
      <c r="F652" s="25">
        <f t="shared" si="85"/>
        <v>127734.6</v>
      </c>
      <c r="G652" s="25">
        <f t="shared" si="85"/>
        <v>115294.7</v>
      </c>
      <c r="H652" s="25">
        <f t="shared" si="85"/>
        <v>116294.7</v>
      </c>
    </row>
    <row r="653" spans="1:8" ht="31.5" x14ac:dyDescent="0.25">
      <c r="A653" s="111" t="s">
        <v>72</v>
      </c>
      <c r="B653" s="20" t="s">
        <v>316</v>
      </c>
      <c r="C653" s="2" t="s">
        <v>122</v>
      </c>
      <c r="D653" s="2" t="s">
        <v>170</v>
      </c>
      <c r="E653" s="2" t="s">
        <v>34</v>
      </c>
      <c r="F653" s="25">
        <f>SUM(Ведомственная!G716)</f>
        <v>127734.6</v>
      </c>
      <c r="G653" s="25">
        <f>SUM(Ведомственная!H716)</f>
        <v>115294.7</v>
      </c>
      <c r="H653" s="25">
        <f>SUM(Ведомственная!I716)</f>
        <v>116294.7</v>
      </c>
    </row>
    <row r="654" spans="1:8" x14ac:dyDescent="0.25">
      <c r="A654" s="111" t="s">
        <v>151</v>
      </c>
      <c r="B654" s="20" t="s">
        <v>472</v>
      </c>
      <c r="C654" s="2"/>
      <c r="D654" s="2"/>
      <c r="E654" s="2"/>
      <c r="F654" s="25">
        <f>F658+F655</f>
        <v>7665</v>
      </c>
      <c r="G654" s="25">
        <f>G658+G655</f>
        <v>0</v>
      </c>
      <c r="H654" s="25">
        <f>H658+H655</f>
        <v>0</v>
      </c>
    </row>
    <row r="655" spans="1:8" ht="31.5" x14ac:dyDescent="0.25">
      <c r="A655" s="111" t="s">
        <v>264</v>
      </c>
      <c r="B655" s="20" t="s">
        <v>473</v>
      </c>
      <c r="C655" s="2"/>
      <c r="D655" s="2"/>
      <c r="E655" s="2"/>
      <c r="F655" s="25">
        <f t="shared" ref="F655:H656" si="86">F656</f>
        <v>7265</v>
      </c>
      <c r="G655" s="25">
        <f t="shared" si="86"/>
        <v>0</v>
      </c>
      <c r="H655" s="25">
        <f t="shared" si="86"/>
        <v>0</v>
      </c>
    </row>
    <row r="656" spans="1:8" x14ac:dyDescent="0.25">
      <c r="A656" s="111" t="s">
        <v>260</v>
      </c>
      <c r="B656" s="20" t="s">
        <v>474</v>
      </c>
      <c r="C656" s="2"/>
      <c r="D656" s="2"/>
      <c r="E656" s="2"/>
      <c r="F656" s="25">
        <f t="shared" si="86"/>
        <v>7265</v>
      </c>
      <c r="G656" s="25">
        <f t="shared" si="86"/>
        <v>0</v>
      </c>
      <c r="H656" s="25">
        <f t="shared" si="86"/>
        <v>0</v>
      </c>
    </row>
    <row r="657" spans="1:8" ht="31.5" x14ac:dyDescent="0.25">
      <c r="A657" s="111" t="s">
        <v>229</v>
      </c>
      <c r="B657" s="20" t="s">
        <v>474</v>
      </c>
      <c r="C657" s="2" t="s">
        <v>122</v>
      </c>
      <c r="D657" s="2" t="s">
        <v>170</v>
      </c>
      <c r="E657" s="2" t="s">
        <v>34</v>
      </c>
      <c r="F657" s="25">
        <f>SUM(Ведомственная!G720)</f>
        <v>7265</v>
      </c>
      <c r="G657" s="25">
        <f>SUM(Ведомственная!H720)</f>
        <v>0</v>
      </c>
      <c r="H657" s="25">
        <f>SUM(Ведомственная!I720)</f>
        <v>0</v>
      </c>
    </row>
    <row r="658" spans="1:8" ht="31.5" x14ac:dyDescent="0.25">
      <c r="A658" s="111" t="s">
        <v>265</v>
      </c>
      <c r="B658" s="2" t="s">
        <v>493</v>
      </c>
      <c r="C658" s="2"/>
      <c r="D658" s="2"/>
      <c r="E658" s="2"/>
      <c r="F658" s="25">
        <f t="shared" ref="F658:H659" si="87">F659</f>
        <v>400</v>
      </c>
      <c r="G658" s="25">
        <f t="shared" si="87"/>
        <v>0</v>
      </c>
      <c r="H658" s="25">
        <f t="shared" si="87"/>
        <v>0</v>
      </c>
    </row>
    <row r="659" spans="1:8" x14ac:dyDescent="0.25">
      <c r="A659" s="111" t="s">
        <v>260</v>
      </c>
      <c r="B659" s="2" t="s">
        <v>494</v>
      </c>
      <c r="C659" s="2"/>
      <c r="D659" s="2"/>
      <c r="E659" s="2"/>
      <c r="F659" s="25">
        <f t="shared" si="87"/>
        <v>400</v>
      </c>
      <c r="G659" s="25">
        <f t="shared" si="87"/>
        <v>0</v>
      </c>
      <c r="H659" s="25">
        <f t="shared" si="87"/>
        <v>0</v>
      </c>
    </row>
    <row r="660" spans="1:8" ht="31.5" x14ac:dyDescent="0.25">
      <c r="A660" s="111" t="s">
        <v>72</v>
      </c>
      <c r="B660" s="2" t="s">
        <v>494</v>
      </c>
      <c r="C660" s="2" t="s">
        <v>122</v>
      </c>
      <c r="D660" s="2" t="s">
        <v>170</v>
      </c>
      <c r="E660" s="2" t="s">
        <v>34</v>
      </c>
      <c r="F660" s="25">
        <f>SUM(Ведомственная!G723)</f>
        <v>400</v>
      </c>
      <c r="G660" s="25">
        <f>SUM(Ведомственная!H723)</f>
        <v>0</v>
      </c>
      <c r="H660" s="25">
        <f>SUM(Ведомственная!I723)</f>
        <v>0</v>
      </c>
    </row>
    <row r="661" spans="1:8" ht="31.5" x14ac:dyDescent="0.25">
      <c r="A661" s="111" t="s">
        <v>45</v>
      </c>
      <c r="B661" s="2" t="s">
        <v>844</v>
      </c>
      <c r="C661" s="2"/>
      <c r="D661" s="2"/>
      <c r="E661" s="2"/>
      <c r="F661" s="25">
        <f>SUM(F662)</f>
        <v>2861.5</v>
      </c>
      <c r="G661" s="25">
        <f t="shared" ref="G661:H661" si="88">SUM(G662)</f>
        <v>2043.9</v>
      </c>
      <c r="H661" s="25">
        <f t="shared" si="88"/>
        <v>2043.9</v>
      </c>
    </row>
    <row r="662" spans="1:8" x14ac:dyDescent="0.25">
      <c r="A662" s="111" t="s">
        <v>260</v>
      </c>
      <c r="B662" s="2" t="s">
        <v>845</v>
      </c>
      <c r="C662" s="2"/>
      <c r="D662" s="2"/>
      <c r="E662" s="2"/>
      <c r="F662" s="25">
        <f>SUM(F663:F665)</f>
        <v>2861.5</v>
      </c>
      <c r="G662" s="25">
        <f t="shared" ref="G662:H662" si="89">SUM(G663:G665)</f>
        <v>2043.9</v>
      </c>
      <c r="H662" s="25">
        <f t="shared" si="89"/>
        <v>2043.9</v>
      </c>
    </row>
    <row r="663" spans="1:8" ht="63" x14ac:dyDescent="0.25">
      <c r="A663" s="111" t="s">
        <v>51</v>
      </c>
      <c r="B663" s="2" t="s">
        <v>845</v>
      </c>
      <c r="C663" s="2" t="s">
        <v>89</v>
      </c>
      <c r="D663" s="2" t="s">
        <v>170</v>
      </c>
      <c r="E663" s="2" t="s">
        <v>34</v>
      </c>
      <c r="F663" s="25">
        <f>SUM(Ведомственная!G726)</f>
        <v>2056.4</v>
      </c>
      <c r="G663" s="25">
        <f>SUM(Ведомственная!H726)</f>
        <v>1238.8</v>
      </c>
      <c r="H663" s="25">
        <f>SUM(Ведомственная!I726)</f>
        <v>1238.8</v>
      </c>
    </row>
    <row r="664" spans="1:8" ht="31.5" x14ac:dyDescent="0.25">
      <c r="A664" s="111" t="s">
        <v>52</v>
      </c>
      <c r="B664" s="2" t="s">
        <v>845</v>
      </c>
      <c r="C664" s="2" t="s">
        <v>91</v>
      </c>
      <c r="D664" s="2" t="s">
        <v>170</v>
      </c>
      <c r="E664" s="2" t="s">
        <v>34</v>
      </c>
      <c r="F664" s="25">
        <f>SUM(Ведомственная!G727)</f>
        <v>579.1</v>
      </c>
      <c r="G664" s="25">
        <f>SUM(Ведомственная!H727)</f>
        <v>579.1</v>
      </c>
      <c r="H664" s="25">
        <f>SUM(Ведомственная!I727)</f>
        <v>579.1</v>
      </c>
    </row>
    <row r="665" spans="1:8" x14ac:dyDescent="0.25">
      <c r="A665" s="111" t="s">
        <v>22</v>
      </c>
      <c r="B665" s="2" t="s">
        <v>845</v>
      </c>
      <c r="C665" s="2" t="s">
        <v>96</v>
      </c>
      <c r="D665" s="2" t="s">
        <v>170</v>
      </c>
      <c r="E665" s="2" t="s">
        <v>34</v>
      </c>
      <c r="F665" s="25">
        <f>SUM(Ведомственная!G728)</f>
        <v>226</v>
      </c>
      <c r="G665" s="25">
        <f>SUM(Ведомственная!H728)</f>
        <v>226</v>
      </c>
      <c r="H665" s="25">
        <f>SUM(Ведомственная!I728)</f>
        <v>226</v>
      </c>
    </row>
    <row r="666" spans="1:8" ht="31.5" x14ac:dyDescent="0.25">
      <c r="A666" s="111" t="s">
        <v>267</v>
      </c>
      <c r="B666" s="2" t="s">
        <v>266</v>
      </c>
      <c r="C666" s="2"/>
      <c r="D666" s="2"/>
      <c r="E666" s="2"/>
      <c r="F666" s="25">
        <f>SUM(F667+F684+F686+F693)</f>
        <v>134094.39999999999</v>
      </c>
      <c r="G666" s="25">
        <f t="shared" ref="G666:H666" si="90">SUM(G667+G684+G686+G693)</f>
        <v>16595</v>
      </c>
      <c r="H666" s="25">
        <f t="shared" si="90"/>
        <v>16581.8</v>
      </c>
    </row>
    <row r="667" spans="1:8" x14ac:dyDescent="0.25">
      <c r="A667" s="111" t="s">
        <v>35</v>
      </c>
      <c r="B667" s="2" t="s">
        <v>846</v>
      </c>
      <c r="C667" s="2"/>
      <c r="D667" s="2"/>
      <c r="E667" s="2"/>
      <c r="F667" s="25">
        <f>SUM(F668+F673+F675+F677)</f>
        <v>76203.7</v>
      </c>
      <c r="G667" s="25">
        <f t="shared" ref="G667:H667" si="91">SUM(G668+G673+G675+G677)</f>
        <v>9971</v>
      </c>
      <c r="H667" s="25">
        <f t="shared" si="91"/>
        <v>9971</v>
      </c>
    </row>
    <row r="668" spans="1:8" ht="63" x14ac:dyDescent="0.25">
      <c r="A668" s="53" t="s">
        <v>848</v>
      </c>
      <c r="B668" s="2" t="s">
        <v>862</v>
      </c>
      <c r="C668" s="2"/>
      <c r="D668" s="2"/>
      <c r="E668" s="2"/>
      <c r="F668" s="25">
        <f>SUM(F669+F671)</f>
        <v>50371</v>
      </c>
      <c r="G668" s="25">
        <f t="shared" ref="G668:H668" si="92">SUM(G669+G671)</f>
        <v>9371</v>
      </c>
      <c r="H668" s="25">
        <f t="shared" si="92"/>
        <v>9371</v>
      </c>
    </row>
    <row r="669" spans="1:8" ht="47.25" x14ac:dyDescent="0.25">
      <c r="A669" s="111" t="s">
        <v>863</v>
      </c>
      <c r="B669" s="2" t="s">
        <v>864</v>
      </c>
      <c r="C669" s="2"/>
      <c r="D669" s="2"/>
      <c r="E669" s="2"/>
      <c r="F669" s="25">
        <f>SUM(F670)</f>
        <v>5371</v>
      </c>
      <c r="G669" s="25">
        <f>SUM(G670)</f>
        <v>5371</v>
      </c>
      <c r="H669" s="25">
        <f>SUM(H670)</f>
        <v>5371</v>
      </c>
    </row>
    <row r="670" spans="1:8" ht="31.5" x14ac:dyDescent="0.25">
      <c r="A670" s="111" t="s">
        <v>229</v>
      </c>
      <c r="B670" s="2" t="s">
        <v>864</v>
      </c>
      <c r="C670" s="2" t="s">
        <v>122</v>
      </c>
      <c r="D670" s="2" t="s">
        <v>170</v>
      </c>
      <c r="E670" s="2" t="s">
        <v>44</v>
      </c>
      <c r="F670" s="25">
        <f>SUM(Ведомственная!G764)</f>
        <v>5371</v>
      </c>
      <c r="G670" s="25">
        <f>SUM(Ведомственная!H764)</f>
        <v>5371</v>
      </c>
      <c r="H670" s="25">
        <f>SUM(Ведомственная!I764)</f>
        <v>5371</v>
      </c>
    </row>
    <row r="671" spans="1:8" ht="31.5" x14ac:dyDescent="0.25">
      <c r="A671" s="111" t="s">
        <v>867</v>
      </c>
      <c r="B671" s="2" t="s">
        <v>882</v>
      </c>
      <c r="C671" s="2"/>
      <c r="D671" s="2"/>
      <c r="E671" s="2"/>
      <c r="F671" s="25">
        <f>SUM(F672)</f>
        <v>45000</v>
      </c>
      <c r="G671" s="25">
        <f t="shared" ref="G671:H671" si="93">SUM(G672)</f>
        <v>4000</v>
      </c>
      <c r="H671" s="25">
        <f t="shared" si="93"/>
        <v>4000</v>
      </c>
    </row>
    <row r="672" spans="1:8" ht="31.5" x14ac:dyDescent="0.25">
      <c r="A672" s="121" t="s">
        <v>52</v>
      </c>
      <c r="B672" s="2" t="s">
        <v>882</v>
      </c>
      <c r="C672" s="2" t="s">
        <v>91</v>
      </c>
      <c r="D672" s="2" t="s">
        <v>170</v>
      </c>
      <c r="E672" s="2" t="s">
        <v>44</v>
      </c>
      <c r="F672" s="25">
        <f>SUM(Ведомственная!G766)</f>
        <v>45000</v>
      </c>
      <c r="G672" s="25">
        <f>SUM(Ведомственная!H766)</f>
        <v>4000</v>
      </c>
      <c r="H672" s="25">
        <f>SUM(Ведомственная!I766)</f>
        <v>4000</v>
      </c>
    </row>
    <row r="673" spans="1:8" ht="63" x14ac:dyDescent="0.25">
      <c r="A673" s="111" t="s">
        <v>865</v>
      </c>
      <c r="B673" s="55" t="s">
        <v>866</v>
      </c>
      <c r="C673" s="2"/>
      <c r="D673" s="2"/>
      <c r="E673" s="2"/>
      <c r="F673" s="25">
        <f>SUM(F674)</f>
        <v>600</v>
      </c>
      <c r="G673" s="25">
        <f>SUM(G674)</f>
        <v>600</v>
      </c>
      <c r="H673" s="25">
        <f>SUM(H674)</f>
        <v>600</v>
      </c>
    </row>
    <row r="674" spans="1:8" ht="31.5" x14ac:dyDescent="0.25">
      <c r="A674" s="111" t="s">
        <v>229</v>
      </c>
      <c r="B674" s="55" t="s">
        <v>866</v>
      </c>
      <c r="C674" s="2" t="s">
        <v>122</v>
      </c>
      <c r="D674" s="2" t="s">
        <v>170</v>
      </c>
      <c r="E674" s="2" t="s">
        <v>44</v>
      </c>
      <c r="F674" s="25">
        <f>SUM(Ведомственная!G774)</f>
        <v>600</v>
      </c>
      <c r="G674" s="25">
        <f>SUM(Ведомственная!H774)</f>
        <v>600</v>
      </c>
      <c r="H674" s="25">
        <f>SUM(Ведомственная!I774)</f>
        <v>600</v>
      </c>
    </row>
    <row r="675" spans="1:8" ht="31.5" x14ac:dyDescent="0.25">
      <c r="A675" s="111" t="s">
        <v>868</v>
      </c>
      <c r="B675" s="55" t="s">
        <v>884</v>
      </c>
      <c r="C675" s="2"/>
      <c r="D675" s="2"/>
      <c r="E675" s="2"/>
      <c r="F675" s="25">
        <f>SUM(F676)</f>
        <v>4000</v>
      </c>
      <c r="G675" s="25">
        <f t="shared" ref="G675:H675" si="94">SUM(G676)</f>
        <v>0</v>
      </c>
      <c r="H675" s="25">
        <f t="shared" si="94"/>
        <v>0</v>
      </c>
    </row>
    <row r="676" spans="1:8" ht="31.5" x14ac:dyDescent="0.25">
      <c r="A676" s="111" t="s">
        <v>229</v>
      </c>
      <c r="B676" s="55" t="s">
        <v>884</v>
      </c>
      <c r="C676" s="2" t="s">
        <v>91</v>
      </c>
      <c r="D676" s="2" t="s">
        <v>170</v>
      </c>
      <c r="E676" s="2" t="s">
        <v>44</v>
      </c>
      <c r="F676" s="25">
        <f>SUM(Ведомственная!G776)</f>
        <v>4000</v>
      </c>
      <c r="G676" s="25">
        <f>SUM(Ведомственная!H776)</f>
        <v>0</v>
      </c>
      <c r="H676" s="25">
        <f>SUM(Ведомственная!I776)</f>
        <v>0</v>
      </c>
    </row>
    <row r="677" spans="1:8" x14ac:dyDescent="0.25">
      <c r="A677" s="111" t="s">
        <v>260</v>
      </c>
      <c r="B677" s="2" t="s">
        <v>847</v>
      </c>
      <c r="C677" s="2"/>
      <c r="D677" s="2"/>
      <c r="E677" s="2"/>
      <c r="F677" s="25">
        <f>SUM(F678)+F679+F682</f>
        <v>21232.7</v>
      </c>
      <c r="G677" s="25">
        <f t="shared" ref="G677:H677" si="95">SUM(G678)+G679+G682</f>
        <v>0</v>
      </c>
      <c r="H677" s="25">
        <f t="shared" si="95"/>
        <v>0</v>
      </c>
    </row>
    <row r="678" spans="1:8" ht="31.5" x14ac:dyDescent="0.25">
      <c r="A678" s="111" t="s">
        <v>52</v>
      </c>
      <c r="B678" s="2" t="s">
        <v>847</v>
      </c>
      <c r="C678" s="2" t="s">
        <v>91</v>
      </c>
      <c r="D678" s="2" t="s">
        <v>170</v>
      </c>
      <c r="E678" s="2" t="s">
        <v>34</v>
      </c>
      <c r="F678" s="25">
        <f>SUM(Ведомственная!G732)</f>
        <v>3500</v>
      </c>
      <c r="G678" s="25">
        <f>SUM(Ведомственная!H732)</f>
        <v>0</v>
      </c>
      <c r="H678" s="25">
        <f>SUM(Ведомственная!I732)</f>
        <v>0</v>
      </c>
    </row>
    <row r="679" spans="1:8" ht="47.25" x14ac:dyDescent="0.25">
      <c r="A679" s="111" t="s">
        <v>869</v>
      </c>
      <c r="B679" s="2" t="s">
        <v>883</v>
      </c>
      <c r="C679" s="2"/>
      <c r="D679" s="2"/>
      <c r="E679" s="2"/>
      <c r="F679" s="25">
        <f>SUM(F680)+F681</f>
        <v>8400</v>
      </c>
      <c r="G679" s="25">
        <f t="shared" ref="G679:H679" si="96">SUM(G680)+G681</f>
        <v>0</v>
      </c>
      <c r="H679" s="25">
        <f t="shared" si="96"/>
        <v>0</v>
      </c>
    </row>
    <row r="680" spans="1:8" ht="31.5" x14ac:dyDescent="0.25">
      <c r="A680" s="111" t="s">
        <v>52</v>
      </c>
      <c r="B680" s="2" t="s">
        <v>883</v>
      </c>
      <c r="C680" s="2" t="s">
        <v>91</v>
      </c>
      <c r="D680" s="2" t="s">
        <v>170</v>
      </c>
      <c r="E680" s="2" t="s">
        <v>44</v>
      </c>
      <c r="F680" s="25">
        <f>SUM(Ведомственная!G769)</f>
        <v>8210.2000000000007</v>
      </c>
      <c r="G680" s="25">
        <f>SUM(Ведомственная!H769)</f>
        <v>0</v>
      </c>
      <c r="H680" s="25">
        <f>SUM(Ведомственная!I769)</f>
        <v>0</v>
      </c>
    </row>
    <row r="681" spans="1:8" ht="31.5" x14ac:dyDescent="0.25">
      <c r="A681" s="160" t="s">
        <v>229</v>
      </c>
      <c r="B681" s="2" t="s">
        <v>883</v>
      </c>
      <c r="C681" s="2" t="s">
        <v>122</v>
      </c>
      <c r="D681" s="2" t="s">
        <v>170</v>
      </c>
      <c r="E681" s="2" t="s">
        <v>44</v>
      </c>
      <c r="F681" s="25">
        <f>SUM(Ведомственная!G770)</f>
        <v>189.8</v>
      </c>
      <c r="G681" s="25">
        <f>SUM(Ведомственная!H770)</f>
        <v>0</v>
      </c>
      <c r="H681" s="25">
        <f>SUM(Ведомственная!I770)</f>
        <v>0</v>
      </c>
    </row>
    <row r="682" spans="1:8" ht="47.25" x14ac:dyDescent="0.25">
      <c r="A682" s="159" t="s">
        <v>1002</v>
      </c>
      <c r="B682" s="2" t="s">
        <v>1001</v>
      </c>
      <c r="C682" s="2"/>
      <c r="D682" s="2"/>
      <c r="E682" s="2"/>
      <c r="F682" s="25">
        <f>SUM(F683)</f>
        <v>9332.7000000000007</v>
      </c>
      <c r="G682" s="25">
        <f t="shared" ref="G682:H682" si="97">SUM(G683)</f>
        <v>0</v>
      </c>
      <c r="H682" s="25">
        <f t="shared" si="97"/>
        <v>0</v>
      </c>
    </row>
    <row r="683" spans="1:8" ht="31.5" x14ac:dyDescent="0.25">
      <c r="A683" s="159" t="s">
        <v>52</v>
      </c>
      <c r="B683" s="2" t="s">
        <v>1001</v>
      </c>
      <c r="C683" s="2" t="s">
        <v>91</v>
      </c>
      <c r="D683" s="2" t="s">
        <v>170</v>
      </c>
      <c r="E683" s="2" t="s">
        <v>44</v>
      </c>
      <c r="F683" s="25">
        <f>SUM(Ведомственная!G772)</f>
        <v>9332.7000000000007</v>
      </c>
      <c r="G683" s="25">
        <f>SUM(Ведомственная!H772)</f>
        <v>0</v>
      </c>
      <c r="H683" s="25">
        <f>SUM(Ведомственная!I772)</f>
        <v>0</v>
      </c>
    </row>
    <row r="684" spans="1:8" ht="31.5" x14ac:dyDescent="0.25">
      <c r="A684" s="27" t="s">
        <v>368</v>
      </c>
      <c r="B684" s="34" t="s">
        <v>310</v>
      </c>
      <c r="C684" s="34"/>
      <c r="D684" s="2"/>
      <c r="E684" s="2"/>
      <c r="F684" s="25">
        <f>F685</f>
        <v>7300</v>
      </c>
      <c r="G684" s="25">
        <f>G685</f>
        <v>0</v>
      </c>
      <c r="H684" s="25">
        <f>H685</f>
        <v>0</v>
      </c>
    </row>
    <row r="685" spans="1:8" ht="31.5" x14ac:dyDescent="0.25">
      <c r="A685" s="27" t="s">
        <v>272</v>
      </c>
      <c r="B685" s="34" t="s">
        <v>310</v>
      </c>
      <c r="C685" s="34">
        <v>400</v>
      </c>
      <c r="D685" s="2" t="s">
        <v>170</v>
      </c>
      <c r="E685" s="2" t="s">
        <v>34</v>
      </c>
      <c r="F685" s="25">
        <f>SUM(Ведомственная!G443)</f>
        <v>7300</v>
      </c>
      <c r="G685" s="25">
        <f>SUM(Ведомственная!H443)</f>
        <v>0</v>
      </c>
      <c r="H685" s="25">
        <f>SUM(Ведомственная!I443)</f>
        <v>0</v>
      </c>
    </row>
    <row r="686" spans="1:8" x14ac:dyDescent="0.25">
      <c r="A686" s="111" t="s">
        <v>151</v>
      </c>
      <c r="B686" s="2" t="s">
        <v>317</v>
      </c>
      <c r="C686" s="2"/>
      <c r="D686" s="2"/>
      <c r="E686" s="2"/>
      <c r="F686" s="25">
        <f>SUM(F687+F690)</f>
        <v>1800</v>
      </c>
      <c r="G686" s="25">
        <f>SUM(G687+G692)</f>
        <v>0</v>
      </c>
      <c r="H686" s="25">
        <f>SUM(H687+H692)</f>
        <v>0</v>
      </c>
    </row>
    <row r="687" spans="1:8" ht="31.5" x14ac:dyDescent="0.25">
      <c r="A687" s="111" t="s">
        <v>263</v>
      </c>
      <c r="B687" s="2" t="s">
        <v>318</v>
      </c>
      <c r="C687" s="2"/>
      <c r="D687" s="2"/>
      <c r="E687" s="2"/>
      <c r="F687" s="25">
        <f t="shared" ref="F687:H688" si="98">F688</f>
        <v>1000</v>
      </c>
      <c r="G687" s="25">
        <f t="shared" si="98"/>
        <v>0</v>
      </c>
      <c r="H687" s="25">
        <f t="shared" si="98"/>
        <v>0</v>
      </c>
    </row>
    <row r="688" spans="1:8" x14ac:dyDescent="0.25">
      <c r="A688" s="111" t="s">
        <v>260</v>
      </c>
      <c r="B688" s="2" t="s">
        <v>319</v>
      </c>
      <c r="C688" s="2"/>
      <c r="D688" s="2"/>
      <c r="E688" s="2"/>
      <c r="F688" s="25">
        <f t="shared" si="98"/>
        <v>1000</v>
      </c>
      <c r="G688" s="25">
        <f t="shared" si="98"/>
        <v>0</v>
      </c>
      <c r="H688" s="25">
        <f t="shared" si="98"/>
        <v>0</v>
      </c>
    </row>
    <row r="689" spans="1:8" ht="31.5" x14ac:dyDescent="0.25">
      <c r="A689" s="111" t="s">
        <v>229</v>
      </c>
      <c r="B689" s="2" t="s">
        <v>319</v>
      </c>
      <c r="C689" s="2" t="s">
        <v>122</v>
      </c>
      <c r="D689" s="2" t="s">
        <v>170</v>
      </c>
      <c r="E689" s="2" t="s">
        <v>34</v>
      </c>
      <c r="F689" s="25">
        <f>SUM(Ведомственная!G736)</f>
        <v>1000</v>
      </c>
      <c r="G689" s="25">
        <f>SUM(Ведомственная!H736)</f>
        <v>0</v>
      </c>
      <c r="H689" s="25">
        <f>SUM(Ведомственная!I736)</f>
        <v>0</v>
      </c>
    </row>
    <row r="690" spans="1:8" ht="31.5" x14ac:dyDescent="0.25">
      <c r="A690" s="111" t="s">
        <v>265</v>
      </c>
      <c r="B690" s="2" t="s">
        <v>322</v>
      </c>
      <c r="C690" s="2"/>
      <c r="D690" s="2"/>
      <c r="E690" s="2"/>
      <c r="F690" s="25">
        <f t="shared" ref="F690:H690" si="99">F691</f>
        <v>800</v>
      </c>
      <c r="G690" s="25">
        <f t="shared" si="99"/>
        <v>0</v>
      </c>
      <c r="H690" s="25">
        <f t="shared" si="99"/>
        <v>0</v>
      </c>
    </row>
    <row r="691" spans="1:8" x14ac:dyDescent="0.25">
      <c r="A691" s="111" t="s">
        <v>260</v>
      </c>
      <c r="B691" s="2" t="s">
        <v>323</v>
      </c>
      <c r="C691" s="2"/>
      <c r="D691" s="2"/>
      <c r="E691" s="2"/>
      <c r="F691" s="25">
        <f>SUM(F692)</f>
        <v>800</v>
      </c>
      <c r="G691" s="25">
        <f t="shared" ref="G691:H691" si="100">SUM(G692)</f>
        <v>0</v>
      </c>
      <c r="H691" s="25">
        <f t="shared" si="100"/>
        <v>0</v>
      </c>
    </row>
    <row r="692" spans="1:8" ht="31.5" x14ac:dyDescent="0.25">
      <c r="A692" s="111" t="s">
        <v>229</v>
      </c>
      <c r="B692" s="2" t="s">
        <v>323</v>
      </c>
      <c r="C692" s="2" t="s">
        <v>122</v>
      </c>
      <c r="D692" s="2" t="s">
        <v>170</v>
      </c>
      <c r="E692" s="2" t="s">
        <v>34</v>
      </c>
      <c r="F692" s="25">
        <f>SUM(Ведомственная!G742)</f>
        <v>800</v>
      </c>
      <c r="G692" s="25">
        <f>SUM(Ведомственная!H742)</f>
        <v>0</v>
      </c>
      <c r="H692" s="25">
        <f>SUM(Ведомственная!I742)</f>
        <v>0</v>
      </c>
    </row>
    <row r="693" spans="1:8" x14ac:dyDescent="0.25">
      <c r="A693" s="111" t="s">
        <v>599</v>
      </c>
      <c r="B693" s="55" t="s">
        <v>870</v>
      </c>
      <c r="C693" s="2"/>
      <c r="D693" s="2"/>
      <c r="E693" s="2"/>
      <c r="F693" s="25">
        <f>SUM(F696)+F694</f>
        <v>48790.7</v>
      </c>
      <c r="G693" s="25">
        <f t="shared" ref="G693:H693" si="101">SUM(G696)+G694</f>
        <v>6624</v>
      </c>
      <c r="H693" s="25">
        <f t="shared" si="101"/>
        <v>6610.8</v>
      </c>
    </row>
    <row r="694" spans="1:8" ht="47.25" x14ac:dyDescent="0.25">
      <c r="A694" s="114" t="s">
        <v>880</v>
      </c>
      <c r="B694" s="55" t="s">
        <v>881</v>
      </c>
      <c r="C694" s="2"/>
      <c r="D694" s="2"/>
      <c r="E694" s="2"/>
      <c r="F694" s="25">
        <f>SUM(F695)</f>
        <v>6624</v>
      </c>
      <c r="G694" s="25">
        <f t="shared" ref="G694:H694" si="102">SUM(G695)</f>
        <v>6624</v>
      </c>
      <c r="H694" s="25">
        <f t="shared" si="102"/>
        <v>6610.8</v>
      </c>
    </row>
    <row r="695" spans="1:8" ht="31.5" x14ac:dyDescent="0.25">
      <c r="A695" s="111" t="s">
        <v>229</v>
      </c>
      <c r="B695" s="55" t="s">
        <v>881</v>
      </c>
      <c r="C695" s="2" t="s">
        <v>122</v>
      </c>
      <c r="D695" s="2" t="s">
        <v>170</v>
      </c>
      <c r="E695" s="2" t="s">
        <v>54</v>
      </c>
      <c r="F695" s="25">
        <f>SUM(Ведомственная!G795)</f>
        <v>6624</v>
      </c>
      <c r="G695" s="25">
        <f>SUM(Ведомственная!H795)</f>
        <v>6624</v>
      </c>
      <c r="H695" s="25">
        <f>SUM(Ведомственная!I795)</f>
        <v>6610.8</v>
      </c>
    </row>
    <row r="696" spans="1:8" ht="31.5" x14ac:dyDescent="0.25">
      <c r="A696" s="111" t="s">
        <v>524</v>
      </c>
      <c r="B696" s="55" t="s">
        <v>871</v>
      </c>
      <c r="C696" s="2"/>
      <c r="D696" s="2"/>
      <c r="E696" s="2"/>
      <c r="F696" s="25">
        <f>SUM(F697)</f>
        <v>42166.7</v>
      </c>
      <c r="G696" s="25">
        <f t="shared" ref="G696:H696" si="103">SUM(G697)</f>
        <v>0</v>
      </c>
      <c r="H696" s="25">
        <f t="shared" si="103"/>
        <v>0</v>
      </c>
    </row>
    <row r="697" spans="1:8" ht="31.5" x14ac:dyDescent="0.25">
      <c r="A697" s="111" t="s">
        <v>229</v>
      </c>
      <c r="B697" s="55" t="s">
        <v>871</v>
      </c>
      <c r="C697" s="2" t="s">
        <v>122</v>
      </c>
      <c r="D697" s="2" t="s">
        <v>170</v>
      </c>
      <c r="E697" s="2" t="s">
        <v>44</v>
      </c>
      <c r="F697" s="25">
        <f>SUM(Ведомственная!G779)</f>
        <v>42166.7</v>
      </c>
      <c r="G697" s="25">
        <f>SUM(Ведомственная!H779)</f>
        <v>0</v>
      </c>
      <c r="H697" s="25">
        <f>SUM(Ведомственная!I779)</f>
        <v>0</v>
      </c>
    </row>
    <row r="698" spans="1:8" s="24" customFormat="1" ht="31.5" x14ac:dyDescent="0.25">
      <c r="A698" s="21" t="s">
        <v>676</v>
      </c>
      <c r="B698" s="29" t="s">
        <v>16</v>
      </c>
      <c r="C698" s="29"/>
      <c r="D698" s="44"/>
      <c r="E698" s="44"/>
      <c r="F698" s="45">
        <f>SUM(F699+F726+F731+F742)</f>
        <v>31311</v>
      </c>
      <c r="G698" s="45">
        <f>SUM(G699+G726+G731+G742)</f>
        <v>27879</v>
      </c>
      <c r="H698" s="45">
        <f>SUM(H699+H726+H731+H742)</f>
        <v>27879</v>
      </c>
    </row>
    <row r="699" spans="1:8" ht="47.25" x14ac:dyDescent="0.25">
      <c r="A699" s="111" t="s">
        <v>82</v>
      </c>
      <c r="B699" s="31" t="s">
        <v>17</v>
      </c>
      <c r="C699" s="31"/>
      <c r="D699" s="112"/>
      <c r="E699" s="112"/>
      <c r="F699" s="101">
        <f>F715+F700+F718</f>
        <v>20690.900000000001</v>
      </c>
      <c r="G699" s="101">
        <f>G715+G700+G718</f>
        <v>20188.900000000001</v>
      </c>
      <c r="H699" s="101">
        <f>H715+H700+H718</f>
        <v>20188.900000000001</v>
      </c>
    </row>
    <row r="700" spans="1:8" x14ac:dyDescent="0.25">
      <c r="A700" s="111" t="s">
        <v>35</v>
      </c>
      <c r="B700" s="31" t="s">
        <v>36</v>
      </c>
      <c r="C700" s="31"/>
      <c r="D700" s="112"/>
      <c r="E700" s="112"/>
      <c r="F700" s="101">
        <f>SUM(F701+F704+F711)</f>
        <v>17390.900000000001</v>
      </c>
      <c r="G700" s="101">
        <f>SUM(G701+G704+G711)</f>
        <v>16888.900000000001</v>
      </c>
      <c r="H700" s="101">
        <f>SUM(H701+H704+H711)</f>
        <v>16888.900000000001</v>
      </c>
    </row>
    <row r="701" spans="1:8" x14ac:dyDescent="0.25">
      <c r="A701" s="111" t="s">
        <v>38</v>
      </c>
      <c r="B701" s="31" t="s">
        <v>39</v>
      </c>
      <c r="C701" s="31"/>
      <c r="D701" s="112"/>
      <c r="E701" s="112"/>
      <c r="F701" s="101">
        <f t="shared" ref="F701:H702" si="104">F702</f>
        <v>11879.1</v>
      </c>
      <c r="G701" s="101">
        <f t="shared" si="104"/>
        <v>11879.1</v>
      </c>
      <c r="H701" s="101">
        <f t="shared" si="104"/>
        <v>11879.1</v>
      </c>
    </row>
    <row r="702" spans="1:8" ht="31.5" x14ac:dyDescent="0.25">
      <c r="A702" s="111" t="s">
        <v>40</v>
      </c>
      <c r="B702" s="31" t="s">
        <v>41</v>
      </c>
      <c r="C702" s="31"/>
      <c r="D702" s="112"/>
      <c r="E702" s="112"/>
      <c r="F702" s="101">
        <f t="shared" si="104"/>
        <v>11879.1</v>
      </c>
      <c r="G702" s="101">
        <f t="shared" si="104"/>
        <v>11879.1</v>
      </c>
      <c r="H702" s="101">
        <f t="shared" si="104"/>
        <v>11879.1</v>
      </c>
    </row>
    <row r="703" spans="1:8" x14ac:dyDescent="0.25">
      <c r="A703" s="111" t="s">
        <v>42</v>
      </c>
      <c r="B703" s="31" t="s">
        <v>41</v>
      </c>
      <c r="C703" s="31">
        <v>300</v>
      </c>
      <c r="D703" s="112" t="s">
        <v>31</v>
      </c>
      <c r="E703" s="112" t="s">
        <v>34</v>
      </c>
      <c r="F703" s="101">
        <f>SUM(Ведомственная!G510)</f>
        <v>11879.1</v>
      </c>
      <c r="G703" s="101">
        <f>SUM(Ведомственная!H510)</f>
        <v>11879.1</v>
      </c>
      <c r="H703" s="101">
        <f>SUM(Ведомственная!I510)</f>
        <v>11879.1</v>
      </c>
    </row>
    <row r="704" spans="1:8" x14ac:dyDescent="0.25">
      <c r="A704" s="111" t="s">
        <v>55</v>
      </c>
      <c r="B704" s="31" t="s">
        <v>56</v>
      </c>
      <c r="C704" s="31"/>
      <c r="D704" s="112"/>
      <c r="E704" s="112"/>
      <c r="F704" s="101">
        <f>F705+F707+F709</f>
        <v>3661.3</v>
      </c>
      <c r="G704" s="101">
        <f>G705+G707+G709</f>
        <v>3159.3</v>
      </c>
      <c r="H704" s="101">
        <f>H705+H707+H709</f>
        <v>3159.3</v>
      </c>
    </row>
    <row r="705" spans="1:8" x14ac:dyDescent="0.25">
      <c r="A705" s="111" t="s">
        <v>57</v>
      </c>
      <c r="B705" s="31" t="s">
        <v>58</v>
      </c>
      <c r="C705" s="31"/>
      <c r="D705" s="112"/>
      <c r="E705" s="112"/>
      <c r="F705" s="101">
        <f>F706</f>
        <v>1193</v>
      </c>
      <c r="G705" s="101">
        <f>G706</f>
        <v>624.70000000000005</v>
      </c>
      <c r="H705" s="101">
        <f>H706</f>
        <v>562.70000000000005</v>
      </c>
    </row>
    <row r="706" spans="1:8" x14ac:dyDescent="0.25">
      <c r="A706" s="111" t="s">
        <v>42</v>
      </c>
      <c r="B706" s="31" t="s">
        <v>58</v>
      </c>
      <c r="C706" s="31">
        <v>300</v>
      </c>
      <c r="D706" s="112" t="s">
        <v>31</v>
      </c>
      <c r="E706" s="112" t="s">
        <v>54</v>
      </c>
      <c r="F706" s="101">
        <f>SUM(Ведомственная!G593)</f>
        <v>1193</v>
      </c>
      <c r="G706" s="101">
        <f>SUM(Ведомственная!H593)</f>
        <v>624.70000000000005</v>
      </c>
      <c r="H706" s="101">
        <f>SUM(Ведомственная!I593)</f>
        <v>562.70000000000005</v>
      </c>
    </row>
    <row r="707" spans="1:8" ht="31.5" x14ac:dyDescent="0.25">
      <c r="A707" s="111" t="s">
        <v>59</v>
      </c>
      <c r="B707" s="31" t="s">
        <v>60</v>
      </c>
      <c r="C707" s="31"/>
      <c r="D707" s="112"/>
      <c r="E707" s="112"/>
      <c r="F707" s="101">
        <f>F708</f>
        <v>1658.3</v>
      </c>
      <c r="G707" s="101">
        <f>G708</f>
        <v>1724.6</v>
      </c>
      <c r="H707" s="101">
        <f>H708</f>
        <v>1786.6</v>
      </c>
    </row>
    <row r="708" spans="1:8" x14ac:dyDescent="0.25">
      <c r="A708" s="111" t="s">
        <v>42</v>
      </c>
      <c r="B708" s="31" t="s">
        <v>60</v>
      </c>
      <c r="C708" s="31">
        <v>300</v>
      </c>
      <c r="D708" s="112" t="s">
        <v>31</v>
      </c>
      <c r="E708" s="112" t="s">
        <v>54</v>
      </c>
      <c r="F708" s="101">
        <f>SUM(Ведомственная!G595)</f>
        <v>1658.3</v>
      </c>
      <c r="G708" s="101">
        <f>SUM(Ведомственная!H595)</f>
        <v>1724.6</v>
      </c>
      <c r="H708" s="101">
        <f>SUM(Ведомственная!I595)</f>
        <v>1786.6</v>
      </c>
    </row>
    <row r="709" spans="1:8" ht="47.25" x14ac:dyDescent="0.25">
      <c r="A709" s="111" t="s">
        <v>470</v>
      </c>
      <c r="B709" s="2" t="s">
        <v>471</v>
      </c>
      <c r="C709" s="112"/>
      <c r="D709" s="112"/>
      <c r="E709" s="112"/>
      <c r="F709" s="101">
        <f>F710</f>
        <v>810</v>
      </c>
      <c r="G709" s="101">
        <f>G710</f>
        <v>810</v>
      </c>
      <c r="H709" s="101">
        <f>H710</f>
        <v>810</v>
      </c>
    </row>
    <row r="710" spans="1:8" x14ac:dyDescent="0.25">
      <c r="A710" s="111" t="s">
        <v>42</v>
      </c>
      <c r="B710" s="2" t="s">
        <v>471</v>
      </c>
      <c r="C710" s="112" t="s">
        <v>99</v>
      </c>
      <c r="D710" s="112" t="s">
        <v>31</v>
      </c>
      <c r="E710" s="112" t="s">
        <v>54</v>
      </c>
      <c r="F710" s="25">
        <f>SUM(Ведомственная!G597)</f>
        <v>810</v>
      </c>
      <c r="G710" s="25">
        <f>SUM(Ведомственная!H597)</f>
        <v>810</v>
      </c>
      <c r="H710" s="25">
        <f>SUM(Ведомственная!I597)</f>
        <v>810</v>
      </c>
    </row>
    <row r="711" spans="1:8" ht="31.5" x14ac:dyDescent="0.25">
      <c r="A711" s="111" t="s">
        <v>61</v>
      </c>
      <c r="B711" s="31" t="s">
        <v>62</v>
      </c>
      <c r="C711" s="31"/>
      <c r="D711" s="112"/>
      <c r="E711" s="112"/>
      <c r="F711" s="101">
        <f>F712</f>
        <v>1850.5</v>
      </c>
      <c r="G711" s="101">
        <f>G712</f>
        <v>1850.5</v>
      </c>
      <c r="H711" s="101">
        <f>H712</f>
        <v>1850.5</v>
      </c>
    </row>
    <row r="712" spans="1:8" x14ac:dyDescent="0.25">
      <c r="A712" s="111" t="s">
        <v>63</v>
      </c>
      <c r="B712" s="31" t="s">
        <v>64</v>
      </c>
      <c r="C712" s="31"/>
      <c r="D712" s="112"/>
      <c r="E712" s="112"/>
      <c r="F712" s="101">
        <f>F713+F714</f>
        <v>1850.5</v>
      </c>
      <c r="G712" s="101">
        <f>G713+G714</f>
        <v>1850.5</v>
      </c>
      <c r="H712" s="101">
        <f>H713+H714</f>
        <v>1850.5</v>
      </c>
    </row>
    <row r="713" spans="1:8" ht="31.5" x14ac:dyDescent="0.25">
      <c r="A713" s="111" t="s">
        <v>52</v>
      </c>
      <c r="B713" s="31" t="s">
        <v>64</v>
      </c>
      <c r="C713" s="31">
        <v>200</v>
      </c>
      <c r="D713" s="112" t="s">
        <v>31</v>
      </c>
      <c r="E713" s="112" t="s">
        <v>54</v>
      </c>
      <c r="F713" s="101">
        <f>SUM(Ведомственная!G600)</f>
        <v>1248.5</v>
      </c>
      <c r="G713" s="101">
        <f>SUM(Ведомственная!H600)</f>
        <v>1248.5</v>
      </c>
      <c r="H713" s="101">
        <f>SUM(Ведомственная!I600)</f>
        <v>1248.5</v>
      </c>
    </row>
    <row r="714" spans="1:8" x14ac:dyDescent="0.25">
      <c r="A714" s="111" t="s">
        <v>42</v>
      </c>
      <c r="B714" s="31" t="s">
        <v>64</v>
      </c>
      <c r="C714" s="31">
        <v>300</v>
      </c>
      <c r="D714" s="112" t="s">
        <v>31</v>
      </c>
      <c r="E714" s="112" t="s">
        <v>54</v>
      </c>
      <c r="F714" s="101">
        <f>SUM(Ведомственная!G601)</f>
        <v>602</v>
      </c>
      <c r="G714" s="101">
        <f>SUM(Ведомственная!H601)</f>
        <v>602</v>
      </c>
      <c r="H714" s="101">
        <f>SUM(Ведомственная!I601)</f>
        <v>602</v>
      </c>
    </row>
    <row r="715" spans="1:8" ht="47.25" hidden="1" x14ac:dyDescent="0.25">
      <c r="A715" s="111" t="s">
        <v>18</v>
      </c>
      <c r="B715" s="31" t="s">
        <v>19</v>
      </c>
      <c r="C715" s="31"/>
      <c r="D715" s="112"/>
      <c r="E715" s="112"/>
      <c r="F715" s="101">
        <f>SUM(F716)</f>
        <v>0</v>
      </c>
      <c r="G715" s="101">
        <f>SUM(G716)</f>
        <v>0</v>
      </c>
      <c r="H715" s="101">
        <f>SUM(H716)</f>
        <v>0</v>
      </c>
    </row>
    <row r="716" spans="1:8" hidden="1" x14ac:dyDescent="0.25">
      <c r="A716" s="111" t="s">
        <v>20</v>
      </c>
      <c r="B716" s="31" t="s">
        <v>21</v>
      </c>
      <c r="C716" s="31"/>
      <c r="D716" s="112"/>
      <c r="E716" s="112"/>
      <c r="F716" s="101">
        <f>F717</f>
        <v>0</v>
      </c>
      <c r="G716" s="101">
        <f>G717</f>
        <v>0</v>
      </c>
      <c r="H716" s="101">
        <f>H717</f>
        <v>0</v>
      </c>
    </row>
    <row r="717" spans="1:8" hidden="1" x14ac:dyDescent="0.25">
      <c r="A717" s="111" t="s">
        <v>22</v>
      </c>
      <c r="B717" s="31" t="s">
        <v>21</v>
      </c>
      <c r="C717" s="31">
        <v>800</v>
      </c>
      <c r="D717" s="112" t="s">
        <v>13</v>
      </c>
      <c r="E717" s="112" t="s">
        <v>15</v>
      </c>
      <c r="F717" s="101">
        <v>0</v>
      </c>
      <c r="G717" s="101">
        <v>0</v>
      </c>
      <c r="H717" s="101">
        <v>0</v>
      </c>
    </row>
    <row r="718" spans="1:8" ht="31.5" x14ac:dyDescent="0.25">
      <c r="A718" s="111" t="s">
        <v>45</v>
      </c>
      <c r="B718" s="31" t="s">
        <v>46</v>
      </c>
      <c r="C718" s="31"/>
      <c r="D718" s="112"/>
      <c r="E718" s="112"/>
      <c r="F718" s="101">
        <f>SUM(F719)+F723</f>
        <v>3300</v>
      </c>
      <c r="G718" s="101">
        <f>SUM(G719)+G723</f>
        <v>3300</v>
      </c>
      <c r="H718" s="101">
        <f>SUM(H719)+H723</f>
        <v>3300</v>
      </c>
    </row>
    <row r="719" spans="1:8" x14ac:dyDescent="0.25">
      <c r="A719" s="111" t="s">
        <v>47</v>
      </c>
      <c r="B719" s="31" t="s">
        <v>48</v>
      </c>
      <c r="C719" s="31"/>
      <c r="D719" s="112"/>
      <c r="E719" s="112"/>
      <c r="F719" s="101">
        <f>F720</f>
        <v>3300</v>
      </c>
      <c r="G719" s="101">
        <f>G720</f>
        <v>3300</v>
      </c>
      <c r="H719" s="101">
        <f>H720</f>
        <v>3300</v>
      </c>
    </row>
    <row r="720" spans="1:8" ht="47.25" x14ac:dyDescent="0.25">
      <c r="A720" s="111" t="s">
        <v>49</v>
      </c>
      <c r="B720" s="31" t="s">
        <v>50</v>
      </c>
      <c r="C720" s="31"/>
      <c r="D720" s="112"/>
      <c r="E720" s="112"/>
      <c r="F720" s="101">
        <f>F721+F722</f>
        <v>3300</v>
      </c>
      <c r="G720" s="101">
        <f>G721+G722</f>
        <v>3300</v>
      </c>
      <c r="H720" s="101">
        <f>H721+H722</f>
        <v>3300</v>
      </c>
    </row>
    <row r="721" spans="1:8" ht="63" x14ac:dyDescent="0.25">
      <c r="A721" s="111" t="s">
        <v>51</v>
      </c>
      <c r="B721" s="31" t="s">
        <v>50</v>
      </c>
      <c r="C721" s="31">
        <v>100</v>
      </c>
      <c r="D721" s="112" t="s">
        <v>31</v>
      </c>
      <c r="E721" s="112" t="s">
        <v>44</v>
      </c>
      <c r="F721" s="101">
        <f>SUM(Ведомственная!G524)</f>
        <v>1850</v>
      </c>
      <c r="G721" s="101">
        <f>SUM(Ведомственная!H524)</f>
        <v>1850</v>
      </c>
      <c r="H721" s="101">
        <f>SUM(Ведомственная!I524)</f>
        <v>1850</v>
      </c>
    </row>
    <row r="722" spans="1:8" ht="29.25" customHeight="1" x14ac:dyDescent="0.25">
      <c r="A722" s="111" t="s">
        <v>52</v>
      </c>
      <c r="B722" s="31" t="s">
        <v>50</v>
      </c>
      <c r="C722" s="31">
        <v>200</v>
      </c>
      <c r="D722" s="112" t="s">
        <v>31</v>
      </c>
      <c r="E722" s="112" t="s">
        <v>44</v>
      </c>
      <c r="F722" s="101">
        <f>SUM(Ведомственная!G525)</f>
        <v>1450</v>
      </c>
      <c r="G722" s="101">
        <f>SUM(Ведомственная!H525)</f>
        <v>1450</v>
      </c>
      <c r="H722" s="101">
        <f>SUM(Ведомственная!I525)</f>
        <v>1450</v>
      </c>
    </row>
    <row r="723" spans="1:8" x14ac:dyDescent="0.25">
      <c r="A723" s="111" t="s">
        <v>621</v>
      </c>
      <c r="B723" s="31" t="s">
        <v>620</v>
      </c>
      <c r="C723" s="31"/>
      <c r="D723" s="112"/>
      <c r="E723" s="112"/>
      <c r="F723" s="101">
        <f>SUM(F725)</f>
        <v>0</v>
      </c>
      <c r="G723" s="101">
        <f>SUM(G725)</f>
        <v>0</v>
      </c>
      <c r="H723" s="101">
        <f>SUM(H725)</f>
        <v>0</v>
      </c>
    </row>
    <row r="724" spans="1:8" ht="47.25" x14ac:dyDescent="0.25">
      <c r="A724" s="111" t="s">
        <v>630</v>
      </c>
      <c r="B724" s="31" t="s">
        <v>629</v>
      </c>
      <c r="C724" s="31"/>
      <c r="D724" s="112"/>
      <c r="E724" s="112"/>
      <c r="F724" s="101">
        <f>SUM(F725)</f>
        <v>0</v>
      </c>
      <c r="G724" s="101">
        <f>SUM(G725)</f>
        <v>0</v>
      </c>
      <c r="H724" s="101">
        <f>SUM(H725)</f>
        <v>0</v>
      </c>
    </row>
    <row r="725" spans="1:8" ht="31.5" x14ac:dyDescent="0.25">
      <c r="A725" s="111" t="s">
        <v>52</v>
      </c>
      <c r="B725" s="31" t="s">
        <v>629</v>
      </c>
      <c r="C725" s="31">
        <v>200</v>
      </c>
      <c r="D725" s="112" t="s">
        <v>31</v>
      </c>
      <c r="E725" s="112" t="s">
        <v>13</v>
      </c>
      <c r="F725" s="101">
        <f>SUM(Ведомственная!G654)</f>
        <v>0</v>
      </c>
      <c r="G725" s="101">
        <f>SUM(Ведомственная!H654)</f>
        <v>0</v>
      </c>
      <c r="H725" s="101">
        <f>SUM(Ведомственная!I654)</f>
        <v>0</v>
      </c>
    </row>
    <row r="726" spans="1:8" x14ac:dyDescent="0.25">
      <c r="A726" s="111" t="s">
        <v>83</v>
      </c>
      <c r="B726" s="31" t="s">
        <v>65</v>
      </c>
      <c r="C726" s="31"/>
      <c r="D726" s="112"/>
      <c r="E726" s="112"/>
      <c r="F726" s="101">
        <f t="shared" ref="F726:H727" si="105">F727</f>
        <v>328.5</v>
      </c>
      <c r="G726" s="101">
        <f t="shared" si="105"/>
        <v>328.5</v>
      </c>
      <c r="H726" s="101">
        <f t="shared" si="105"/>
        <v>328.5</v>
      </c>
    </row>
    <row r="727" spans="1:8" x14ac:dyDescent="0.25">
      <c r="A727" s="111" t="s">
        <v>35</v>
      </c>
      <c r="B727" s="31" t="s">
        <v>66</v>
      </c>
      <c r="C727" s="31"/>
      <c r="D727" s="112"/>
      <c r="E727" s="112"/>
      <c r="F727" s="101">
        <f t="shared" si="105"/>
        <v>328.5</v>
      </c>
      <c r="G727" s="101">
        <f t="shared" si="105"/>
        <v>328.5</v>
      </c>
      <c r="H727" s="101">
        <f t="shared" si="105"/>
        <v>328.5</v>
      </c>
    </row>
    <row r="728" spans="1:8" x14ac:dyDescent="0.25">
      <c r="A728" s="111" t="s">
        <v>37</v>
      </c>
      <c r="B728" s="31" t="s">
        <v>67</v>
      </c>
      <c r="C728" s="31"/>
      <c r="D728" s="112"/>
      <c r="E728" s="112"/>
      <c r="F728" s="101">
        <f>F729+F730</f>
        <v>328.5</v>
      </c>
      <c r="G728" s="101">
        <f>G729+G730</f>
        <v>328.5</v>
      </c>
      <c r="H728" s="101">
        <f>H729+H730</f>
        <v>328.5</v>
      </c>
    </row>
    <row r="729" spans="1:8" ht="27.75" customHeight="1" x14ac:dyDescent="0.25">
      <c r="A729" s="111" t="s">
        <v>52</v>
      </c>
      <c r="B729" s="31" t="s">
        <v>67</v>
      </c>
      <c r="C729" s="31">
        <v>200</v>
      </c>
      <c r="D729" s="112" t="s">
        <v>31</v>
      </c>
      <c r="E729" s="112" t="s">
        <v>54</v>
      </c>
      <c r="F729" s="101">
        <f>SUM(Ведомственная!G605)</f>
        <v>328.5</v>
      </c>
      <c r="G729" s="101">
        <f>SUM(Ведомственная!H605)</f>
        <v>328.5</v>
      </c>
      <c r="H729" s="101">
        <f>SUM(Ведомственная!I605)</f>
        <v>328.5</v>
      </c>
    </row>
    <row r="730" spans="1:8" hidden="1" x14ac:dyDescent="0.25">
      <c r="A730" s="111" t="s">
        <v>42</v>
      </c>
      <c r="B730" s="31" t="s">
        <v>67</v>
      </c>
      <c r="C730" s="31">
        <v>300</v>
      </c>
      <c r="D730" s="112" t="s">
        <v>31</v>
      </c>
      <c r="E730" s="112" t="s">
        <v>54</v>
      </c>
      <c r="F730" s="101"/>
      <c r="G730" s="101"/>
      <c r="H730" s="101"/>
    </row>
    <row r="731" spans="1:8" x14ac:dyDescent="0.25">
      <c r="A731" s="111" t="s">
        <v>84</v>
      </c>
      <c r="B731" s="31" t="s">
        <v>68</v>
      </c>
      <c r="C731" s="31"/>
      <c r="D731" s="112"/>
      <c r="E731" s="112"/>
      <c r="F731" s="101">
        <f>SUM(F732)</f>
        <v>3102</v>
      </c>
      <c r="G731" s="101">
        <f>SUM(G732)</f>
        <v>172</v>
      </c>
      <c r="H731" s="101">
        <f>SUM(H732)</f>
        <v>172</v>
      </c>
    </row>
    <row r="732" spans="1:8" x14ac:dyDescent="0.25">
      <c r="A732" s="111" t="s">
        <v>35</v>
      </c>
      <c r="B732" s="31" t="s">
        <v>427</v>
      </c>
      <c r="C732" s="31"/>
      <c r="D732" s="43"/>
      <c r="E732" s="43"/>
      <c r="F732" s="101">
        <f>SUM(F735+F737+F739)+F733</f>
        <v>3102</v>
      </c>
      <c r="G732" s="101">
        <f t="shared" ref="G732:H732" si="106">SUM(G735+G737+G739)+G733</f>
        <v>172</v>
      </c>
      <c r="H732" s="101">
        <f t="shared" si="106"/>
        <v>172</v>
      </c>
    </row>
    <row r="733" spans="1:8" ht="47.25" x14ac:dyDescent="0.25">
      <c r="A733" s="111" t="s">
        <v>776</v>
      </c>
      <c r="B733" s="31" t="s">
        <v>775</v>
      </c>
      <c r="C733" s="31"/>
      <c r="D733" s="43"/>
      <c r="E733" s="43"/>
      <c r="F733" s="101">
        <f>SUM(F734)</f>
        <v>0</v>
      </c>
      <c r="G733" s="101">
        <f t="shared" ref="G733:H733" si="107">SUM(G734)</f>
        <v>100</v>
      </c>
      <c r="H733" s="101">
        <f t="shared" si="107"/>
        <v>100</v>
      </c>
    </row>
    <row r="734" spans="1:8" ht="31.5" x14ac:dyDescent="0.25">
      <c r="A734" s="111" t="s">
        <v>52</v>
      </c>
      <c r="B734" s="31" t="s">
        <v>775</v>
      </c>
      <c r="C734" s="31">
        <v>200</v>
      </c>
      <c r="D734" s="112" t="s">
        <v>31</v>
      </c>
      <c r="E734" s="112" t="s">
        <v>78</v>
      </c>
      <c r="F734" s="101">
        <f>SUM(Ведомственная!G675)</f>
        <v>0</v>
      </c>
      <c r="G734" s="101">
        <f>SUM(Ведомственная!H675)</f>
        <v>100</v>
      </c>
      <c r="H734" s="101">
        <f>SUM(Ведомственная!I675)</f>
        <v>100</v>
      </c>
    </row>
    <row r="735" spans="1:8" ht="47.25" x14ac:dyDescent="0.25">
      <c r="A735" s="111" t="s">
        <v>726</v>
      </c>
      <c r="B735" s="31" t="s">
        <v>727</v>
      </c>
      <c r="C735" s="31"/>
      <c r="D735" s="43"/>
      <c r="E735" s="43"/>
      <c r="F735" s="101">
        <f>SUM(F736)</f>
        <v>3000</v>
      </c>
      <c r="G735" s="101">
        <f>SUM(G736)</f>
        <v>0</v>
      </c>
      <c r="H735" s="101">
        <f>SUM(H736)</f>
        <v>0</v>
      </c>
    </row>
    <row r="736" spans="1:8" ht="31.5" x14ac:dyDescent="0.25">
      <c r="A736" s="111" t="s">
        <v>52</v>
      </c>
      <c r="B736" s="31" t="s">
        <v>727</v>
      </c>
      <c r="C736" s="31">
        <v>200</v>
      </c>
      <c r="D736" s="112" t="s">
        <v>31</v>
      </c>
      <c r="E736" s="112" t="s">
        <v>78</v>
      </c>
      <c r="F736" s="101">
        <f>SUM(Ведомственная!G421)</f>
        <v>3000</v>
      </c>
      <c r="G736" s="101">
        <f>SUM(Ведомственная!H421)</f>
        <v>0</v>
      </c>
      <c r="H736" s="101">
        <f>SUM(Ведомственная!I421)</f>
        <v>0</v>
      </c>
    </row>
    <row r="737" spans="1:8" ht="47.25" x14ac:dyDescent="0.25">
      <c r="A737" s="111" t="s">
        <v>729</v>
      </c>
      <c r="B737" s="31" t="s">
        <v>728</v>
      </c>
      <c r="C737" s="31"/>
      <c r="D737" s="43"/>
      <c r="E737" s="43"/>
      <c r="F737" s="101">
        <f>SUM(F738)</f>
        <v>50</v>
      </c>
      <c r="G737" s="101">
        <f>SUM(G738)</f>
        <v>50</v>
      </c>
      <c r="H737" s="101">
        <f>SUM(H738)</f>
        <v>50</v>
      </c>
    </row>
    <row r="738" spans="1:8" ht="31.5" x14ac:dyDescent="0.25">
      <c r="A738" s="111" t="s">
        <v>52</v>
      </c>
      <c r="B738" s="31" t="s">
        <v>728</v>
      </c>
      <c r="C738" s="31">
        <v>200</v>
      </c>
      <c r="D738" s="112" t="s">
        <v>31</v>
      </c>
      <c r="E738" s="112" t="s">
        <v>78</v>
      </c>
      <c r="F738" s="101">
        <f>SUM(Ведомственная!G423)</f>
        <v>50</v>
      </c>
      <c r="G738" s="101">
        <f>SUM(Ведомственная!H423)</f>
        <v>50</v>
      </c>
      <c r="H738" s="101">
        <f>SUM(Ведомственная!I423)</f>
        <v>50</v>
      </c>
    </row>
    <row r="739" spans="1:8" x14ac:dyDescent="0.25">
      <c r="A739" s="111" t="s">
        <v>37</v>
      </c>
      <c r="B739" s="31" t="s">
        <v>428</v>
      </c>
      <c r="C739" s="31"/>
      <c r="D739" s="43"/>
      <c r="E739" s="43"/>
      <c r="F739" s="101">
        <f>SUM(F740:F741)</f>
        <v>52</v>
      </c>
      <c r="G739" s="101">
        <f t="shared" ref="G739:H739" si="108">SUM(G740:G741)</f>
        <v>22</v>
      </c>
      <c r="H739" s="101">
        <f t="shared" si="108"/>
        <v>22</v>
      </c>
    </row>
    <row r="740" spans="1:8" ht="31.5" x14ac:dyDescent="0.25">
      <c r="A740" s="111" t="s">
        <v>52</v>
      </c>
      <c r="B740" s="31" t="s">
        <v>428</v>
      </c>
      <c r="C740" s="31">
        <v>200</v>
      </c>
      <c r="D740" s="112" t="s">
        <v>113</v>
      </c>
      <c r="E740" s="112" t="s">
        <v>34</v>
      </c>
      <c r="F740" s="101">
        <f>SUM(Ведомственная!G869)</f>
        <v>30</v>
      </c>
      <c r="G740" s="101">
        <f>SUM(Ведомственная!H869)</f>
        <v>0</v>
      </c>
      <c r="H740" s="101">
        <f>SUM(Ведомственная!I869)</f>
        <v>0</v>
      </c>
    </row>
    <row r="741" spans="1:8" ht="29.25" customHeight="1" x14ac:dyDescent="0.25">
      <c r="A741" s="111" t="s">
        <v>52</v>
      </c>
      <c r="B741" s="31" t="s">
        <v>428</v>
      </c>
      <c r="C741" s="31">
        <v>200</v>
      </c>
      <c r="D741" s="112" t="s">
        <v>31</v>
      </c>
      <c r="E741" s="112" t="s">
        <v>54</v>
      </c>
      <c r="F741" s="101">
        <f>SUM(Ведомственная!G1155)+Ведомственная!G610</f>
        <v>22</v>
      </c>
      <c r="G741" s="101">
        <f>SUM(Ведомственная!H1155)+Ведомственная!H610</f>
        <v>22</v>
      </c>
      <c r="H741" s="101">
        <f>SUM(Ведомственная!I1155)+Ведомственная!I610</f>
        <v>22</v>
      </c>
    </row>
    <row r="742" spans="1:8" ht="47.25" x14ac:dyDescent="0.25">
      <c r="A742" s="111" t="s">
        <v>685</v>
      </c>
      <c r="B742" s="31" t="s">
        <v>79</v>
      </c>
      <c r="C742" s="31"/>
      <c r="D742" s="112"/>
      <c r="E742" s="112"/>
      <c r="F742" s="101">
        <f>SUM(F743+F746+F748+F750)+F753</f>
        <v>7189.6</v>
      </c>
      <c r="G742" s="101">
        <f t="shared" ref="G742:H742" si="109">SUM(G743+G746+G748+G750)+G753</f>
        <v>7189.6</v>
      </c>
      <c r="H742" s="101">
        <f t="shared" si="109"/>
        <v>7189.6</v>
      </c>
    </row>
    <row r="743" spans="1:8" x14ac:dyDescent="0.25">
      <c r="A743" s="111" t="s">
        <v>80</v>
      </c>
      <c r="B743" s="31" t="s">
        <v>81</v>
      </c>
      <c r="C743" s="31"/>
      <c r="D743" s="112"/>
      <c r="E743" s="112"/>
      <c r="F743" s="101">
        <f>F744+F745</f>
        <v>4434.5</v>
      </c>
      <c r="G743" s="101">
        <f>G744+G745</f>
        <v>4434.5</v>
      </c>
      <c r="H743" s="101">
        <f>H744+H745</f>
        <v>4434.5</v>
      </c>
    </row>
    <row r="744" spans="1:8" ht="63" x14ac:dyDescent="0.25">
      <c r="A744" s="111" t="s">
        <v>51</v>
      </c>
      <c r="B744" s="31" t="s">
        <v>81</v>
      </c>
      <c r="C744" s="31">
        <v>100</v>
      </c>
      <c r="D744" s="112" t="s">
        <v>31</v>
      </c>
      <c r="E744" s="112" t="s">
        <v>78</v>
      </c>
      <c r="F744" s="101">
        <f>SUM(Ведомственная!G678)</f>
        <v>4427.5</v>
      </c>
      <c r="G744" s="101">
        <f>SUM(Ведомственная!H678)</f>
        <v>4427.5</v>
      </c>
      <c r="H744" s="101">
        <f>SUM(Ведомственная!I678)</f>
        <v>4427.5</v>
      </c>
    </row>
    <row r="745" spans="1:8" ht="31.5" x14ac:dyDescent="0.25">
      <c r="A745" s="111" t="s">
        <v>52</v>
      </c>
      <c r="B745" s="31" t="s">
        <v>81</v>
      </c>
      <c r="C745" s="31">
        <v>200</v>
      </c>
      <c r="D745" s="112" t="s">
        <v>31</v>
      </c>
      <c r="E745" s="112" t="s">
        <v>78</v>
      </c>
      <c r="F745" s="101">
        <f>SUM(Ведомственная!G679)</f>
        <v>7</v>
      </c>
      <c r="G745" s="101">
        <f>SUM(Ведомственная!H679)</f>
        <v>7</v>
      </c>
      <c r="H745" s="101">
        <f>SUM(Ведомственная!I679)</f>
        <v>7</v>
      </c>
    </row>
    <row r="746" spans="1:8" ht="20.25" customHeight="1" x14ac:dyDescent="0.25">
      <c r="A746" s="111" t="s">
        <v>95</v>
      </c>
      <c r="B746" s="49" t="s">
        <v>517</v>
      </c>
      <c r="C746" s="49"/>
      <c r="D746" s="112"/>
      <c r="E746" s="112"/>
      <c r="F746" s="101">
        <f>F747</f>
        <v>514</v>
      </c>
      <c r="G746" s="101">
        <f>G747</f>
        <v>514</v>
      </c>
      <c r="H746" s="101">
        <f>H747</f>
        <v>514</v>
      </c>
    </row>
    <row r="747" spans="1:8" ht="31.5" x14ac:dyDescent="0.25">
      <c r="A747" s="111" t="s">
        <v>52</v>
      </c>
      <c r="B747" s="49" t="s">
        <v>517</v>
      </c>
      <c r="C747" s="31">
        <v>200</v>
      </c>
      <c r="D747" s="112" t="s">
        <v>31</v>
      </c>
      <c r="E747" s="112" t="s">
        <v>78</v>
      </c>
      <c r="F747" s="101">
        <f>SUM(Ведомственная!G681)</f>
        <v>514</v>
      </c>
      <c r="G747" s="101">
        <f>SUM(Ведомственная!H681)</f>
        <v>514</v>
      </c>
      <c r="H747" s="101">
        <f>SUM(Ведомственная!I681)</f>
        <v>514</v>
      </c>
    </row>
    <row r="748" spans="1:8" ht="31.5" x14ac:dyDescent="0.25">
      <c r="A748" s="111" t="s">
        <v>97</v>
      </c>
      <c r="B748" s="49" t="s">
        <v>518</v>
      </c>
      <c r="C748" s="31"/>
      <c r="D748" s="112"/>
      <c r="E748" s="112"/>
      <c r="F748" s="101">
        <f>F749</f>
        <v>1295.8</v>
      </c>
      <c r="G748" s="101">
        <f>G749</f>
        <v>1295.8</v>
      </c>
      <c r="H748" s="101">
        <f>H749</f>
        <v>1295.8</v>
      </c>
    </row>
    <row r="749" spans="1:8" ht="31.5" x14ac:dyDescent="0.25">
      <c r="A749" s="111" t="s">
        <v>52</v>
      </c>
      <c r="B749" s="49" t="s">
        <v>518</v>
      </c>
      <c r="C749" s="31">
        <v>200</v>
      </c>
      <c r="D749" s="112" t="s">
        <v>31</v>
      </c>
      <c r="E749" s="112" t="s">
        <v>78</v>
      </c>
      <c r="F749" s="101">
        <f>SUM(Ведомственная!G683)</f>
        <v>1295.8</v>
      </c>
      <c r="G749" s="101">
        <f>SUM(Ведомственная!H683)</f>
        <v>1295.8</v>
      </c>
      <c r="H749" s="101">
        <f>SUM(Ведомственная!I683)</f>
        <v>1295.8</v>
      </c>
    </row>
    <row r="750" spans="1:8" ht="31.5" x14ac:dyDescent="0.25">
      <c r="A750" s="111" t="s">
        <v>98</v>
      </c>
      <c r="B750" s="49" t="s">
        <v>519</v>
      </c>
      <c r="C750" s="31"/>
      <c r="D750" s="112"/>
      <c r="E750" s="112"/>
      <c r="F750" s="101">
        <f>F751+F752</f>
        <v>926.2</v>
      </c>
      <c r="G750" s="101">
        <f>G751+G752</f>
        <v>926.2</v>
      </c>
      <c r="H750" s="101">
        <f>H751+H752</f>
        <v>926.2</v>
      </c>
    </row>
    <row r="751" spans="1:8" ht="31.5" x14ac:dyDescent="0.25">
      <c r="A751" s="111" t="s">
        <v>52</v>
      </c>
      <c r="B751" s="49" t="s">
        <v>519</v>
      </c>
      <c r="C751" s="31">
        <v>200</v>
      </c>
      <c r="D751" s="112" t="s">
        <v>31</v>
      </c>
      <c r="E751" s="112" t="s">
        <v>78</v>
      </c>
      <c r="F751" s="101">
        <f>SUM(Ведомственная!G685)</f>
        <v>844.5</v>
      </c>
      <c r="G751" s="101">
        <f>SUM(Ведомственная!H685)</f>
        <v>806.6</v>
      </c>
      <c r="H751" s="101">
        <f>SUM(Ведомственная!I685)</f>
        <v>806.6</v>
      </c>
    </row>
    <row r="752" spans="1:8" x14ac:dyDescent="0.25">
      <c r="A752" s="111" t="s">
        <v>22</v>
      </c>
      <c r="B752" s="49" t="s">
        <v>519</v>
      </c>
      <c r="C752" s="31">
        <v>800</v>
      </c>
      <c r="D752" s="112" t="s">
        <v>31</v>
      </c>
      <c r="E752" s="112" t="s">
        <v>78</v>
      </c>
      <c r="F752" s="101">
        <f>SUM(Ведомственная!G686)</f>
        <v>81.7</v>
      </c>
      <c r="G752" s="101">
        <f>SUM(Ведомственная!H686)</f>
        <v>119.6</v>
      </c>
      <c r="H752" s="101">
        <f>SUM(Ведомственная!I686)</f>
        <v>119.6</v>
      </c>
    </row>
    <row r="753" spans="1:8" ht="31.5" x14ac:dyDescent="0.25">
      <c r="A753" s="157" t="s">
        <v>994</v>
      </c>
      <c r="B753" s="49" t="s">
        <v>993</v>
      </c>
      <c r="C753" s="49"/>
      <c r="D753" s="158"/>
      <c r="E753" s="158"/>
      <c r="F753" s="101">
        <f>SUM(F754)</f>
        <v>19.100000000000001</v>
      </c>
      <c r="G753" s="101">
        <f t="shared" ref="G753:H753" si="110">SUM(G754)</f>
        <v>19.100000000000001</v>
      </c>
      <c r="H753" s="101">
        <f t="shared" si="110"/>
        <v>19.100000000000001</v>
      </c>
    </row>
    <row r="754" spans="1:8" ht="63" x14ac:dyDescent="0.25">
      <c r="A754" s="157" t="s">
        <v>51</v>
      </c>
      <c r="B754" s="49" t="s">
        <v>993</v>
      </c>
      <c r="C754" s="31">
        <v>100</v>
      </c>
      <c r="D754" s="158" t="s">
        <v>31</v>
      </c>
      <c r="E754" s="158" t="s">
        <v>78</v>
      </c>
      <c r="F754" s="101">
        <f>SUM(Ведомственная!G688)</f>
        <v>19.100000000000001</v>
      </c>
      <c r="G754" s="101">
        <f>SUM(Ведомственная!H688)</f>
        <v>19.100000000000001</v>
      </c>
      <c r="H754" s="101">
        <f>SUM(Ведомственная!I688)</f>
        <v>19.100000000000001</v>
      </c>
    </row>
    <row r="755" spans="1:8" s="24" customFormat="1" ht="78.75" x14ac:dyDescent="0.25">
      <c r="A755" s="21" t="s">
        <v>677</v>
      </c>
      <c r="B755" s="29" t="s">
        <v>25</v>
      </c>
      <c r="C755" s="29"/>
      <c r="D755" s="44"/>
      <c r="E755" s="44"/>
      <c r="F755" s="45">
        <f>F756+F759</f>
        <v>33290</v>
      </c>
      <c r="G755" s="45">
        <f t="shared" ref="G755:H755" si="111">G756+G759</f>
        <v>31315</v>
      </c>
      <c r="H755" s="45">
        <f t="shared" si="111"/>
        <v>31315</v>
      </c>
    </row>
    <row r="756" spans="1:8" ht="47.25" x14ac:dyDescent="0.25">
      <c r="A756" s="111" t="s">
        <v>26</v>
      </c>
      <c r="B756" s="31" t="s">
        <v>27</v>
      </c>
      <c r="C756" s="31"/>
      <c r="D756" s="112"/>
      <c r="E756" s="112"/>
      <c r="F756" s="101">
        <f>SUM(F757)</f>
        <v>30870</v>
      </c>
      <c r="G756" s="101">
        <f>SUM(G757)</f>
        <v>31090</v>
      </c>
      <c r="H756" s="101">
        <f>SUM(H757)</f>
        <v>31090</v>
      </c>
    </row>
    <row r="757" spans="1:8" ht="47.25" x14ac:dyDescent="0.25">
      <c r="A757" s="111" t="s">
        <v>28</v>
      </c>
      <c r="B757" s="31" t="s">
        <v>29</v>
      </c>
      <c r="C757" s="31"/>
      <c r="D757" s="112"/>
      <c r="E757" s="112"/>
      <c r="F757" s="101">
        <f>F758</f>
        <v>30870</v>
      </c>
      <c r="G757" s="101">
        <f>G758</f>
        <v>31090</v>
      </c>
      <c r="H757" s="101">
        <f>H758</f>
        <v>31090</v>
      </c>
    </row>
    <row r="758" spans="1:8" ht="31.5" x14ac:dyDescent="0.25">
      <c r="A758" s="111" t="s">
        <v>72</v>
      </c>
      <c r="B758" s="31" t="s">
        <v>29</v>
      </c>
      <c r="C758" s="31">
        <v>600</v>
      </c>
      <c r="D758" s="112" t="s">
        <v>34</v>
      </c>
      <c r="E758" s="112" t="s">
        <v>94</v>
      </c>
      <c r="F758" s="101">
        <f>SUM(Ведомственная!G110)</f>
        <v>30870</v>
      </c>
      <c r="G758" s="101">
        <f>SUM(Ведомственная!H110)</f>
        <v>31090</v>
      </c>
      <c r="H758" s="101">
        <f>SUM(Ведомственная!I110)</f>
        <v>31090</v>
      </c>
    </row>
    <row r="759" spans="1:8" ht="31.5" x14ac:dyDescent="0.25">
      <c r="A759" s="111" t="s">
        <v>264</v>
      </c>
      <c r="B759" s="31" t="s">
        <v>905</v>
      </c>
      <c r="C759" s="31"/>
      <c r="D759" s="43"/>
      <c r="E759" s="112"/>
      <c r="F759" s="101">
        <f>SUM(F760)+F762</f>
        <v>2420</v>
      </c>
      <c r="G759" s="101">
        <f t="shared" ref="G759:H759" si="112">SUM(G760)+G762</f>
        <v>225</v>
      </c>
      <c r="H759" s="101">
        <f t="shared" si="112"/>
        <v>225</v>
      </c>
    </row>
    <row r="760" spans="1:8" ht="31.5" x14ac:dyDescent="0.25">
      <c r="A760" s="111" t="s">
        <v>906</v>
      </c>
      <c r="B760" s="31" t="s">
        <v>926</v>
      </c>
      <c r="C760" s="31"/>
      <c r="D760" s="43"/>
      <c r="E760" s="112"/>
      <c r="F760" s="101">
        <f t="shared" ref="F760:H760" si="113">SUM(F761)</f>
        <v>2200</v>
      </c>
      <c r="G760" s="101">
        <f t="shared" si="113"/>
        <v>225</v>
      </c>
      <c r="H760" s="101">
        <f t="shared" si="113"/>
        <v>225</v>
      </c>
    </row>
    <row r="761" spans="1:8" ht="31.5" x14ac:dyDescent="0.25">
      <c r="A761" s="111" t="s">
        <v>229</v>
      </c>
      <c r="B761" s="31" t="s">
        <v>926</v>
      </c>
      <c r="C761" s="31">
        <v>600</v>
      </c>
      <c r="D761" s="112" t="s">
        <v>34</v>
      </c>
      <c r="E761" s="112" t="s">
        <v>94</v>
      </c>
      <c r="F761" s="101">
        <f>SUM(Ведомственная!G113)</f>
        <v>2200</v>
      </c>
      <c r="G761" s="101">
        <f>SUM(Ведомственная!H113)</f>
        <v>225</v>
      </c>
      <c r="H761" s="101">
        <f>SUM(Ведомственная!I113)</f>
        <v>225</v>
      </c>
    </row>
    <row r="762" spans="1:8" ht="31.5" x14ac:dyDescent="0.25">
      <c r="A762" s="111" t="s">
        <v>913</v>
      </c>
      <c r="B762" s="31" t="s">
        <v>912</v>
      </c>
      <c r="C762" s="31"/>
      <c r="D762" s="112"/>
      <c r="E762" s="112"/>
      <c r="F762" s="101">
        <f>SUM(F763)</f>
        <v>220</v>
      </c>
      <c r="G762" s="101">
        <f t="shared" ref="G762:H762" si="114">SUM(G763)</f>
        <v>0</v>
      </c>
      <c r="H762" s="101">
        <f t="shared" si="114"/>
        <v>0</v>
      </c>
    </row>
    <row r="763" spans="1:8" ht="31.5" x14ac:dyDescent="0.25">
      <c r="A763" s="111" t="s">
        <v>229</v>
      </c>
      <c r="B763" s="31" t="s">
        <v>912</v>
      </c>
      <c r="C763" s="31">
        <v>600</v>
      </c>
      <c r="D763" s="112" t="s">
        <v>34</v>
      </c>
      <c r="E763" s="112" t="s">
        <v>94</v>
      </c>
      <c r="F763" s="101">
        <f>SUM(Ведомственная!G115)</f>
        <v>220</v>
      </c>
      <c r="G763" s="101">
        <f>SUM(Ведомственная!H115)</f>
        <v>0</v>
      </c>
      <c r="H763" s="101">
        <f>SUM(Ведомственная!I115)</f>
        <v>0</v>
      </c>
    </row>
    <row r="764" spans="1:8" ht="31.5" hidden="1" x14ac:dyDescent="0.25">
      <c r="A764" s="111" t="s">
        <v>265</v>
      </c>
      <c r="B764" s="31" t="s">
        <v>431</v>
      </c>
      <c r="C764" s="31"/>
      <c r="D764" s="43"/>
      <c r="E764" s="112"/>
      <c r="F764" s="101">
        <f t="shared" ref="F764:H765" si="115">SUM(F765)</f>
        <v>0</v>
      </c>
      <c r="G764" s="101">
        <f t="shared" si="115"/>
        <v>0</v>
      </c>
      <c r="H764" s="101">
        <f t="shared" si="115"/>
        <v>0</v>
      </c>
    </row>
    <row r="765" spans="1:8" ht="47.25" hidden="1" x14ac:dyDescent="0.25">
      <c r="A765" s="111" t="s">
        <v>28</v>
      </c>
      <c r="B765" s="31" t="s">
        <v>431</v>
      </c>
      <c r="C765" s="31"/>
      <c r="D765" s="43"/>
      <c r="E765" s="112"/>
      <c r="F765" s="101">
        <f t="shared" si="115"/>
        <v>0</v>
      </c>
      <c r="G765" s="101">
        <f t="shared" si="115"/>
        <v>0</v>
      </c>
      <c r="H765" s="101">
        <f t="shared" si="115"/>
        <v>0</v>
      </c>
    </row>
    <row r="766" spans="1:8" ht="31.5" hidden="1" x14ac:dyDescent="0.25">
      <c r="A766" s="111" t="s">
        <v>72</v>
      </c>
      <c r="B766" s="31" t="s">
        <v>431</v>
      </c>
      <c r="C766" s="31">
        <v>600</v>
      </c>
      <c r="D766" s="112" t="s">
        <v>31</v>
      </c>
      <c r="E766" s="112" t="s">
        <v>78</v>
      </c>
      <c r="F766" s="101"/>
      <c r="G766" s="101"/>
      <c r="H766" s="101"/>
    </row>
    <row r="767" spans="1:8" s="24" customFormat="1" ht="63" x14ac:dyDescent="0.25">
      <c r="A767" s="21" t="s">
        <v>680</v>
      </c>
      <c r="B767" s="29" t="s">
        <v>73</v>
      </c>
      <c r="C767" s="29"/>
      <c r="D767" s="44"/>
      <c r="E767" s="44"/>
      <c r="F767" s="45">
        <f>F768</f>
        <v>3900</v>
      </c>
      <c r="G767" s="45">
        <f>G768</f>
        <v>300</v>
      </c>
      <c r="H767" s="45">
        <f>H768</f>
        <v>300</v>
      </c>
    </row>
    <row r="768" spans="1:8" x14ac:dyDescent="0.25">
      <c r="A768" s="111" t="s">
        <v>35</v>
      </c>
      <c r="B768" s="31" t="s">
        <v>74</v>
      </c>
      <c r="C768" s="31"/>
      <c r="D768" s="112"/>
      <c r="E768" s="112"/>
      <c r="F768" s="101">
        <f>SUM(F769)</f>
        <v>3900</v>
      </c>
      <c r="G768" s="101">
        <f>SUM(G769)</f>
        <v>300</v>
      </c>
      <c r="H768" s="101">
        <f>SUM(H769)</f>
        <v>300</v>
      </c>
    </row>
    <row r="769" spans="1:8" ht="31.5" x14ac:dyDescent="0.25">
      <c r="A769" s="111" t="s">
        <v>75</v>
      </c>
      <c r="B769" s="31" t="s">
        <v>76</v>
      </c>
      <c r="C769" s="31"/>
      <c r="D769" s="112"/>
      <c r="E769" s="112"/>
      <c r="F769" s="101">
        <f>F770</f>
        <v>3900</v>
      </c>
      <c r="G769" s="101">
        <f>G770</f>
        <v>300</v>
      </c>
      <c r="H769" s="101">
        <f>H770</f>
        <v>300</v>
      </c>
    </row>
    <row r="770" spans="1:8" ht="31.5" x14ac:dyDescent="0.25">
      <c r="A770" s="111" t="s">
        <v>52</v>
      </c>
      <c r="B770" s="31" t="s">
        <v>76</v>
      </c>
      <c r="C770" s="31">
        <v>200</v>
      </c>
      <c r="D770" s="112" t="s">
        <v>31</v>
      </c>
      <c r="E770" s="112" t="s">
        <v>54</v>
      </c>
      <c r="F770" s="101">
        <f>SUM(Ведомственная!G618)</f>
        <v>3900</v>
      </c>
      <c r="G770" s="101">
        <f>SUM(Ведомственная!H618)</f>
        <v>300</v>
      </c>
      <c r="H770" s="101">
        <f>SUM(Ведомственная!I618)</f>
        <v>300</v>
      </c>
    </row>
    <row r="771" spans="1:8" s="24" customFormat="1" ht="31.5" x14ac:dyDescent="0.25">
      <c r="A771" s="21" t="s">
        <v>889</v>
      </c>
      <c r="B771" s="29" t="s">
        <v>225</v>
      </c>
      <c r="C771" s="29"/>
      <c r="D771" s="44"/>
      <c r="E771" s="44"/>
      <c r="F771" s="45">
        <f>SUM(F772+F775)</f>
        <v>2520.1999999999998</v>
      </c>
      <c r="G771" s="45">
        <f>SUM(G772+G775)</f>
        <v>2020.1999999999998</v>
      </c>
      <c r="H771" s="45">
        <f>SUM(H772+H775)</f>
        <v>2520.1999999999998</v>
      </c>
    </row>
    <row r="772" spans="1:8" ht="31.5" x14ac:dyDescent="0.25">
      <c r="A772" s="111" t="s">
        <v>553</v>
      </c>
      <c r="B772" s="31" t="s">
        <v>563</v>
      </c>
      <c r="C772" s="31"/>
      <c r="D772" s="112"/>
      <c r="E772" s="112"/>
      <c r="F772" s="101">
        <f>SUM(F773+F774)</f>
        <v>1505.8</v>
      </c>
      <c r="G772" s="101">
        <f>SUM(G773+G774)</f>
        <v>1505.8</v>
      </c>
      <c r="H772" s="101">
        <f>SUM(H773+H774)</f>
        <v>1505.8</v>
      </c>
    </row>
    <row r="773" spans="1:8" ht="63" x14ac:dyDescent="0.25">
      <c r="A773" s="27" t="s">
        <v>51</v>
      </c>
      <c r="B773" s="31" t="s">
        <v>563</v>
      </c>
      <c r="C773" s="31">
        <v>100</v>
      </c>
      <c r="D773" s="112" t="s">
        <v>34</v>
      </c>
      <c r="E773" s="112" t="s">
        <v>13</v>
      </c>
      <c r="F773" s="101">
        <f>SUM(Ведомственная!G67)</f>
        <v>1505.8</v>
      </c>
      <c r="G773" s="101">
        <f>SUM(Ведомственная!H67)</f>
        <v>1505.8</v>
      </c>
      <c r="H773" s="101">
        <f>SUM(Ведомственная!I67)</f>
        <v>1505.8</v>
      </c>
    </row>
    <row r="774" spans="1:8" ht="31.5" x14ac:dyDescent="0.25">
      <c r="A774" s="111" t="s">
        <v>52</v>
      </c>
      <c r="B774" s="31" t="s">
        <v>563</v>
      </c>
      <c r="C774" s="31">
        <v>200</v>
      </c>
      <c r="D774" s="112" t="s">
        <v>34</v>
      </c>
      <c r="E774" s="112" t="s">
        <v>13</v>
      </c>
      <c r="F774" s="101">
        <f>SUM(Ведомственная!G68)</f>
        <v>0</v>
      </c>
      <c r="G774" s="101">
        <f>SUM(Ведомственная!H68)</f>
        <v>0</v>
      </c>
      <c r="H774" s="101">
        <f>SUM(Ведомственная!I68)</f>
        <v>0</v>
      </c>
    </row>
    <row r="775" spans="1:8" ht="31.5" x14ac:dyDescent="0.25">
      <c r="A775" s="111" t="s">
        <v>98</v>
      </c>
      <c r="B775" s="31" t="s">
        <v>566</v>
      </c>
      <c r="C775" s="31"/>
      <c r="D775" s="112"/>
      <c r="E775" s="112"/>
      <c r="F775" s="101">
        <f>SUM(F776:F777)</f>
        <v>1014.4</v>
      </c>
      <c r="G775" s="101">
        <f>SUM(G776:G777)</f>
        <v>514.4</v>
      </c>
      <c r="H775" s="101">
        <f>SUM(H776:H777)</f>
        <v>1014.4</v>
      </c>
    </row>
    <row r="776" spans="1:8" ht="31.5" x14ac:dyDescent="0.25">
      <c r="A776" s="111" t="s">
        <v>52</v>
      </c>
      <c r="B776" s="31" t="s">
        <v>566</v>
      </c>
      <c r="C776" s="31">
        <v>200</v>
      </c>
      <c r="D776" s="112" t="s">
        <v>34</v>
      </c>
      <c r="E776" s="112">
        <v>13</v>
      </c>
      <c r="F776" s="101">
        <f>SUM(Ведомственная!G118)</f>
        <v>864.4</v>
      </c>
      <c r="G776" s="101">
        <f>SUM(Ведомственная!H118)</f>
        <v>364.4</v>
      </c>
      <c r="H776" s="101">
        <f>SUM(Ведомственная!I118)</f>
        <v>864.4</v>
      </c>
    </row>
    <row r="777" spans="1:8" ht="25.5" customHeight="1" x14ac:dyDescent="0.25">
      <c r="A777" s="111" t="s">
        <v>42</v>
      </c>
      <c r="B777" s="31" t="s">
        <v>566</v>
      </c>
      <c r="C777" s="31">
        <v>300</v>
      </c>
      <c r="D777" s="112" t="s">
        <v>34</v>
      </c>
      <c r="E777" s="112">
        <v>13</v>
      </c>
      <c r="F777" s="101">
        <f>SUM(Ведомственная!G119)</f>
        <v>150</v>
      </c>
      <c r="G777" s="101">
        <f>SUM(Ведомственная!H119)</f>
        <v>150</v>
      </c>
      <c r="H777" s="101">
        <f>SUM(Ведомственная!I119)</f>
        <v>150</v>
      </c>
    </row>
    <row r="778" spans="1:8" s="24" customFormat="1" ht="47.25" x14ac:dyDescent="0.25">
      <c r="A778" s="67" t="s">
        <v>639</v>
      </c>
      <c r="B778" s="29" t="s">
        <v>195</v>
      </c>
      <c r="C778" s="29"/>
      <c r="D778" s="44"/>
      <c r="E778" s="44"/>
      <c r="F778" s="45">
        <f>SUM(F779+F782+F785+F787)</f>
        <v>35402.300000000003</v>
      </c>
      <c r="G778" s="45">
        <f>SUM(G779+G782+G785+G787)</f>
        <v>35036.6</v>
      </c>
      <c r="H778" s="45">
        <f>SUM(H779+H782+H785+H787)</f>
        <v>35013.599999999999</v>
      </c>
    </row>
    <row r="779" spans="1:8" x14ac:dyDescent="0.25">
      <c r="A779" s="111" t="s">
        <v>80</v>
      </c>
      <c r="B779" s="112" t="s">
        <v>196</v>
      </c>
      <c r="C779" s="112"/>
      <c r="D779" s="112"/>
      <c r="E779" s="112"/>
      <c r="F779" s="101">
        <f>SUM(F780:F781)</f>
        <v>26699.200000000001</v>
      </c>
      <c r="G779" s="101">
        <f>SUM(G780:G781)</f>
        <v>26699.200000000001</v>
      </c>
      <c r="H779" s="101">
        <f>SUM(H780:H781)</f>
        <v>26699.200000000001</v>
      </c>
    </row>
    <row r="780" spans="1:8" ht="63" x14ac:dyDescent="0.25">
      <c r="A780" s="111" t="s">
        <v>51</v>
      </c>
      <c r="B780" s="112" t="s">
        <v>196</v>
      </c>
      <c r="C780" s="112" t="s">
        <v>89</v>
      </c>
      <c r="D780" s="112" t="s">
        <v>34</v>
      </c>
      <c r="E780" s="112" t="s">
        <v>78</v>
      </c>
      <c r="F780" s="101">
        <f>SUM(Ведомственная!G470)</f>
        <v>26692.9</v>
      </c>
      <c r="G780" s="101">
        <f>SUM(Ведомственная!H470)</f>
        <v>26692.9</v>
      </c>
      <c r="H780" s="101">
        <f>SUM(Ведомственная!I470)</f>
        <v>26692.9</v>
      </c>
    </row>
    <row r="781" spans="1:8" ht="31.5" x14ac:dyDescent="0.25">
      <c r="A781" s="111" t="s">
        <v>52</v>
      </c>
      <c r="B781" s="112" t="s">
        <v>196</v>
      </c>
      <c r="C781" s="112" t="s">
        <v>91</v>
      </c>
      <c r="D781" s="112" t="s">
        <v>34</v>
      </c>
      <c r="E781" s="112" t="s">
        <v>78</v>
      </c>
      <c r="F781" s="101">
        <f>SUM(Ведомственная!G471)</f>
        <v>6.3</v>
      </c>
      <c r="G781" s="101">
        <f>SUM(Ведомственная!H471)</f>
        <v>6.3</v>
      </c>
      <c r="H781" s="101">
        <f>SUM(Ведомственная!I471)</f>
        <v>6.3</v>
      </c>
    </row>
    <row r="782" spans="1:8" x14ac:dyDescent="0.25">
      <c r="A782" s="111" t="s">
        <v>95</v>
      </c>
      <c r="B782" s="31" t="s">
        <v>198</v>
      </c>
      <c r="C782" s="31"/>
      <c r="D782" s="112"/>
      <c r="E782" s="112"/>
      <c r="F782" s="101">
        <f>SUM(F783:F784)</f>
        <v>223.6</v>
      </c>
      <c r="G782" s="101">
        <f>SUM(G783:G784)</f>
        <v>223.6</v>
      </c>
      <c r="H782" s="101">
        <f>SUM(H783:H784)</f>
        <v>223.6</v>
      </c>
    </row>
    <row r="783" spans="1:8" ht="31.5" x14ac:dyDescent="0.25">
      <c r="A783" s="111" t="s">
        <v>52</v>
      </c>
      <c r="B783" s="31" t="s">
        <v>198</v>
      </c>
      <c r="C783" s="31">
        <v>200</v>
      </c>
      <c r="D783" s="112" t="s">
        <v>34</v>
      </c>
      <c r="E783" s="112" t="s">
        <v>94</v>
      </c>
      <c r="F783" s="101">
        <f>SUM(Ведомственная!G479)</f>
        <v>222.2</v>
      </c>
      <c r="G783" s="101">
        <f>SUM(Ведомственная!H479)</f>
        <v>222.2</v>
      </c>
      <c r="H783" s="101">
        <f>SUM(Ведомственная!I479)</f>
        <v>222.2</v>
      </c>
    </row>
    <row r="784" spans="1:8" x14ac:dyDescent="0.25">
      <c r="A784" s="111" t="s">
        <v>22</v>
      </c>
      <c r="B784" s="31" t="s">
        <v>198</v>
      </c>
      <c r="C784" s="31">
        <v>800</v>
      </c>
      <c r="D784" s="112" t="s">
        <v>34</v>
      </c>
      <c r="E784" s="112" t="s">
        <v>94</v>
      </c>
      <c r="F784" s="101">
        <f>SUM(Ведомственная!G480)</f>
        <v>1.4</v>
      </c>
      <c r="G784" s="101">
        <f>SUM(Ведомственная!H480)</f>
        <v>1.4</v>
      </c>
      <c r="H784" s="101">
        <f>SUM(Ведомственная!I480)</f>
        <v>1.4</v>
      </c>
    </row>
    <row r="785" spans="1:8" ht="31.5" x14ac:dyDescent="0.25">
      <c r="A785" s="111" t="s">
        <v>97</v>
      </c>
      <c r="B785" s="31" t="s">
        <v>199</v>
      </c>
      <c r="C785" s="31"/>
      <c r="D785" s="112"/>
      <c r="E785" s="112"/>
      <c r="F785" s="101">
        <f>SUM(F786)</f>
        <v>275.7</v>
      </c>
      <c r="G785" s="101">
        <f>SUM(G786)</f>
        <v>275.7</v>
      </c>
      <c r="H785" s="101">
        <f>SUM(H786)</f>
        <v>275.7</v>
      </c>
    </row>
    <row r="786" spans="1:8" ht="31.5" x14ac:dyDescent="0.25">
      <c r="A786" s="111" t="s">
        <v>52</v>
      </c>
      <c r="B786" s="31" t="s">
        <v>199</v>
      </c>
      <c r="C786" s="31">
        <v>200</v>
      </c>
      <c r="D786" s="112" t="s">
        <v>34</v>
      </c>
      <c r="E786" s="112" t="s">
        <v>94</v>
      </c>
      <c r="F786" s="101">
        <f>SUM(Ведомственная!G482)</f>
        <v>275.7</v>
      </c>
      <c r="G786" s="101">
        <f>SUM(Ведомственная!H482)</f>
        <v>275.7</v>
      </c>
      <c r="H786" s="101">
        <f>SUM(Ведомственная!I482)</f>
        <v>275.7</v>
      </c>
    </row>
    <row r="787" spans="1:8" ht="31.5" x14ac:dyDescent="0.25">
      <c r="A787" s="111" t="s">
        <v>98</v>
      </c>
      <c r="B787" s="31" t="s">
        <v>200</v>
      </c>
      <c r="C787" s="31"/>
      <c r="D787" s="112"/>
      <c r="E787" s="112"/>
      <c r="F787" s="101">
        <f>SUM(F788:F789)</f>
        <v>8203.7999999999993</v>
      </c>
      <c r="G787" s="101">
        <f>SUM(G788:G789)</f>
        <v>7838.1</v>
      </c>
      <c r="H787" s="101">
        <f>SUM(H788:H789)</f>
        <v>7815.1</v>
      </c>
    </row>
    <row r="788" spans="1:8" ht="31.5" x14ac:dyDescent="0.25">
      <c r="A788" s="111" t="s">
        <v>52</v>
      </c>
      <c r="B788" s="31" t="s">
        <v>200</v>
      </c>
      <c r="C788" s="31">
        <v>200</v>
      </c>
      <c r="D788" s="112" t="s">
        <v>34</v>
      </c>
      <c r="E788" s="112" t="s">
        <v>94</v>
      </c>
      <c r="F788" s="101">
        <f>SUM(Ведомственная!G484)</f>
        <v>8203.7999999999993</v>
      </c>
      <c r="G788" s="101">
        <f>SUM(Ведомственная!H484)</f>
        <v>7838.1</v>
      </c>
      <c r="H788" s="101">
        <f>SUM(Ведомственная!I484)</f>
        <v>7815.1</v>
      </c>
    </row>
    <row r="789" spans="1:8" ht="23.25" customHeight="1" x14ac:dyDescent="0.25">
      <c r="A789" s="111" t="s">
        <v>22</v>
      </c>
      <c r="B789" s="31" t="s">
        <v>200</v>
      </c>
      <c r="C789" s="31">
        <v>800</v>
      </c>
      <c r="D789" s="112" t="s">
        <v>34</v>
      </c>
      <c r="E789" s="112" t="s">
        <v>94</v>
      </c>
      <c r="F789" s="101">
        <f>SUM(Ведомственная!G485)</f>
        <v>0</v>
      </c>
      <c r="G789" s="101">
        <f>SUM(Ведомственная!H485)</f>
        <v>0</v>
      </c>
      <c r="H789" s="101">
        <f>SUM(Ведомственная!I485)</f>
        <v>0</v>
      </c>
    </row>
    <row r="790" spans="1:8" s="24" customFormat="1" ht="31.5" x14ac:dyDescent="0.25">
      <c r="A790" s="21" t="s">
        <v>643</v>
      </c>
      <c r="B790" s="29" t="s">
        <v>226</v>
      </c>
      <c r="C790" s="29"/>
      <c r="D790" s="44"/>
      <c r="E790" s="44"/>
      <c r="F790" s="45">
        <f>SUM(F791)</f>
        <v>737</v>
      </c>
      <c r="G790" s="45">
        <f>SUM(G791)</f>
        <v>287</v>
      </c>
      <c r="H790" s="45">
        <f>SUM(H791)</f>
        <v>737</v>
      </c>
    </row>
    <row r="791" spans="1:8" x14ac:dyDescent="0.25">
      <c r="A791" s="111" t="s">
        <v>35</v>
      </c>
      <c r="B791" s="31" t="s">
        <v>689</v>
      </c>
      <c r="C791" s="31"/>
      <c r="D791" s="112"/>
      <c r="E791" s="112"/>
      <c r="F791" s="101">
        <f>SUM(Ведомственная!G121)</f>
        <v>737</v>
      </c>
      <c r="G791" s="101">
        <f>SUM(Ведомственная!H121)</f>
        <v>287</v>
      </c>
      <c r="H791" s="101">
        <f>SUM(Ведомственная!I121)</f>
        <v>737</v>
      </c>
    </row>
    <row r="792" spans="1:8" ht="31.5" x14ac:dyDescent="0.25">
      <c r="A792" s="111" t="s">
        <v>52</v>
      </c>
      <c r="B792" s="31" t="s">
        <v>226</v>
      </c>
      <c r="C792" s="31">
        <v>200</v>
      </c>
      <c r="D792" s="112" t="s">
        <v>34</v>
      </c>
      <c r="E792" s="112">
        <v>13</v>
      </c>
      <c r="F792" s="101">
        <f>SUM(Ведомственная!G122)</f>
        <v>737</v>
      </c>
      <c r="G792" s="101">
        <f>SUM(Ведомственная!H122)</f>
        <v>287</v>
      </c>
      <c r="H792" s="101">
        <f>SUM(Ведомственная!I122)</f>
        <v>737</v>
      </c>
    </row>
    <row r="793" spans="1:8" s="24" customFormat="1" ht="47.25" x14ac:dyDescent="0.25">
      <c r="A793" s="21" t="s">
        <v>686</v>
      </c>
      <c r="B793" s="29" t="s">
        <v>227</v>
      </c>
      <c r="C793" s="29"/>
      <c r="D793" s="44"/>
      <c r="E793" s="44"/>
      <c r="F793" s="45">
        <f>SUM(F794+F796)+F798</f>
        <v>4940.7</v>
      </c>
      <c r="G793" s="45">
        <f>SUM(G794+G796)+G798</f>
        <v>4970.5</v>
      </c>
      <c r="H793" s="45">
        <f>SUM(H794+H796)+H798</f>
        <v>4970.5</v>
      </c>
    </row>
    <row r="794" spans="1:8" ht="47.25" x14ac:dyDescent="0.25">
      <c r="A794" s="111" t="s">
        <v>362</v>
      </c>
      <c r="B794" s="31" t="s">
        <v>557</v>
      </c>
      <c r="C794" s="31"/>
      <c r="D794" s="112"/>
      <c r="E794" s="112"/>
      <c r="F794" s="101">
        <f>SUM(F795)</f>
        <v>234.7</v>
      </c>
      <c r="G794" s="101">
        <f>SUM(G795)</f>
        <v>234.7</v>
      </c>
      <c r="H794" s="101">
        <f>SUM(H795)</f>
        <v>234.7</v>
      </c>
    </row>
    <row r="795" spans="1:8" ht="31.5" x14ac:dyDescent="0.25">
      <c r="A795" s="111" t="s">
        <v>229</v>
      </c>
      <c r="B795" s="31" t="s">
        <v>557</v>
      </c>
      <c r="C795" s="31">
        <v>600</v>
      </c>
      <c r="D795" s="112" t="s">
        <v>34</v>
      </c>
      <c r="E795" s="112">
        <v>13</v>
      </c>
      <c r="F795" s="101">
        <f>SUM(Ведомственная!G125)</f>
        <v>234.7</v>
      </c>
      <c r="G795" s="101">
        <f>SUM(Ведомственная!H125)</f>
        <v>234.7</v>
      </c>
      <c r="H795" s="101">
        <f>SUM(Ведомственная!I125)</f>
        <v>234.7</v>
      </c>
    </row>
    <row r="796" spans="1:8" ht="47.25" x14ac:dyDescent="0.25">
      <c r="A796" s="111" t="s">
        <v>26</v>
      </c>
      <c r="B796" s="31" t="s">
        <v>228</v>
      </c>
      <c r="C796" s="31"/>
      <c r="D796" s="112"/>
      <c r="E796" s="112"/>
      <c r="F796" s="101">
        <f>SUM(F797)</f>
        <v>4706</v>
      </c>
      <c r="G796" s="101">
        <f>SUM(G797)</f>
        <v>4735.8</v>
      </c>
      <c r="H796" s="101">
        <f>SUM(H797)</f>
        <v>4735.8</v>
      </c>
    </row>
    <row r="797" spans="1:8" ht="31.5" x14ac:dyDescent="0.25">
      <c r="A797" s="111" t="s">
        <v>229</v>
      </c>
      <c r="B797" s="31" t="s">
        <v>228</v>
      </c>
      <c r="C797" s="31">
        <v>600</v>
      </c>
      <c r="D797" s="112" t="s">
        <v>34</v>
      </c>
      <c r="E797" s="112">
        <v>13</v>
      </c>
      <c r="F797" s="101">
        <f>SUM(Ведомственная!G127)</f>
        <v>4706</v>
      </c>
      <c r="G797" s="101">
        <f>SUM(Ведомственная!H127)</f>
        <v>4735.8</v>
      </c>
      <c r="H797" s="101">
        <f>SUM(Ведомственная!I127)</f>
        <v>4735.8</v>
      </c>
    </row>
    <row r="798" spans="1:8" hidden="1" x14ac:dyDescent="0.25">
      <c r="A798" s="111" t="s">
        <v>151</v>
      </c>
      <c r="B798" s="31" t="s">
        <v>452</v>
      </c>
      <c r="C798" s="112"/>
      <c r="D798" s="112"/>
      <c r="E798" s="31"/>
      <c r="F798" s="101">
        <f t="shared" ref="F798:H799" si="116">SUM(F799)</f>
        <v>0</v>
      </c>
      <c r="G798" s="101">
        <f t="shared" si="116"/>
        <v>0</v>
      </c>
      <c r="H798" s="101">
        <f t="shared" si="116"/>
        <v>0</v>
      </c>
    </row>
    <row r="799" spans="1:8" ht="31.5" hidden="1" x14ac:dyDescent="0.25">
      <c r="A799" s="111" t="s">
        <v>422</v>
      </c>
      <c r="B799" s="31" t="s">
        <v>453</v>
      </c>
      <c r="C799" s="112"/>
      <c r="D799" s="112"/>
      <c r="E799" s="31"/>
      <c r="F799" s="101">
        <f t="shared" si="116"/>
        <v>0</v>
      </c>
      <c r="G799" s="101">
        <f t="shared" si="116"/>
        <v>0</v>
      </c>
      <c r="H799" s="101">
        <f t="shared" si="116"/>
        <v>0</v>
      </c>
    </row>
    <row r="800" spans="1:8" ht="31.5" hidden="1" x14ac:dyDescent="0.25">
      <c r="A800" s="111" t="s">
        <v>229</v>
      </c>
      <c r="B800" s="31" t="s">
        <v>453</v>
      </c>
      <c r="C800" s="31">
        <v>600</v>
      </c>
      <c r="D800" s="112" t="s">
        <v>34</v>
      </c>
      <c r="E800" s="112">
        <v>13</v>
      </c>
      <c r="F800" s="101"/>
      <c r="G800" s="101"/>
      <c r="H800" s="101"/>
    </row>
    <row r="801" spans="1:8" s="24" customFormat="1" ht="47.25" x14ac:dyDescent="0.25">
      <c r="A801" s="21" t="s">
        <v>675</v>
      </c>
      <c r="B801" s="29" t="s">
        <v>445</v>
      </c>
      <c r="C801" s="29"/>
      <c r="D801" s="44"/>
      <c r="E801" s="44"/>
      <c r="F801" s="45">
        <f>SUM(F802)</f>
        <v>1750</v>
      </c>
      <c r="G801" s="45">
        <f>SUM(G802)</f>
        <v>500</v>
      </c>
      <c r="H801" s="45">
        <f>SUM(H802)</f>
        <v>500</v>
      </c>
    </row>
    <row r="802" spans="1:8" x14ac:dyDescent="0.25">
      <c r="A802" s="111" t="s">
        <v>35</v>
      </c>
      <c r="B802" s="31" t="s">
        <v>446</v>
      </c>
      <c r="C802" s="31"/>
      <c r="D802" s="112"/>
      <c r="E802" s="112"/>
      <c r="F802" s="101">
        <f>SUM(F803)+F805</f>
        <v>1750</v>
      </c>
      <c r="G802" s="101">
        <f>SUM(G803)+G805</f>
        <v>500</v>
      </c>
      <c r="H802" s="101">
        <f>SUM(H803)+H805</f>
        <v>500</v>
      </c>
    </row>
    <row r="803" spans="1:8" x14ac:dyDescent="0.25">
      <c r="A803" s="111" t="s">
        <v>55</v>
      </c>
      <c r="B803" s="31" t="s">
        <v>447</v>
      </c>
      <c r="C803" s="31"/>
      <c r="D803" s="112"/>
      <c r="E803" s="112"/>
      <c r="F803" s="101">
        <f>SUM(F804)</f>
        <v>1250</v>
      </c>
      <c r="G803" s="101">
        <f>SUM(G804)</f>
        <v>0</v>
      </c>
      <c r="H803" s="101">
        <f>SUM(H804)</f>
        <v>0</v>
      </c>
    </row>
    <row r="804" spans="1:8" x14ac:dyDescent="0.25">
      <c r="A804" s="111" t="s">
        <v>42</v>
      </c>
      <c r="B804" s="31" t="s">
        <v>447</v>
      </c>
      <c r="C804" s="31">
        <v>300</v>
      </c>
      <c r="D804" s="112" t="s">
        <v>31</v>
      </c>
      <c r="E804" s="112" t="s">
        <v>54</v>
      </c>
      <c r="F804" s="101">
        <f>SUM(Ведомственная!G401)</f>
        <v>1250</v>
      </c>
      <c r="G804" s="101">
        <f>SUM(Ведомственная!H401)</f>
        <v>0</v>
      </c>
      <c r="H804" s="101">
        <f>SUM(Ведомственная!I401)</f>
        <v>0</v>
      </c>
    </row>
    <row r="805" spans="1:8" ht="94.5" x14ac:dyDescent="0.25">
      <c r="A805" s="111" t="s">
        <v>469</v>
      </c>
      <c r="B805" s="31" t="s">
        <v>448</v>
      </c>
      <c r="C805" s="31"/>
      <c r="D805" s="112"/>
      <c r="E805" s="112"/>
      <c r="F805" s="101">
        <f>SUM(F806)</f>
        <v>500</v>
      </c>
      <c r="G805" s="101">
        <f>SUM(G806)</f>
        <v>500</v>
      </c>
      <c r="H805" s="101">
        <f>SUM(H806)</f>
        <v>500</v>
      </c>
    </row>
    <row r="806" spans="1:8" x14ac:dyDescent="0.25">
      <c r="A806" s="111" t="s">
        <v>42</v>
      </c>
      <c r="B806" s="31" t="s">
        <v>448</v>
      </c>
      <c r="C806" s="31">
        <v>300</v>
      </c>
      <c r="D806" s="112" t="s">
        <v>31</v>
      </c>
      <c r="E806" s="112" t="s">
        <v>54</v>
      </c>
      <c r="F806" s="101">
        <f>SUM(Ведомственная!G623)</f>
        <v>500</v>
      </c>
      <c r="G806" s="101">
        <f>SUM(Ведомственная!H623)</f>
        <v>500</v>
      </c>
      <c r="H806" s="101">
        <f>SUM(Ведомственная!I623)</f>
        <v>500</v>
      </c>
    </row>
    <row r="807" spans="1:8" s="24" customFormat="1" ht="47.25" x14ac:dyDescent="0.25">
      <c r="A807" s="21" t="s">
        <v>890</v>
      </c>
      <c r="B807" s="29" t="s">
        <v>514</v>
      </c>
      <c r="C807" s="44"/>
      <c r="D807" s="44"/>
      <c r="E807" s="44"/>
      <c r="F807" s="45">
        <f t="shared" ref="F807:H809" si="117">SUM(F808)</f>
        <v>1048</v>
      </c>
      <c r="G807" s="45">
        <f t="shared" si="117"/>
        <v>1048</v>
      </c>
      <c r="H807" s="45">
        <f t="shared" si="117"/>
        <v>1048</v>
      </c>
    </row>
    <row r="808" spans="1:8" ht="31.5" x14ac:dyDescent="0.25">
      <c r="A808" s="111" t="s">
        <v>69</v>
      </c>
      <c r="B808" s="31" t="s">
        <v>515</v>
      </c>
      <c r="C808" s="112"/>
      <c r="D808" s="112"/>
      <c r="E808" s="112"/>
      <c r="F808" s="101">
        <f t="shared" si="117"/>
        <v>1048</v>
      </c>
      <c r="G808" s="101">
        <f t="shared" si="117"/>
        <v>1048</v>
      </c>
      <c r="H808" s="101">
        <f t="shared" si="117"/>
        <v>1048</v>
      </c>
    </row>
    <row r="809" spans="1:8" x14ac:dyDescent="0.25">
      <c r="A809" s="111" t="s">
        <v>37</v>
      </c>
      <c r="B809" s="31" t="s">
        <v>516</v>
      </c>
      <c r="C809" s="112"/>
      <c r="D809" s="112"/>
      <c r="E809" s="112"/>
      <c r="F809" s="101">
        <f t="shared" si="117"/>
        <v>1048</v>
      </c>
      <c r="G809" s="101">
        <f t="shared" si="117"/>
        <v>1048</v>
      </c>
      <c r="H809" s="101">
        <f t="shared" si="117"/>
        <v>1048</v>
      </c>
    </row>
    <row r="810" spans="1:8" ht="38.25" customHeight="1" x14ac:dyDescent="0.25">
      <c r="A810" s="111" t="s">
        <v>229</v>
      </c>
      <c r="B810" s="31" t="s">
        <v>516</v>
      </c>
      <c r="C810" s="112" t="s">
        <v>122</v>
      </c>
      <c r="D810" s="112" t="s">
        <v>31</v>
      </c>
      <c r="E810" s="112" t="s">
        <v>54</v>
      </c>
      <c r="F810" s="101">
        <f>SUM(Ведомственная!G627)</f>
        <v>1048</v>
      </c>
      <c r="G810" s="101">
        <f>SUM(Ведомственная!H627)</f>
        <v>1048</v>
      </c>
      <c r="H810" s="101">
        <f>SUM(Ведомственная!I627)</f>
        <v>1048</v>
      </c>
    </row>
    <row r="811" spans="1:8" ht="63" x14ac:dyDescent="0.25">
      <c r="A811" s="21" t="s">
        <v>732</v>
      </c>
      <c r="B811" s="29" t="s">
        <v>730</v>
      </c>
      <c r="C811" s="44"/>
      <c r="D811" s="44"/>
      <c r="E811" s="44"/>
      <c r="F811" s="45">
        <f t="shared" ref="F811:H812" si="118">SUM(F812)</f>
        <v>200</v>
      </c>
      <c r="G811" s="45">
        <f t="shared" si="118"/>
        <v>200</v>
      </c>
      <c r="H811" s="45">
        <f t="shared" si="118"/>
        <v>200</v>
      </c>
    </row>
    <row r="812" spans="1:8" ht="47.25" x14ac:dyDescent="0.25">
      <c r="A812" s="111" t="s">
        <v>917</v>
      </c>
      <c r="B812" s="31" t="s">
        <v>731</v>
      </c>
      <c r="C812" s="112"/>
      <c r="D812" s="112"/>
      <c r="E812" s="112"/>
      <c r="F812" s="101">
        <f t="shared" si="118"/>
        <v>200</v>
      </c>
      <c r="G812" s="101">
        <f t="shared" si="118"/>
        <v>200</v>
      </c>
      <c r="H812" s="101">
        <f t="shared" si="118"/>
        <v>200</v>
      </c>
    </row>
    <row r="813" spans="1:8" ht="31.5" x14ac:dyDescent="0.25">
      <c r="A813" s="1" t="s">
        <v>229</v>
      </c>
      <c r="B813" s="31" t="s">
        <v>731</v>
      </c>
      <c r="C813" s="112" t="s">
        <v>122</v>
      </c>
      <c r="D813" s="112" t="s">
        <v>13</v>
      </c>
      <c r="E813" s="112" t="s">
        <v>24</v>
      </c>
      <c r="F813" s="101">
        <f>SUM(Ведомственная!G241)</f>
        <v>200</v>
      </c>
      <c r="G813" s="101">
        <f>SUM(Ведомственная!H241)</f>
        <v>200</v>
      </c>
      <c r="H813" s="101">
        <f>SUM(Ведомственная!I241)</f>
        <v>200</v>
      </c>
    </row>
    <row r="814" spans="1:8" ht="31.5" x14ac:dyDescent="0.25">
      <c r="A814" s="76" t="s">
        <v>720</v>
      </c>
      <c r="B814" s="29" t="s">
        <v>718</v>
      </c>
      <c r="C814" s="44"/>
      <c r="D814" s="44"/>
      <c r="E814" s="44"/>
      <c r="F814" s="45">
        <f t="shared" ref="F814:H815" si="119">SUM(F815)</f>
        <v>9111.7000000000007</v>
      </c>
      <c r="G814" s="45">
        <f t="shared" si="119"/>
        <v>3000</v>
      </c>
      <c r="H814" s="45">
        <f t="shared" si="119"/>
        <v>3000</v>
      </c>
    </row>
    <row r="815" spans="1:8" ht="31.5" x14ac:dyDescent="0.25">
      <c r="A815" s="26" t="s">
        <v>98</v>
      </c>
      <c r="B815" s="31" t="s">
        <v>719</v>
      </c>
      <c r="C815" s="112"/>
      <c r="D815" s="112"/>
      <c r="E815" s="112"/>
      <c r="F815" s="101">
        <f t="shared" si="119"/>
        <v>9111.7000000000007</v>
      </c>
      <c r="G815" s="101">
        <f t="shared" si="119"/>
        <v>3000</v>
      </c>
      <c r="H815" s="101">
        <f t="shared" si="119"/>
        <v>3000</v>
      </c>
    </row>
    <row r="816" spans="1:8" ht="31.5" x14ac:dyDescent="0.25">
      <c r="A816" s="27" t="s">
        <v>52</v>
      </c>
      <c r="B816" s="31" t="s">
        <v>719</v>
      </c>
      <c r="C816" s="112" t="s">
        <v>91</v>
      </c>
      <c r="D816" s="112" t="s">
        <v>34</v>
      </c>
      <c r="E816" s="112" t="s">
        <v>94</v>
      </c>
      <c r="F816" s="101">
        <f>SUM(Ведомственная!G133)</f>
        <v>9111.7000000000007</v>
      </c>
      <c r="G816" s="101">
        <f>SUM(Ведомственная!H133)</f>
        <v>3000</v>
      </c>
      <c r="H816" s="101">
        <f>SUM(Ведомственная!I133)</f>
        <v>3000</v>
      </c>
    </row>
    <row r="817" spans="1:8" s="24" customFormat="1" x14ac:dyDescent="0.25">
      <c r="A817" s="80" t="s">
        <v>192</v>
      </c>
      <c r="B817" s="22" t="s">
        <v>193</v>
      </c>
      <c r="C817" s="22"/>
      <c r="D817" s="22"/>
      <c r="E817" s="22"/>
      <c r="F817" s="28">
        <f>SUM(F818+F822+F846+F820+F849+F857+F860+F825+F829+F832+F834+F837+F839+F841)+F855+F851</f>
        <v>52525</v>
      </c>
      <c r="G817" s="28">
        <f>SUM(G818+G822+G846+G820+G849+G857+G860+G825+G829+G832+G834+G837+G839+G841)+G855+G851</f>
        <v>39298.400000000001</v>
      </c>
      <c r="H817" s="28">
        <f>SUM(H818+H822+H846+H820+H849+H857+H860+H825+H829+H832+H834+H837+H839+H841)+H855+H851</f>
        <v>39623</v>
      </c>
    </row>
    <row r="818" spans="1:8" ht="63" x14ac:dyDescent="0.25">
      <c r="A818" s="111" t="s">
        <v>496</v>
      </c>
      <c r="B818" s="31" t="s">
        <v>203</v>
      </c>
      <c r="C818" s="31"/>
      <c r="D818" s="112"/>
      <c r="E818" s="112"/>
      <c r="F818" s="101">
        <f>SUM(F819)</f>
        <v>2544.2999999999997</v>
      </c>
      <c r="G818" s="101">
        <f>SUM(G819)</f>
        <v>0</v>
      </c>
      <c r="H818" s="101">
        <f>SUM(H819)</f>
        <v>0</v>
      </c>
    </row>
    <row r="819" spans="1:8" x14ac:dyDescent="0.25">
      <c r="A819" s="111" t="s">
        <v>22</v>
      </c>
      <c r="B819" s="31" t="s">
        <v>203</v>
      </c>
      <c r="C819" s="31">
        <v>800</v>
      </c>
      <c r="D819" s="112">
        <v>10</v>
      </c>
      <c r="E819" s="112" t="s">
        <v>78</v>
      </c>
      <c r="F819" s="101">
        <f>SUM(Ведомственная!G493)</f>
        <v>2544.2999999999997</v>
      </c>
      <c r="G819" s="101">
        <f>SUM(Ведомственная!H493)</f>
        <v>0</v>
      </c>
      <c r="H819" s="101">
        <f>SUM(Ведомственная!I493)</f>
        <v>0</v>
      </c>
    </row>
    <row r="820" spans="1:8" x14ac:dyDescent="0.25">
      <c r="A820" s="111" t="s">
        <v>145</v>
      </c>
      <c r="B820" s="112" t="s">
        <v>197</v>
      </c>
      <c r="C820" s="31"/>
      <c r="D820" s="112"/>
      <c r="E820" s="112"/>
      <c r="F820" s="101">
        <f>SUM(F821)</f>
        <v>900</v>
      </c>
      <c r="G820" s="101">
        <f>SUM(G821)</f>
        <v>0</v>
      </c>
      <c r="H820" s="101">
        <f>SUM(H821)</f>
        <v>0</v>
      </c>
    </row>
    <row r="821" spans="1:8" x14ac:dyDescent="0.25">
      <c r="A821" s="111" t="s">
        <v>22</v>
      </c>
      <c r="B821" s="112" t="s">
        <v>197</v>
      </c>
      <c r="C821" s="31">
        <v>800</v>
      </c>
      <c r="D821" s="112" t="s">
        <v>34</v>
      </c>
      <c r="E821" s="112" t="s">
        <v>170</v>
      </c>
      <c r="F821" s="101">
        <f>SUM(Ведомственная!G475)</f>
        <v>900</v>
      </c>
      <c r="G821" s="101">
        <f>SUM(Ведомственная!H475)</f>
        <v>0</v>
      </c>
      <c r="H821" s="101">
        <f>SUM(Ведомственная!I475)</f>
        <v>0</v>
      </c>
    </row>
    <row r="822" spans="1:8" ht="47.25" x14ac:dyDescent="0.25">
      <c r="A822" s="27" t="s">
        <v>274</v>
      </c>
      <c r="B822" s="2" t="s">
        <v>312</v>
      </c>
      <c r="C822" s="2"/>
      <c r="D822" s="2"/>
      <c r="E822" s="2"/>
      <c r="F822" s="25">
        <f t="shared" ref="F822:H823" si="120">SUM(F823)</f>
        <v>500</v>
      </c>
      <c r="G822" s="25">
        <f t="shared" si="120"/>
        <v>500</v>
      </c>
      <c r="H822" s="25">
        <f t="shared" si="120"/>
        <v>500</v>
      </c>
    </row>
    <row r="823" spans="1:8" ht="31.5" x14ac:dyDescent="0.25">
      <c r="A823" s="27" t="s">
        <v>311</v>
      </c>
      <c r="B823" s="2" t="s">
        <v>313</v>
      </c>
      <c r="C823" s="2"/>
      <c r="D823" s="2"/>
      <c r="E823" s="2"/>
      <c r="F823" s="25">
        <f t="shared" si="120"/>
        <v>500</v>
      </c>
      <c r="G823" s="25">
        <f t="shared" si="120"/>
        <v>500</v>
      </c>
      <c r="H823" s="25">
        <f t="shared" si="120"/>
        <v>500</v>
      </c>
    </row>
    <row r="824" spans="1:8" ht="31.5" x14ac:dyDescent="0.25">
      <c r="A824" s="27" t="s">
        <v>52</v>
      </c>
      <c r="B824" s="2" t="s">
        <v>313</v>
      </c>
      <c r="C824" s="2" t="s">
        <v>91</v>
      </c>
      <c r="D824" s="2" t="s">
        <v>54</v>
      </c>
      <c r="E824" s="2" t="s">
        <v>173</v>
      </c>
      <c r="F824" s="25">
        <f>SUM(Ведомственная!G167)</f>
        <v>500</v>
      </c>
      <c r="G824" s="25">
        <f>SUM(Ведомственная!H167)</f>
        <v>500</v>
      </c>
      <c r="H824" s="25">
        <f>SUM(Ведомственная!I167)</f>
        <v>500</v>
      </c>
    </row>
    <row r="825" spans="1:8" x14ac:dyDescent="0.25">
      <c r="A825" s="111" t="s">
        <v>80</v>
      </c>
      <c r="B825" s="2" t="s">
        <v>104</v>
      </c>
      <c r="C825" s="2"/>
      <c r="D825" s="2"/>
      <c r="E825" s="2"/>
      <c r="F825" s="25">
        <f>SUM(F826+F827)+F828</f>
        <v>15977.4</v>
      </c>
      <c r="G825" s="25">
        <f>SUM(G826+G827)+G828</f>
        <v>15977.4</v>
      </c>
      <c r="H825" s="25">
        <f>SUM(H826+H827)+H828</f>
        <v>15977.4</v>
      </c>
    </row>
    <row r="826" spans="1:8" ht="63" x14ac:dyDescent="0.25">
      <c r="A826" s="111" t="s">
        <v>51</v>
      </c>
      <c r="B826" s="2" t="s">
        <v>104</v>
      </c>
      <c r="C826" s="2" t="s">
        <v>89</v>
      </c>
      <c r="D826" s="2" t="s">
        <v>34</v>
      </c>
      <c r="E826" s="2" t="s">
        <v>54</v>
      </c>
      <c r="F826" s="25">
        <f>SUM(Ведомственная!G15)</f>
        <v>15967.4</v>
      </c>
      <c r="G826" s="25">
        <f>SUM(Ведомственная!H15)</f>
        <v>15967.4</v>
      </c>
      <c r="H826" s="25">
        <f>SUM(Ведомственная!I15)</f>
        <v>15967.4</v>
      </c>
    </row>
    <row r="827" spans="1:8" x14ac:dyDescent="0.25">
      <c r="A827" s="111" t="s">
        <v>90</v>
      </c>
      <c r="B827" s="2" t="s">
        <v>104</v>
      </c>
      <c r="C827" s="2" t="s">
        <v>91</v>
      </c>
      <c r="D827" s="2" t="s">
        <v>34</v>
      </c>
      <c r="E827" s="2" t="s">
        <v>54</v>
      </c>
      <c r="F827" s="101">
        <f>SUM(Ведомственная!G16)</f>
        <v>10</v>
      </c>
      <c r="G827" s="101">
        <f>SUM(Ведомственная!H16)</f>
        <v>10</v>
      </c>
      <c r="H827" s="101">
        <f>SUM(Ведомственная!I16)</f>
        <v>10</v>
      </c>
    </row>
    <row r="828" spans="1:8" x14ac:dyDescent="0.25">
      <c r="A828" s="111" t="s">
        <v>42</v>
      </c>
      <c r="B828" s="2" t="s">
        <v>104</v>
      </c>
      <c r="C828" s="2" t="s">
        <v>99</v>
      </c>
      <c r="D828" s="2" t="s">
        <v>34</v>
      </c>
      <c r="E828" s="2" t="s">
        <v>54</v>
      </c>
      <c r="F828" s="101">
        <f>SUM(Ведомственная!G17)</f>
        <v>0</v>
      </c>
      <c r="G828" s="101">
        <f>SUM(Ведомственная!H17)</f>
        <v>0</v>
      </c>
      <c r="H828" s="101">
        <f>SUM(Ведомственная!I17)</f>
        <v>0</v>
      </c>
    </row>
    <row r="829" spans="1:8" ht="31.5" x14ac:dyDescent="0.25">
      <c r="A829" s="111" t="s">
        <v>194</v>
      </c>
      <c r="B829" s="2" t="s">
        <v>109</v>
      </c>
      <c r="C829" s="2"/>
      <c r="D829" s="2"/>
      <c r="E829" s="2"/>
      <c r="F829" s="25">
        <f>SUM(F830:F831)</f>
        <v>5027</v>
      </c>
      <c r="G829" s="25">
        <f>SUM(G830:G831)</f>
        <v>5027</v>
      </c>
      <c r="H829" s="25">
        <f>SUM(H830:H831)</f>
        <v>5027</v>
      </c>
    </row>
    <row r="830" spans="1:8" ht="63" x14ac:dyDescent="0.25">
      <c r="A830" s="111" t="s">
        <v>51</v>
      </c>
      <c r="B830" s="2" t="s">
        <v>109</v>
      </c>
      <c r="C830" s="2" t="s">
        <v>89</v>
      </c>
      <c r="D830" s="2" t="s">
        <v>34</v>
      </c>
      <c r="E830" s="2" t="s">
        <v>78</v>
      </c>
      <c r="F830" s="25">
        <f>SUM(Ведомственная!G35)</f>
        <v>5021.7</v>
      </c>
      <c r="G830" s="25">
        <f>SUM(Ведомственная!H35)</f>
        <v>5021.7</v>
      </c>
      <c r="H830" s="25">
        <f>SUM(Ведомственная!I35)</f>
        <v>5021.7</v>
      </c>
    </row>
    <row r="831" spans="1:8" ht="31.5" x14ac:dyDescent="0.25">
      <c r="A831" s="111" t="s">
        <v>52</v>
      </c>
      <c r="B831" s="2" t="s">
        <v>109</v>
      </c>
      <c r="C831" s="2" t="s">
        <v>91</v>
      </c>
      <c r="D831" s="2" t="s">
        <v>34</v>
      </c>
      <c r="E831" s="2" t="s">
        <v>78</v>
      </c>
      <c r="F831" s="25">
        <f>SUM(Ведомственная!G36)</f>
        <v>5.3</v>
      </c>
      <c r="G831" s="25">
        <f>SUM(Ведомственная!H36)</f>
        <v>5.3</v>
      </c>
      <c r="H831" s="25">
        <f>SUM(Ведомственная!I36)</f>
        <v>5.3</v>
      </c>
    </row>
    <row r="832" spans="1:8" x14ac:dyDescent="0.25">
      <c r="A832" s="111" t="s">
        <v>92</v>
      </c>
      <c r="B832" s="2" t="s">
        <v>105</v>
      </c>
      <c r="C832" s="2"/>
      <c r="D832" s="2"/>
      <c r="E832" s="2"/>
      <c r="F832" s="25">
        <f>SUM(F833)</f>
        <v>1742.6000000000001</v>
      </c>
      <c r="G832" s="25">
        <f>SUM(G833)</f>
        <v>1682.4</v>
      </c>
      <c r="H832" s="25">
        <f>SUM(H833)</f>
        <v>1682.4</v>
      </c>
    </row>
    <row r="833" spans="1:8" ht="63" x14ac:dyDescent="0.25">
      <c r="A833" s="111" t="s">
        <v>51</v>
      </c>
      <c r="B833" s="2" t="s">
        <v>105</v>
      </c>
      <c r="C833" s="2" t="s">
        <v>89</v>
      </c>
      <c r="D833" s="2" t="s">
        <v>34</v>
      </c>
      <c r="E833" s="2" t="s">
        <v>54</v>
      </c>
      <c r="F833" s="25">
        <f>SUM(Ведомственная!G19)</f>
        <v>1742.6000000000001</v>
      </c>
      <c r="G833" s="25">
        <f>SUM(Ведомственная!H19)</f>
        <v>1682.4</v>
      </c>
      <c r="H833" s="25">
        <f>SUM(Ведомственная!I19)</f>
        <v>1682.4</v>
      </c>
    </row>
    <row r="834" spans="1:8" x14ac:dyDescent="0.25">
      <c r="A834" s="111" t="s">
        <v>95</v>
      </c>
      <c r="B834" s="2" t="s">
        <v>106</v>
      </c>
      <c r="C834" s="2"/>
      <c r="D834" s="2"/>
      <c r="E834" s="2"/>
      <c r="F834" s="101">
        <f>SUM(F835:F836)</f>
        <v>902.1</v>
      </c>
      <c r="G834" s="101">
        <f>SUM(G835:G836)</f>
        <v>902.1</v>
      </c>
      <c r="H834" s="101">
        <f>SUM(H835:H836)</f>
        <v>902.1</v>
      </c>
    </row>
    <row r="835" spans="1:8" ht="31.5" x14ac:dyDescent="0.25">
      <c r="A835" s="111" t="s">
        <v>52</v>
      </c>
      <c r="B835" s="2" t="s">
        <v>106</v>
      </c>
      <c r="C835" s="2" t="s">
        <v>91</v>
      </c>
      <c r="D835" s="2" t="s">
        <v>34</v>
      </c>
      <c r="E835" s="2" t="s">
        <v>94</v>
      </c>
      <c r="F835" s="101">
        <f>SUM(Ведомственная!G22+Ведомственная!G42)</f>
        <v>891.4</v>
      </c>
      <c r="G835" s="101">
        <f>SUM(Ведомственная!H22+Ведомственная!H42)</f>
        <v>891.4</v>
      </c>
      <c r="H835" s="101">
        <f>SUM(Ведомственная!I22+Ведомственная!I42)</f>
        <v>891.4</v>
      </c>
    </row>
    <row r="836" spans="1:8" x14ac:dyDescent="0.25">
      <c r="A836" s="111" t="s">
        <v>22</v>
      </c>
      <c r="B836" s="2" t="s">
        <v>106</v>
      </c>
      <c r="C836" s="2" t="s">
        <v>96</v>
      </c>
      <c r="D836" s="2" t="s">
        <v>34</v>
      </c>
      <c r="E836" s="2" t="s">
        <v>94</v>
      </c>
      <c r="F836" s="101">
        <f>SUM(Ведомственная!G43+Ведомственная!G23)</f>
        <v>10.7</v>
      </c>
      <c r="G836" s="101">
        <f>SUM(Ведомственная!H43+Ведомственная!H23)</f>
        <v>10.7</v>
      </c>
      <c r="H836" s="101">
        <f>SUM(Ведомственная!I43+Ведомственная!I23)</f>
        <v>10.7</v>
      </c>
    </row>
    <row r="837" spans="1:8" ht="31.5" x14ac:dyDescent="0.25">
      <c r="A837" s="111" t="s">
        <v>97</v>
      </c>
      <c r="B837" s="2" t="s">
        <v>107</v>
      </c>
      <c r="C837" s="2"/>
      <c r="D837" s="2"/>
      <c r="E837" s="2"/>
      <c r="F837" s="101">
        <f>SUM(F838)</f>
        <v>754.6</v>
      </c>
      <c r="G837" s="101">
        <f>SUM(G838)</f>
        <v>754.6</v>
      </c>
      <c r="H837" s="101">
        <f>SUM(H838)</f>
        <v>754.6</v>
      </c>
    </row>
    <row r="838" spans="1:8" ht="31.5" x14ac:dyDescent="0.25">
      <c r="A838" s="111" t="s">
        <v>52</v>
      </c>
      <c r="B838" s="2" t="s">
        <v>107</v>
      </c>
      <c r="C838" s="2" t="s">
        <v>91</v>
      </c>
      <c r="D838" s="2" t="s">
        <v>34</v>
      </c>
      <c r="E838" s="2" t="s">
        <v>94</v>
      </c>
      <c r="F838" s="101">
        <f>SUM(Ведомственная!G25+Ведомственная!G45)</f>
        <v>754.6</v>
      </c>
      <c r="G838" s="101">
        <f>SUM(Ведомственная!H25+Ведомственная!H45)</f>
        <v>754.6</v>
      </c>
      <c r="H838" s="101">
        <f>SUM(Ведомственная!I25+Ведомственная!I45)</f>
        <v>754.6</v>
      </c>
    </row>
    <row r="839" spans="1:8" ht="31.5" x14ac:dyDescent="0.25">
      <c r="A839" s="111" t="s">
        <v>103</v>
      </c>
      <c r="B839" s="2" t="s">
        <v>110</v>
      </c>
      <c r="C839" s="2"/>
      <c r="D839" s="2"/>
      <c r="E839" s="2"/>
      <c r="F839" s="25">
        <f>SUM(F840)</f>
        <v>2187.9</v>
      </c>
      <c r="G839" s="25">
        <f>SUM(G840)</f>
        <v>2187.9</v>
      </c>
      <c r="H839" s="25">
        <f>SUM(H840)</f>
        <v>2187.9</v>
      </c>
    </row>
    <row r="840" spans="1:8" ht="63" x14ac:dyDescent="0.25">
      <c r="A840" s="111" t="s">
        <v>51</v>
      </c>
      <c r="B840" s="2" t="s">
        <v>110</v>
      </c>
      <c r="C840" s="2" t="s">
        <v>89</v>
      </c>
      <c r="D840" s="2" t="s">
        <v>34</v>
      </c>
      <c r="E840" s="2" t="s">
        <v>78</v>
      </c>
      <c r="F840" s="25">
        <f>SUM(Ведомственная!G38)</f>
        <v>2187.9</v>
      </c>
      <c r="G840" s="25">
        <f>SUM(Ведомственная!H38)</f>
        <v>2187.9</v>
      </c>
      <c r="H840" s="25">
        <f>SUM(Ведомственная!I38)</f>
        <v>2187.9</v>
      </c>
    </row>
    <row r="841" spans="1:8" ht="31.5" x14ac:dyDescent="0.25">
      <c r="A841" s="26" t="s">
        <v>98</v>
      </c>
      <c r="B841" s="2" t="s">
        <v>108</v>
      </c>
      <c r="C841" s="2"/>
      <c r="D841" s="2"/>
      <c r="E841" s="2"/>
      <c r="F841" s="25">
        <f>SUM(F842:F845)</f>
        <v>16924.8</v>
      </c>
      <c r="G841" s="25">
        <f>SUM(G842:G845)</f>
        <v>6884.8</v>
      </c>
      <c r="H841" s="25">
        <f>SUM(H842:H845)</f>
        <v>6884.8</v>
      </c>
    </row>
    <row r="842" spans="1:8" ht="31.5" x14ac:dyDescent="0.25">
      <c r="A842" s="111" t="s">
        <v>52</v>
      </c>
      <c r="B842" s="2" t="s">
        <v>108</v>
      </c>
      <c r="C842" s="2" t="s">
        <v>91</v>
      </c>
      <c r="D842" s="2" t="s">
        <v>34</v>
      </c>
      <c r="E842" s="2" t="s">
        <v>94</v>
      </c>
      <c r="F842" s="25">
        <f>SUM(Ведомственная!G47+Ведомственная!G27)</f>
        <v>6685.6</v>
      </c>
      <c r="G842" s="25">
        <f>SUM(Ведомственная!H47+Ведомственная!H27)</f>
        <v>6146.9000000000005</v>
      </c>
      <c r="H842" s="25">
        <f>SUM(Ведомственная!I47+Ведомственная!I27)</f>
        <v>6146.9000000000005</v>
      </c>
    </row>
    <row r="843" spans="1:8" x14ac:dyDescent="0.25">
      <c r="A843" s="111" t="s">
        <v>42</v>
      </c>
      <c r="B843" s="2" t="s">
        <v>108</v>
      </c>
      <c r="C843" s="2" t="s">
        <v>99</v>
      </c>
      <c r="D843" s="2" t="s">
        <v>34</v>
      </c>
      <c r="E843" s="2" t="s">
        <v>94</v>
      </c>
      <c r="F843" s="25">
        <f>SUM(Ведомственная!G28)</f>
        <v>661</v>
      </c>
      <c r="G843" s="25">
        <f>SUM(Ведомственная!H28)</f>
        <v>661</v>
      </c>
      <c r="H843" s="25">
        <f>SUM(Ведомственная!I28)</f>
        <v>661</v>
      </c>
    </row>
    <row r="844" spans="1:8" x14ac:dyDescent="0.25">
      <c r="A844" s="111" t="s">
        <v>22</v>
      </c>
      <c r="B844" s="2" t="s">
        <v>108</v>
      </c>
      <c r="C844" s="2" t="s">
        <v>96</v>
      </c>
      <c r="D844" s="2" t="s">
        <v>34</v>
      </c>
      <c r="E844" s="2" t="s">
        <v>113</v>
      </c>
      <c r="F844" s="25">
        <f>SUM(Ведомственная!G83)</f>
        <v>5622.1</v>
      </c>
      <c r="G844" s="25">
        <f>SUM(Ведомственная!H83)</f>
        <v>0</v>
      </c>
      <c r="H844" s="25">
        <f>SUM(Ведомственная!I83)</f>
        <v>0</v>
      </c>
    </row>
    <row r="845" spans="1:8" x14ac:dyDescent="0.25">
      <c r="A845" s="111" t="s">
        <v>22</v>
      </c>
      <c r="B845" s="2" t="s">
        <v>108</v>
      </c>
      <c r="C845" s="2" t="s">
        <v>96</v>
      </c>
      <c r="D845" s="2" t="s">
        <v>34</v>
      </c>
      <c r="E845" s="2" t="s">
        <v>94</v>
      </c>
      <c r="F845" s="25">
        <f>SUM(Ведомственная!G29+Ведомственная!G48+Ведомственная!G136)</f>
        <v>3956.1</v>
      </c>
      <c r="G845" s="25">
        <f>SUM(Ведомственная!H29+Ведомственная!H48+Ведомственная!H136)</f>
        <v>76.900000000000006</v>
      </c>
      <c r="H845" s="25">
        <f>SUM(Ведомственная!I29+Ведомственная!I48+Ведомственная!I136)</f>
        <v>76.900000000000006</v>
      </c>
    </row>
    <row r="846" spans="1:8" ht="47.25" hidden="1" x14ac:dyDescent="0.25">
      <c r="A846" s="111" t="s">
        <v>481</v>
      </c>
      <c r="B846" s="31" t="s">
        <v>482</v>
      </c>
      <c r="C846" s="2"/>
      <c r="D846" s="2"/>
      <c r="E846" s="2"/>
      <c r="F846" s="25">
        <f>SUM(F847)</f>
        <v>0</v>
      </c>
      <c r="G846" s="25">
        <f>SUM(G847)</f>
        <v>0</v>
      </c>
      <c r="H846" s="25">
        <f>SUM(H847)</f>
        <v>0</v>
      </c>
    </row>
    <row r="847" spans="1:8" ht="31.5" hidden="1" x14ac:dyDescent="0.25">
      <c r="A847" s="111" t="s">
        <v>229</v>
      </c>
      <c r="B847" s="31" t="s">
        <v>482</v>
      </c>
      <c r="C847" s="2" t="s">
        <v>122</v>
      </c>
      <c r="D847" s="2" t="s">
        <v>13</v>
      </c>
      <c r="E847" s="2" t="s">
        <v>24</v>
      </c>
      <c r="F847" s="25"/>
      <c r="G847" s="25"/>
      <c r="H847" s="25"/>
    </row>
    <row r="848" spans="1:8" ht="31.5" hidden="1" x14ac:dyDescent="0.25">
      <c r="A848" s="111" t="s">
        <v>52</v>
      </c>
      <c r="B848" s="112" t="s">
        <v>212</v>
      </c>
      <c r="C848" s="112" t="s">
        <v>91</v>
      </c>
      <c r="D848" s="112" t="s">
        <v>34</v>
      </c>
      <c r="E848" s="112" t="s">
        <v>13</v>
      </c>
      <c r="F848" s="101"/>
      <c r="G848" s="101"/>
      <c r="H848" s="101"/>
    </row>
    <row r="849" spans="1:8" ht="47.25" x14ac:dyDescent="0.25">
      <c r="A849" s="111" t="s">
        <v>214</v>
      </c>
      <c r="B849" s="112" t="s">
        <v>552</v>
      </c>
      <c r="C849" s="112"/>
      <c r="D849" s="112"/>
      <c r="E849" s="112"/>
      <c r="F849" s="101">
        <f>SUM(F850)</f>
        <v>24.8</v>
      </c>
      <c r="G849" s="101">
        <f>SUM(G850)</f>
        <v>26.5</v>
      </c>
      <c r="H849" s="101">
        <f>SUM(H850)</f>
        <v>149.6</v>
      </c>
    </row>
    <row r="850" spans="1:8" x14ac:dyDescent="0.25">
      <c r="A850" s="111" t="s">
        <v>90</v>
      </c>
      <c r="B850" s="112" t="s">
        <v>552</v>
      </c>
      <c r="C850" s="112" t="s">
        <v>91</v>
      </c>
      <c r="D850" s="112" t="s">
        <v>34</v>
      </c>
      <c r="E850" s="112" t="s">
        <v>169</v>
      </c>
      <c r="F850" s="101">
        <f>SUM(Ведомственная!G79)</f>
        <v>24.8</v>
      </c>
      <c r="G850" s="101">
        <f>SUM(Ведомственная!H79)</f>
        <v>26.5</v>
      </c>
      <c r="H850" s="101">
        <f>SUM(Ведомственная!I79)</f>
        <v>149.6</v>
      </c>
    </row>
    <row r="851" spans="1:8" ht="31.5" x14ac:dyDescent="0.25">
      <c r="A851" s="111" t="s">
        <v>231</v>
      </c>
      <c r="B851" s="112" t="s">
        <v>733</v>
      </c>
      <c r="C851" s="112"/>
      <c r="D851" s="112"/>
      <c r="E851" s="112"/>
      <c r="F851" s="101">
        <f>SUM(F852:F854)</f>
        <v>4781.5</v>
      </c>
      <c r="G851" s="101">
        <f>SUM(G852:G854)</f>
        <v>5103.5</v>
      </c>
      <c r="H851" s="101">
        <f>SUM(H852:H854)</f>
        <v>5304.7</v>
      </c>
    </row>
    <row r="852" spans="1:8" ht="63" x14ac:dyDescent="0.25">
      <c r="A852" s="27" t="s">
        <v>51</v>
      </c>
      <c r="B852" s="112" t="s">
        <v>733</v>
      </c>
      <c r="C852" s="112" t="s">
        <v>89</v>
      </c>
      <c r="D852" s="112" t="s">
        <v>54</v>
      </c>
      <c r="E852" s="112" t="s">
        <v>13</v>
      </c>
      <c r="F852" s="101">
        <f>SUM(Ведомственная!G141)</f>
        <v>4211.3999999999996</v>
      </c>
      <c r="G852" s="101">
        <f>SUM(Ведомственная!H141)</f>
        <v>4611.3999999999996</v>
      </c>
      <c r="H852" s="101">
        <f>SUM(Ведомственная!I141)</f>
        <v>4611.3999999999996</v>
      </c>
    </row>
    <row r="853" spans="1:8" ht="31.5" x14ac:dyDescent="0.25">
      <c r="A853" s="111" t="s">
        <v>52</v>
      </c>
      <c r="B853" s="112" t="s">
        <v>733</v>
      </c>
      <c r="C853" s="112" t="s">
        <v>91</v>
      </c>
      <c r="D853" s="112" t="s">
        <v>54</v>
      </c>
      <c r="E853" s="112" t="s">
        <v>13</v>
      </c>
      <c r="F853" s="101">
        <f>SUM(Ведомственная!G142)</f>
        <v>490.1</v>
      </c>
      <c r="G853" s="101">
        <f>SUM(Ведомственная!H142)</f>
        <v>412.1</v>
      </c>
      <c r="H853" s="101">
        <f>SUM(Ведомственная!I142)</f>
        <v>613.29999999999995</v>
      </c>
    </row>
    <row r="854" spans="1:8" x14ac:dyDescent="0.25">
      <c r="A854" s="111" t="s">
        <v>22</v>
      </c>
      <c r="B854" s="112" t="s">
        <v>733</v>
      </c>
      <c r="C854" s="112" t="s">
        <v>96</v>
      </c>
      <c r="D854" s="112" t="s">
        <v>54</v>
      </c>
      <c r="E854" s="112" t="s">
        <v>13</v>
      </c>
      <c r="F854" s="101">
        <f>SUM(Ведомственная!G143)</f>
        <v>80</v>
      </c>
      <c r="G854" s="101">
        <f>SUM(Ведомственная!H143)</f>
        <v>80</v>
      </c>
      <c r="H854" s="101">
        <f>SUM(Ведомственная!I143)</f>
        <v>80</v>
      </c>
    </row>
    <row r="855" spans="1:8" ht="221.25" customHeight="1" x14ac:dyDescent="0.25">
      <c r="A855" s="111" t="s">
        <v>554</v>
      </c>
      <c r="B855" s="112" t="s">
        <v>555</v>
      </c>
      <c r="C855" s="31"/>
      <c r="D855" s="112"/>
      <c r="E855" s="112"/>
      <c r="F855" s="101">
        <f>SUM(Ведомственная!G70)</f>
        <v>102.8</v>
      </c>
      <c r="G855" s="101">
        <f>SUM(Ведомственная!H70)</f>
        <v>102.8</v>
      </c>
      <c r="H855" s="101">
        <f>SUM(Ведомственная!I70)</f>
        <v>102.8</v>
      </c>
    </row>
    <row r="856" spans="1:8" ht="63" x14ac:dyDescent="0.25">
      <c r="A856" s="111" t="s">
        <v>51</v>
      </c>
      <c r="B856" s="112" t="s">
        <v>555</v>
      </c>
      <c r="C856" s="112" t="s">
        <v>89</v>
      </c>
      <c r="D856" s="112" t="s">
        <v>34</v>
      </c>
      <c r="E856" s="112" t="s">
        <v>13</v>
      </c>
      <c r="F856" s="101">
        <f>SUM(Ведомственная!G71)</f>
        <v>102.8</v>
      </c>
      <c r="G856" s="101">
        <f>SUM(Ведомственная!H71)</f>
        <v>102.8</v>
      </c>
      <c r="H856" s="101">
        <f>SUM(Ведомственная!I71)</f>
        <v>102.8</v>
      </c>
    </row>
    <row r="857" spans="1:8" ht="47.25" x14ac:dyDescent="0.25">
      <c r="A857" s="111" t="s">
        <v>360</v>
      </c>
      <c r="B857" s="112" t="s">
        <v>560</v>
      </c>
      <c r="C857" s="31"/>
      <c r="D857" s="112"/>
      <c r="E857" s="112"/>
      <c r="F857" s="101">
        <f>SUM(F858:F859)</f>
        <v>149.20000000000002</v>
      </c>
      <c r="G857" s="101">
        <f>SUM(G858:G859)</f>
        <v>149.4</v>
      </c>
      <c r="H857" s="101">
        <f>SUM(H858:H859)</f>
        <v>149.70000000000002</v>
      </c>
    </row>
    <row r="858" spans="1:8" ht="63" x14ac:dyDescent="0.25">
      <c r="A858" s="111" t="s">
        <v>51</v>
      </c>
      <c r="B858" s="112" t="s">
        <v>560</v>
      </c>
      <c r="C858" s="112" t="s">
        <v>89</v>
      </c>
      <c r="D858" s="112" t="s">
        <v>169</v>
      </c>
      <c r="E858" s="112" t="s">
        <v>169</v>
      </c>
      <c r="F858" s="101">
        <f>SUM(Ведомственная!G353)</f>
        <v>140.4</v>
      </c>
      <c r="G858" s="101">
        <f>SUM(Ведомственная!H353)</f>
        <v>140.6</v>
      </c>
      <c r="H858" s="101">
        <f>SUM(Ведомственная!I353)</f>
        <v>140.9</v>
      </c>
    </row>
    <row r="859" spans="1:8" x14ac:dyDescent="0.25">
      <c r="A859" s="111" t="s">
        <v>90</v>
      </c>
      <c r="B859" s="112" t="s">
        <v>560</v>
      </c>
      <c r="C859" s="112" t="s">
        <v>91</v>
      </c>
      <c r="D859" s="112" t="s">
        <v>169</v>
      </c>
      <c r="E859" s="112" t="s">
        <v>169</v>
      </c>
      <c r="F859" s="101">
        <f>SUM(Ведомственная!G354)</f>
        <v>8.8000000000000007</v>
      </c>
      <c r="G859" s="101">
        <f>SUM(Ведомственная!H354)</f>
        <v>8.8000000000000007</v>
      </c>
      <c r="H859" s="101">
        <f>SUM(Ведомственная!I354)</f>
        <v>8.8000000000000007</v>
      </c>
    </row>
    <row r="860" spans="1:8" ht="31.5" x14ac:dyDescent="0.25">
      <c r="A860" s="27" t="s">
        <v>45</v>
      </c>
      <c r="B860" s="31" t="s">
        <v>465</v>
      </c>
      <c r="C860" s="112"/>
      <c r="D860" s="112"/>
      <c r="E860" s="112"/>
      <c r="F860" s="101">
        <f>SUM(F861)</f>
        <v>6</v>
      </c>
      <c r="G860" s="101">
        <f>SUM(G861)</f>
        <v>0</v>
      </c>
      <c r="H860" s="101">
        <f>SUM(H861)</f>
        <v>0</v>
      </c>
    </row>
    <row r="861" spans="1:8" x14ac:dyDescent="0.25">
      <c r="A861" s="111" t="s">
        <v>22</v>
      </c>
      <c r="B861" s="31" t="s">
        <v>465</v>
      </c>
      <c r="C861" s="112" t="s">
        <v>96</v>
      </c>
      <c r="D861" s="112" t="s">
        <v>13</v>
      </c>
      <c r="E861" s="112" t="s">
        <v>24</v>
      </c>
      <c r="F861" s="101">
        <f>SUM(Ведомственная!G244)</f>
        <v>6</v>
      </c>
      <c r="G861" s="101">
        <f>SUM(Ведомственная!H244)</f>
        <v>0</v>
      </c>
      <c r="H861" s="101">
        <f>SUM(Ведомственная!I244)</f>
        <v>0</v>
      </c>
    </row>
    <row r="862" spans="1:8" x14ac:dyDescent="0.25">
      <c r="A862" s="116" t="s">
        <v>840</v>
      </c>
      <c r="B862" s="31"/>
      <c r="C862" s="112"/>
      <c r="D862" s="112"/>
      <c r="E862" s="112"/>
      <c r="F862" s="101"/>
      <c r="G862" s="45">
        <v>50000</v>
      </c>
      <c r="H862" s="45">
        <v>100000</v>
      </c>
    </row>
    <row r="863" spans="1:8" s="24" customFormat="1" ht="14.25" customHeight="1" x14ac:dyDescent="0.25">
      <c r="A863" s="21" t="s">
        <v>191</v>
      </c>
      <c r="B863" s="22"/>
      <c r="C863" s="22"/>
      <c r="D863" s="22"/>
      <c r="E863" s="22"/>
      <c r="F863" s="28">
        <f>SUM(F9+F13+F23+F116+F123+F132+F136+F140+F156+F164+F168+F172+F180+F187+F206+F216+F227+F250+F262+F269+F283+F300+F319+F332+F336+F420+F427+F434+F437+F440+F443+F455+F610+F698+F755+F767+F771+F778+F790+F793+F801+F807+F817)+F814+F811+F323</f>
        <v>5326858.5999999987</v>
      </c>
      <c r="G863" s="28">
        <f>SUM(G9+G13+G23+G116+G123+G132+G136+G140+G156+G164+G168+G172+G180+G187+G206+G216+G227+G250+G262+G269+G283+G300+G319+G332+G336+G420+G427+G434+G437+G440+G443+G455+G610+G698+G755+G767+G771+G778+G790+G793+G801+G807+G817)+G814+G811+G323+G862</f>
        <v>5925508.4000000004</v>
      </c>
      <c r="H863" s="28">
        <f>SUM(H9+H13+H23+H116+H123+H132+H136+H140+H156+H164+H168+H172+H180+H187+H206+H216+H227+H250+H262+H269+H283+H300+H319+H332+H336+H420+H427+H434+H437+H440+H443+H455+H610+H698+H755+H767+H771+H778+H790+H793+H801+H807+H817)+H814+H811+H323+H862</f>
        <v>5120096.6000000006</v>
      </c>
    </row>
    <row r="865" spans="6:8" hidden="1" x14ac:dyDescent="0.25">
      <c r="F865" s="104">
        <f>SUM(Ведомственная!G1208)</f>
        <v>5326858.5999999996</v>
      </c>
      <c r="G865" s="104">
        <f>SUM(Ведомственная!H1208)</f>
        <v>5925508.4000000004</v>
      </c>
      <c r="H865" s="104">
        <f>SUM(Ведомственная!I1208)</f>
        <v>5120096.6000000006</v>
      </c>
    </row>
    <row r="866" spans="6:8" hidden="1" x14ac:dyDescent="0.25">
      <c r="F866" s="104">
        <f>SUM(F865-F863)</f>
        <v>9.3132257461547852E-10</v>
      </c>
      <c r="G866" s="104">
        <f>SUM(G865-G863)</f>
        <v>0</v>
      </c>
      <c r="H866" s="104">
        <f>SUM(H865-H863)</f>
        <v>0</v>
      </c>
    </row>
    <row r="867" spans="6:8" hidden="1" x14ac:dyDescent="0.25"/>
    <row r="868" spans="6:8" hidden="1" x14ac:dyDescent="0.25"/>
    <row r="869" spans="6:8" hidden="1" x14ac:dyDescent="0.25"/>
    <row r="870" spans="6:8" hidden="1" x14ac:dyDescent="0.25">
      <c r="F870" s="102">
        <f>SUM(Ведомственная!G1208)</f>
        <v>5326858.5999999996</v>
      </c>
      <c r="G870" s="102">
        <f>SUM(Ведомственная!H1208)</f>
        <v>5925508.4000000004</v>
      </c>
      <c r="H870" s="102">
        <f>SUM(Ведомственная!I1208)</f>
        <v>5120096.6000000006</v>
      </c>
    </row>
    <row r="871" spans="6:8" hidden="1" x14ac:dyDescent="0.25"/>
    <row r="872" spans="6:8" hidden="1" x14ac:dyDescent="0.25">
      <c r="F872" s="104">
        <f>SUM(F870-F863)</f>
        <v>9.3132257461547852E-10</v>
      </c>
      <c r="G872" s="104">
        <f t="shared" ref="G872:H872" si="121">SUM(G870-G863)</f>
        <v>0</v>
      </c>
      <c r="H872" s="104">
        <f t="shared" si="121"/>
        <v>0</v>
      </c>
    </row>
  </sheetData>
  <mergeCells count="1">
    <mergeCell ref="A6:H6"/>
  </mergeCells>
  <pageMargins left="0.70866141732283472" right="0.11811023622047245" top="0.55118110236220474" bottom="0" header="0.11811023622047245" footer="0"/>
  <pageSetup paperSize="9" scale="81" fitToHeight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topLeftCell="A7" workbookViewId="0">
      <selection activeCell="F45" sqref="F45"/>
    </sheetView>
  </sheetViews>
  <sheetFormatPr defaultRowHeight="15.75" x14ac:dyDescent="0.25"/>
  <cols>
    <col min="1" max="1" width="55.5703125" style="82" customWidth="1"/>
    <col min="2" max="2" width="14.42578125" style="83" customWidth="1"/>
    <col min="3" max="3" width="14.7109375" style="83" customWidth="1"/>
    <col min="4" max="6" width="16.28515625" style="83" customWidth="1"/>
    <col min="7" max="16384" width="9.140625" style="83"/>
  </cols>
  <sheetData>
    <row r="1" spans="1:6" x14ac:dyDescent="0.25">
      <c r="C1" s="84"/>
      <c r="E1" s="84"/>
      <c r="F1" s="10" t="s">
        <v>997</v>
      </c>
    </row>
    <row r="2" spans="1:6" ht="15.75" customHeight="1" x14ac:dyDescent="0.25">
      <c r="C2" s="85"/>
      <c r="E2" s="85"/>
      <c r="F2" s="85" t="s">
        <v>0</v>
      </c>
    </row>
    <row r="3" spans="1:6" x14ac:dyDescent="0.25">
      <c r="C3" s="85"/>
      <c r="E3" s="85"/>
      <c r="F3" s="85" t="s">
        <v>1</v>
      </c>
    </row>
    <row r="4" spans="1:6" x14ac:dyDescent="0.25">
      <c r="C4" s="85"/>
      <c r="E4" s="85"/>
      <c r="F4" s="85" t="s">
        <v>2</v>
      </c>
    </row>
    <row r="5" spans="1:6" x14ac:dyDescent="0.25">
      <c r="C5" s="17"/>
      <c r="E5" s="17"/>
      <c r="F5" s="17" t="s">
        <v>981</v>
      </c>
    </row>
    <row r="6" spans="1:6" ht="46.5" customHeight="1" x14ac:dyDescent="0.25">
      <c r="A6" s="165" t="s">
        <v>885</v>
      </c>
      <c r="B6" s="166"/>
      <c r="C6" s="166"/>
      <c r="D6" s="167"/>
      <c r="E6" s="167"/>
      <c r="F6" s="167"/>
    </row>
    <row r="7" spans="1:6" x14ac:dyDescent="0.25">
      <c r="D7" s="86"/>
      <c r="E7" s="86"/>
      <c r="F7" s="86" t="s">
        <v>531</v>
      </c>
    </row>
    <row r="8" spans="1:6" ht="31.5" x14ac:dyDescent="0.25">
      <c r="A8" s="87" t="s">
        <v>159</v>
      </c>
      <c r="B8" s="88" t="s">
        <v>163</v>
      </c>
      <c r="C8" s="88" t="s">
        <v>164</v>
      </c>
      <c r="D8" s="88" t="s">
        <v>635</v>
      </c>
      <c r="E8" s="88" t="s">
        <v>760</v>
      </c>
      <c r="F8" s="88" t="s">
        <v>761</v>
      </c>
    </row>
    <row r="9" spans="1:6" s="92" customFormat="1" x14ac:dyDescent="0.25">
      <c r="A9" s="89" t="s">
        <v>87</v>
      </c>
      <c r="B9" s="90" t="s">
        <v>34</v>
      </c>
      <c r="C9" s="90" t="s">
        <v>32</v>
      </c>
      <c r="D9" s="91">
        <f>SUM(D10:D17)</f>
        <v>315921</v>
      </c>
      <c r="E9" s="91">
        <f>SUM(E10:E17)</f>
        <v>244839.6</v>
      </c>
      <c r="F9" s="91">
        <f>SUM(F10:F17)</f>
        <v>255892.7</v>
      </c>
    </row>
    <row r="10" spans="1:6" ht="47.25" x14ac:dyDescent="0.25">
      <c r="A10" s="93" t="s">
        <v>165</v>
      </c>
      <c r="B10" s="94" t="s">
        <v>34</v>
      </c>
      <c r="C10" s="94" t="s">
        <v>44</v>
      </c>
      <c r="D10" s="95">
        <f>Ведомственная!G51</f>
        <v>2193.5</v>
      </c>
      <c r="E10" s="95">
        <f>Ведомственная!H51</f>
        <v>2053.3000000000002</v>
      </c>
      <c r="F10" s="95">
        <f>Ведомственная!I51</f>
        <v>2053.3000000000002</v>
      </c>
    </row>
    <row r="11" spans="1:6" ht="63" x14ac:dyDescent="0.25">
      <c r="A11" s="93" t="s">
        <v>166</v>
      </c>
      <c r="B11" s="94" t="s">
        <v>34</v>
      </c>
      <c r="C11" s="94" t="s">
        <v>54</v>
      </c>
      <c r="D11" s="95">
        <f>Ведомственная!G12</f>
        <v>17720</v>
      </c>
      <c r="E11" s="95">
        <f>Ведомственная!H12</f>
        <v>17659.8</v>
      </c>
      <c r="F11" s="95">
        <f>Ведомственная!I12</f>
        <v>17659.8</v>
      </c>
    </row>
    <row r="12" spans="1:6" ht="63" x14ac:dyDescent="0.25">
      <c r="A12" s="93" t="s">
        <v>167</v>
      </c>
      <c r="B12" s="94" t="s">
        <v>34</v>
      </c>
      <c r="C12" s="94" t="s">
        <v>13</v>
      </c>
      <c r="D12" s="95">
        <f>Ведомственная!G55</f>
        <v>121154.8</v>
      </c>
      <c r="E12" s="95">
        <f>Ведомственная!H55</f>
        <v>121035.40000000001</v>
      </c>
      <c r="F12" s="95">
        <f>Ведомственная!I55</f>
        <v>121295</v>
      </c>
    </row>
    <row r="13" spans="1:6" x14ac:dyDescent="0.25">
      <c r="A13" s="93" t="s">
        <v>168</v>
      </c>
      <c r="B13" s="94" t="s">
        <v>34</v>
      </c>
      <c r="C13" s="94" t="s">
        <v>169</v>
      </c>
      <c r="D13" s="95">
        <f>Ведомственная!G76</f>
        <v>24.8</v>
      </c>
      <c r="E13" s="95">
        <f>Ведомственная!H76</f>
        <v>26.5</v>
      </c>
      <c r="F13" s="95">
        <f>Ведомственная!I76</f>
        <v>149.6</v>
      </c>
    </row>
    <row r="14" spans="1:6" ht="47.25" x14ac:dyDescent="0.25">
      <c r="A14" s="93" t="s">
        <v>102</v>
      </c>
      <c r="B14" s="94" t="s">
        <v>34</v>
      </c>
      <c r="C14" s="94" t="s">
        <v>78</v>
      </c>
      <c r="D14" s="95">
        <f>Ведомственная!G32+Ведомственная!G467</f>
        <v>33914.1</v>
      </c>
      <c r="E14" s="95">
        <f>Ведомственная!H32+Ведомственная!H467</f>
        <v>33914.1</v>
      </c>
      <c r="F14" s="95">
        <f>Ведомственная!I32+Ведомственная!I467</f>
        <v>33914.1</v>
      </c>
    </row>
    <row r="15" spans="1:6" x14ac:dyDescent="0.25">
      <c r="A15" s="93" t="s">
        <v>628</v>
      </c>
      <c r="B15" s="94" t="s">
        <v>34</v>
      </c>
      <c r="C15" s="94" t="s">
        <v>113</v>
      </c>
      <c r="D15" s="95">
        <f>SUM(Ведомственная!G80)</f>
        <v>5622.1</v>
      </c>
      <c r="E15" s="95">
        <f>SUM(Ведомственная!H80)</f>
        <v>0</v>
      </c>
      <c r="F15" s="95">
        <f>SUM(Ведомственная!I80)</f>
        <v>0</v>
      </c>
    </row>
    <row r="16" spans="1:6" x14ac:dyDescent="0.25">
      <c r="A16" s="93" t="s">
        <v>144</v>
      </c>
      <c r="B16" s="94" t="s">
        <v>34</v>
      </c>
      <c r="C16" s="94" t="s">
        <v>170</v>
      </c>
      <c r="D16" s="95">
        <f>SUM(Ведомственная!G472)</f>
        <v>900</v>
      </c>
      <c r="E16" s="95">
        <f>SUM(Ведомственная!H472)</f>
        <v>0</v>
      </c>
      <c r="F16" s="95">
        <f>SUM(Ведомственная!I472)</f>
        <v>0</v>
      </c>
    </row>
    <row r="17" spans="1:6" x14ac:dyDescent="0.25">
      <c r="A17" s="93" t="s">
        <v>93</v>
      </c>
      <c r="B17" s="94" t="s">
        <v>34</v>
      </c>
      <c r="C17" s="94" t="s">
        <v>94</v>
      </c>
      <c r="D17" s="95">
        <f>SUM(Ведомственная!G20+Ведомственная!G39+Ведомственная!G84+Ведомственная!G476)</f>
        <v>134391.69999999998</v>
      </c>
      <c r="E17" s="95">
        <f>SUM(Ведомственная!H20+Ведомственная!H39+Ведомственная!H84+Ведомственная!H476)</f>
        <v>70150.5</v>
      </c>
      <c r="F17" s="95">
        <f>SUM(Ведомственная!I20+Ведомственная!I39+Ведомственная!I84+Ведомственная!I476)</f>
        <v>80820.899999999994</v>
      </c>
    </row>
    <row r="18" spans="1:6" s="92" customFormat="1" ht="31.5" x14ac:dyDescent="0.25">
      <c r="A18" s="89" t="s">
        <v>230</v>
      </c>
      <c r="B18" s="90" t="s">
        <v>54</v>
      </c>
      <c r="C18" s="90" t="s">
        <v>32</v>
      </c>
      <c r="D18" s="91">
        <f>SUM(D19:D20)</f>
        <v>31260.9</v>
      </c>
      <c r="E18" s="91">
        <f>SUM(E19:E20)</f>
        <v>27282.9</v>
      </c>
      <c r="F18" s="91">
        <f>SUM(F19:F20)</f>
        <v>27484.100000000002</v>
      </c>
    </row>
    <row r="19" spans="1:6" x14ac:dyDescent="0.25">
      <c r="A19" s="93" t="s">
        <v>171</v>
      </c>
      <c r="B19" s="94" t="s">
        <v>54</v>
      </c>
      <c r="C19" s="94" t="s">
        <v>13</v>
      </c>
      <c r="D19" s="95">
        <f>SUM(Ведомственная!G138)</f>
        <v>4781.5</v>
      </c>
      <c r="E19" s="95">
        <f>SUM(Ведомственная!H138)</f>
        <v>5103.5</v>
      </c>
      <c r="F19" s="95">
        <f>SUM(Ведомственная!I138)</f>
        <v>5304.7</v>
      </c>
    </row>
    <row r="20" spans="1:6" ht="47.25" x14ac:dyDescent="0.25">
      <c r="A20" s="93" t="s">
        <v>172</v>
      </c>
      <c r="B20" s="94" t="s">
        <v>54</v>
      </c>
      <c r="C20" s="94" t="s">
        <v>173</v>
      </c>
      <c r="D20" s="95">
        <f>SUM(Ведомственная!G144)</f>
        <v>26479.4</v>
      </c>
      <c r="E20" s="95">
        <f>SUM(Ведомственная!H144)</f>
        <v>22179.4</v>
      </c>
      <c r="F20" s="95">
        <f>SUM(Ведомственная!I144)</f>
        <v>22179.4</v>
      </c>
    </row>
    <row r="21" spans="1:6" s="92" customFormat="1" x14ac:dyDescent="0.25">
      <c r="A21" s="89" t="s">
        <v>12</v>
      </c>
      <c r="B21" s="90" t="s">
        <v>13</v>
      </c>
      <c r="C21" s="90" t="s">
        <v>32</v>
      </c>
      <c r="D21" s="91">
        <f>SUM(D22:D24)</f>
        <v>327460.79999999993</v>
      </c>
      <c r="E21" s="91">
        <f>SUM(E22:E24)</f>
        <v>363845.2</v>
      </c>
      <c r="F21" s="91">
        <f>SUM(F22:F24)</f>
        <v>334051.39999999997</v>
      </c>
    </row>
    <row r="22" spans="1:6" x14ac:dyDescent="0.25">
      <c r="A22" s="93" t="s">
        <v>14</v>
      </c>
      <c r="B22" s="94" t="s">
        <v>13</v>
      </c>
      <c r="C22" s="94" t="s">
        <v>15</v>
      </c>
      <c r="D22" s="95">
        <f>Ведомственная!G171</f>
        <v>109702</v>
      </c>
      <c r="E22" s="95">
        <f>Ведомственная!H171</f>
        <v>130192</v>
      </c>
      <c r="F22" s="95">
        <f>Ведомственная!I171</f>
        <v>130192</v>
      </c>
    </row>
    <row r="23" spans="1:6" x14ac:dyDescent="0.25">
      <c r="A23" s="93" t="s">
        <v>174</v>
      </c>
      <c r="B23" s="94" t="s">
        <v>13</v>
      </c>
      <c r="C23" s="94" t="s">
        <v>173</v>
      </c>
      <c r="D23" s="95">
        <f>SUM(Ведомственная!G180)</f>
        <v>188057.69999999998</v>
      </c>
      <c r="E23" s="95">
        <f>SUM(Ведомственная!H180)</f>
        <v>211725.4</v>
      </c>
      <c r="F23" s="95">
        <f>SUM(Ведомственная!I180)</f>
        <v>190731.6</v>
      </c>
    </row>
    <row r="24" spans="1:6" x14ac:dyDescent="0.25">
      <c r="A24" s="93" t="s">
        <v>23</v>
      </c>
      <c r="B24" s="94" t="s">
        <v>13</v>
      </c>
      <c r="C24" s="94" t="s">
        <v>24</v>
      </c>
      <c r="D24" s="95">
        <f>Ведомственная!G202</f>
        <v>29701.100000000002</v>
      </c>
      <c r="E24" s="95">
        <f>Ведомственная!H202</f>
        <v>21927.800000000003</v>
      </c>
      <c r="F24" s="95">
        <f>Ведомственная!I202</f>
        <v>13127.800000000001</v>
      </c>
    </row>
    <row r="25" spans="1:6" ht="14.25" customHeight="1" x14ac:dyDescent="0.25">
      <c r="A25" s="89" t="s">
        <v>236</v>
      </c>
      <c r="B25" s="90" t="s">
        <v>169</v>
      </c>
      <c r="C25" s="90" t="s">
        <v>32</v>
      </c>
      <c r="D25" s="91">
        <f>SUM(D26:D29)</f>
        <v>357564.5</v>
      </c>
      <c r="E25" s="91">
        <f>SUM(E26:E29)</f>
        <v>257657.5</v>
      </c>
      <c r="F25" s="91">
        <f>SUM(F26:F29)</f>
        <v>266961.2</v>
      </c>
    </row>
    <row r="26" spans="1:6" hidden="1" x14ac:dyDescent="0.25">
      <c r="A26" s="93" t="s">
        <v>175</v>
      </c>
      <c r="B26" s="94" t="s">
        <v>169</v>
      </c>
      <c r="C26" s="94" t="s">
        <v>34</v>
      </c>
      <c r="D26" s="95">
        <f>SUM(Ведомственная!G246)</f>
        <v>82676.600000000006</v>
      </c>
      <c r="E26" s="95">
        <f>SUM(Ведомственная!H246)</f>
        <v>0</v>
      </c>
      <c r="F26" s="95">
        <f>SUM(Ведомственная!I246)</f>
        <v>8742.1</v>
      </c>
    </row>
    <row r="27" spans="1:6" x14ac:dyDescent="0.25">
      <c r="A27" s="93" t="s">
        <v>176</v>
      </c>
      <c r="B27" s="94" t="s">
        <v>169</v>
      </c>
      <c r="C27" s="94" t="s">
        <v>44</v>
      </c>
      <c r="D27" s="95">
        <f>SUM(Ведомственная!G256)</f>
        <v>34928.400000000001</v>
      </c>
      <c r="E27" s="95">
        <f>SUM(Ведомственная!H256)</f>
        <v>30232.6</v>
      </c>
      <c r="F27" s="95">
        <f>SUM(Ведомственная!I256)</f>
        <v>30232.6</v>
      </c>
    </row>
    <row r="28" spans="1:6" x14ac:dyDescent="0.25">
      <c r="A28" s="93" t="s">
        <v>177</v>
      </c>
      <c r="B28" s="94" t="s">
        <v>169</v>
      </c>
      <c r="C28" s="94" t="s">
        <v>54</v>
      </c>
      <c r="D28" s="95">
        <f>SUM(Ведомственная!G284)</f>
        <v>193220.3</v>
      </c>
      <c r="E28" s="95">
        <f>SUM(Ведомственная!H284)</f>
        <v>179775.5</v>
      </c>
      <c r="F28" s="95">
        <f>SUM(Ведомственная!I284)</f>
        <v>184836.8</v>
      </c>
    </row>
    <row r="29" spans="1:6" ht="31.5" x14ac:dyDescent="0.25">
      <c r="A29" s="93" t="s">
        <v>178</v>
      </c>
      <c r="B29" s="94" t="s">
        <v>169</v>
      </c>
      <c r="C29" s="94" t="s">
        <v>169</v>
      </c>
      <c r="D29" s="95">
        <f>SUM(Ведомственная!G332)</f>
        <v>46739.199999999997</v>
      </c>
      <c r="E29" s="95">
        <f>SUM(Ведомственная!H332)</f>
        <v>47649.4</v>
      </c>
      <c r="F29" s="95">
        <f>SUM(Ведомственная!I332)</f>
        <v>43149.7</v>
      </c>
    </row>
    <row r="30" spans="1:6" s="92" customFormat="1" x14ac:dyDescent="0.25">
      <c r="A30" s="89" t="s">
        <v>358</v>
      </c>
      <c r="B30" s="90" t="s">
        <v>78</v>
      </c>
      <c r="C30" s="90" t="s">
        <v>32</v>
      </c>
      <c r="D30" s="91">
        <f>SUM(D31:D32)</f>
        <v>15884.1</v>
      </c>
      <c r="E30" s="91">
        <f>SUM(E31:E32)</f>
        <v>18665</v>
      </c>
      <c r="F30" s="91">
        <f>SUM(F31:F32)</f>
        <v>10447.5</v>
      </c>
    </row>
    <row r="31" spans="1:6" ht="31.5" x14ac:dyDescent="0.25">
      <c r="A31" s="93" t="s">
        <v>242</v>
      </c>
      <c r="B31" s="94" t="s">
        <v>78</v>
      </c>
      <c r="C31" s="94" t="s">
        <v>54</v>
      </c>
      <c r="D31" s="95">
        <f>SUM(Ведомственная!G356)</f>
        <v>6964.5</v>
      </c>
      <c r="E31" s="95">
        <f>SUM(Ведомственная!H356)</f>
        <v>6964.5</v>
      </c>
      <c r="F31" s="95">
        <f>SUM(Ведомственная!I356)</f>
        <v>6964.5</v>
      </c>
    </row>
    <row r="32" spans="1:6" x14ac:dyDescent="0.25">
      <c r="A32" s="93" t="s">
        <v>179</v>
      </c>
      <c r="B32" s="94" t="s">
        <v>78</v>
      </c>
      <c r="C32" s="94" t="s">
        <v>169</v>
      </c>
      <c r="D32" s="95">
        <f>SUM(Ведомственная!G362)</f>
        <v>8919.6</v>
      </c>
      <c r="E32" s="95">
        <f>SUM(Ведомственная!H362)</f>
        <v>11700.5</v>
      </c>
      <c r="F32" s="95">
        <f>SUM(Ведомственная!I362)</f>
        <v>3483</v>
      </c>
    </row>
    <row r="33" spans="1:6" s="92" customFormat="1" x14ac:dyDescent="0.25">
      <c r="A33" s="89" t="s">
        <v>112</v>
      </c>
      <c r="B33" s="90" t="s">
        <v>113</v>
      </c>
      <c r="C33" s="90" t="s">
        <v>32</v>
      </c>
      <c r="D33" s="91">
        <f>SUM(D34:D38)</f>
        <v>2471080.5000000005</v>
      </c>
      <c r="E33" s="91">
        <f>SUM(E34:E38)</f>
        <v>3311264.1999999997</v>
      </c>
      <c r="F33" s="91">
        <f>SUM(F34:F38)</f>
        <v>2439849.1000000006</v>
      </c>
    </row>
    <row r="34" spans="1:6" x14ac:dyDescent="0.25">
      <c r="A34" s="93" t="s">
        <v>180</v>
      </c>
      <c r="B34" s="94" t="s">
        <v>113</v>
      </c>
      <c r="C34" s="94" t="s">
        <v>34</v>
      </c>
      <c r="D34" s="95">
        <f>SUM(Ведомственная!G812)</f>
        <v>946734.60000000009</v>
      </c>
      <c r="E34" s="95">
        <f>SUM(Ведомственная!H812)</f>
        <v>923655.4</v>
      </c>
      <c r="F34" s="95">
        <f>SUM(Ведомственная!I812)</f>
        <v>928200.3</v>
      </c>
    </row>
    <row r="35" spans="1:6" x14ac:dyDescent="0.25">
      <c r="A35" s="93" t="s">
        <v>181</v>
      </c>
      <c r="B35" s="94" t="s">
        <v>113</v>
      </c>
      <c r="C35" s="94" t="s">
        <v>44</v>
      </c>
      <c r="D35" s="95">
        <f>SUM(Ведомственная!G870)+Ведомственная!G376</f>
        <v>1235437.3</v>
      </c>
      <c r="E35" s="95">
        <f>SUM(Ведомственная!H870)+Ведомственная!H376</f>
        <v>2100424.2999999998</v>
      </c>
      <c r="F35" s="95">
        <f>SUM(Ведомственная!I870)+Ведомственная!I376</f>
        <v>1234015.5000000002</v>
      </c>
    </row>
    <row r="36" spans="1:6" x14ac:dyDescent="0.25">
      <c r="A36" s="93" t="s">
        <v>114</v>
      </c>
      <c r="B36" s="94" t="s">
        <v>113</v>
      </c>
      <c r="C36" s="94" t="s">
        <v>54</v>
      </c>
      <c r="D36" s="95">
        <f>SUM(Ведомственная!G1064+Ведомственная!G938)</f>
        <v>186027</v>
      </c>
      <c r="E36" s="95">
        <f>SUM(Ведомственная!H1064+Ведомственная!H938)</f>
        <v>195075.20000000001</v>
      </c>
      <c r="F36" s="95">
        <f>SUM(Ведомственная!I1064+Ведомственная!I938)</f>
        <v>188755.6</v>
      </c>
    </row>
    <row r="37" spans="1:6" x14ac:dyDescent="0.25">
      <c r="A37" s="93" t="s">
        <v>182</v>
      </c>
      <c r="B37" s="94" t="s">
        <v>113</v>
      </c>
      <c r="C37" s="94" t="s">
        <v>113</v>
      </c>
      <c r="D37" s="95">
        <f>SUM(Ведомственная!G957)+Ведомственная!G496+Ведомственная!G691+Ведомственная!G1088</f>
        <v>31666.5</v>
      </c>
      <c r="E37" s="95">
        <f>SUM(Ведомственная!H957)+Ведомственная!H496+Ведомственная!H691+Ведомственная!H1088</f>
        <v>31266.500000000004</v>
      </c>
      <c r="F37" s="95">
        <f>SUM(Ведомственная!I957)+Ведомственная!I496+Ведомственная!I691+Ведомственная!I1088</f>
        <v>31266.500000000004</v>
      </c>
    </row>
    <row r="38" spans="1:6" x14ac:dyDescent="0.25">
      <c r="A38" s="93" t="s">
        <v>183</v>
      </c>
      <c r="B38" s="94" t="s">
        <v>113</v>
      </c>
      <c r="C38" s="94" t="s">
        <v>173</v>
      </c>
      <c r="D38" s="95">
        <f>SUM(Ведомственная!G991)+Ведомственная!G380</f>
        <v>71215.100000000006</v>
      </c>
      <c r="E38" s="95">
        <f>SUM(Ведомственная!H991)+Ведомственная!H380</f>
        <v>60842.8</v>
      </c>
      <c r="F38" s="95">
        <f>SUM(Ведомственная!I991)+Ведомственная!I380</f>
        <v>57611.199999999997</v>
      </c>
    </row>
    <row r="39" spans="1:6" s="92" customFormat="1" x14ac:dyDescent="0.25">
      <c r="A39" s="89" t="s">
        <v>359</v>
      </c>
      <c r="B39" s="90" t="s">
        <v>15</v>
      </c>
      <c r="C39" s="90" t="s">
        <v>32</v>
      </c>
      <c r="D39" s="91">
        <f>SUM(D40:D41)</f>
        <v>170544.5</v>
      </c>
      <c r="E39" s="91">
        <f>SUM(E40:E41)</f>
        <v>152449.60000000001</v>
      </c>
      <c r="F39" s="91">
        <f>SUM(F40:F41)</f>
        <v>156449.60000000001</v>
      </c>
    </row>
    <row r="40" spans="1:6" x14ac:dyDescent="0.25">
      <c r="A40" s="93" t="s">
        <v>184</v>
      </c>
      <c r="B40" s="94" t="s">
        <v>15</v>
      </c>
      <c r="C40" s="94" t="s">
        <v>34</v>
      </c>
      <c r="D40" s="95">
        <f>SUM(Ведомственная!G1090)</f>
        <v>129877.9</v>
      </c>
      <c r="E40" s="95">
        <f>SUM(Ведомственная!H1090)</f>
        <v>121228.20000000001</v>
      </c>
      <c r="F40" s="95">
        <f>SUM(Ведомственная!I1090)</f>
        <v>125228.20000000001</v>
      </c>
    </row>
    <row r="41" spans="1:6" x14ac:dyDescent="0.25">
      <c r="A41" s="93" t="s">
        <v>185</v>
      </c>
      <c r="B41" s="94" t="s">
        <v>15</v>
      </c>
      <c r="C41" s="94" t="s">
        <v>13</v>
      </c>
      <c r="D41" s="95">
        <f>SUM(Ведомственная!G1156)</f>
        <v>40666.600000000006</v>
      </c>
      <c r="E41" s="95">
        <f>SUM(Ведомственная!H1156)</f>
        <v>31221.4</v>
      </c>
      <c r="F41" s="95">
        <f>SUM(Ведомственная!I1156)</f>
        <v>31221.4</v>
      </c>
    </row>
    <row r="42" spans="1:6" s="92" customFormat="1" x14ac:dyDescent="0.25">
      <c r="A42" s="89" t="s">
        <v>30</v>
      </c>
      <c r="B42" s="90" t="s">
        <v>31</v>
      </c>
      <c r="C42" s="90" t="s">
        <v>32</v>
      </c>
      <c r="D42" s="91">
        <f>SUM(D43:D47)</f>
        <v>1330524.4000000001</v>
      </c>
      <c r="E42" s="91">
        <f>SUM(E43:E47)</f>
        <v>1333608.4000000004</v>
      </c>
      <c r="F42" s="91">
        <f>SUM(F43:F47)</f>
        <v>1362075.9000000001</v>
      </c>
    </row>
    <row r="43" spans="1:6" x14ac:dyDescent="0.25">
      <c r="A43" s="93" t="s">
        <v>33</v>
      </c>
      <c r="B43" s="94" t="s">
        <v>31</v>
      </c>
      <c r="C43" s="94" t="s">
        <v>34</v>
      </c>
      <c r="D43" s="95">
        <f>SUM(Ведомственная!G504)</f>
        <v>11879.1</v>
      </c>
      <c r="E43" s="95">
        <f>SUM(Ведомственная!H504)</f>
        <v>11879.1</v>
      </c>
      <c r="F43" s="95">
        <f>SUM(Ведомственная!I504)</f>
        <v>11879.1</v>
      </c>
    </row>
    <row r="44" spans="1:6" x14ac:dyDescent="0.25">
      <c r="A44" s="93" t="s">
        <v>43</v>
      </c>
      <c r="B44" s="94" t="s">
        <v>31</v>
      </c>
      <c r="C44" s="94" t="s">
        <v>44</v>
      </c>
      <c r="D44" s="95">
        <f>SUM(Ведомственная!G511)</f>
        <v>84311.299999999988</v>
      </c>
      <c r="E44" s="95">
        <f>SUM(Ведомственная!H511)</f>
        <v>84718.700000000012</v>
      </c>
      <c r="F44" s="95">
        <f>SUM(Ведомственная!I511)</f>
        <v>85142.399999999994</v>
      </c>
    </row>
    <row r="45" spans="1:6" x14ac:dyDescent="0.25">
      <c r="A45" s="93" t="s">
        <v>53</v>
      </c>
      <c r="B45" s="94" t="s">
        <v>31</v>
      </c>
      <c r="C45" s="94" t="s">
        <v>54</v>
      </c>
      <c r="D45" s="95">
        <f>SUM(Ведомственная!G390+Ведомственная!G530+Ведомственная!G1201)+Ведомственная!G1029</f>
        <v>856332.4</v>
      </c>
      <c r="E45" s="95">
        <f>SUM(Ведомственная!H390+Ведомственная!H530+Ведомственная!H1201)+Ведомственная!H1029</f>
        <v>862294.40000000026</v>
      </c>
      <c r="F45" s="95">
        <f>SUM(Ведомственная!I390+Ведомственная!I530+Ведомственная!I1201)+Ведомственная!I1029</f>
        <v>885782.8</v>
      </c>
    </row>
    <row r="46" spans="1:6" x14ac:dyDescent="0.25">
      <c r="A46" s="93" t="s">
        <v>186</v>
      </c>
      <c r="B46" s="94" t="s">
        <v>31</v>
      </c>
      <c r="C46" s="94" t="s">
        <v>13</v>
      </c>
      <c r="D46" s="95">
        <f>SUM(Ведомственная!G628+Ведомственная!G402+Ведомственная!G1039)</f>
        <v>335377.5</v>
      </c>
      <c r="E46" s="95">
        <f>SUM(Ведомственная!H628+Ведомственная!H402+Ведомственная!H1039)</f>
        <v>337536.39999999997</v>
      </c>
      <c r="F46" s="95">
        <f>SUM(Ведомственная!I628+Ведомственная!I402+Ведомственная!I1039)</f>
        <v>342091.8</v>
      </c>
    </row>
    <row r="47" spans="1:6" x14ac:dyDescent="0.25">
      <c r="A47" s="93" t="s">
        <v>77</v>
      </c>
      <c r="B47" s="94" t="s">
        <v>31</v>
      </c>
      <c r="C47" s="94" t="s">
        <v>78</v>
      </c>
      <c r="D47" s="95">
        <f>SUM(Ведомственная!G413+Ведомственная!G490+Ведомственная!G655+Ведомственная!G698+Ведомственная!G1049)</f>
        <v>42624.100000000006</v>
      </c>
      <c r="E47" s="95">
        <f>SUM(Ведомственная!H413+Ведомственная!H490+Ведомственная!H655+Ведомственная!H698+Ведомственная!H1049)</f>
        <v>37179.800000000003</v>
      </c>
      <c r="F47" s="95">
        <f>SUM(Ведомственная!I413+Ведомственная!I490+Ведомственная!I655+Ведомственная!I698+Ведомственная!I1049)</f>
        <v>37179.800000000003</v>
      </c>
    </row>
    <row r="48" spans="1:6" s="92" customFormat="1" x14ac:dyDescent="0.25">
      <c r="A48" s="89" t="s">
        <v>255</v>
      </c>
      <c r="B48" s="90" t="s">
        <v>170</v>
      </c>
      <c r="C48" s="90" t="s">
        <v>32</v>
      </c>
      <c r="D48" s="91">
        <f>SUM(D49:D52)</f>
        <v>306617.89999999997</v>
      </c>
      <c r="E48" s="91">
        <f>SUM(E49:E52)</f>
        <v>165895.99999999997</v>
      </c>
      <c r="F48" s="91">
        <f>SUM(F49:F52)</f>
        <v>166885.09999999998</v>
      </c>
    </row>
    <row r="49" spans="1:6" x14ac:dyDescent="0.25">
      <c r="A49" s="93" t="s">
        <v>187</v>
      </c>
      <c r="B49" s="94" t="s">
        <v>170</v>
      </c>
      <c r="C49" s="94" t="s">
        <v>34</v>
      </c>
      <c r="D49" s="95">
        <f>SUM(Ведомственная!G432+Ведомственная!G705)</f>
        <v>160026.1</v>
      </c>
      <c r="E49" s="95">
        <f>SUM(Ведомственная!H432+Ведомственная!H705)</f>
        <v>124203.59999999999</v>
      </c>
      <c r="F49" s="95">
        <f>SUM(Ведомственная!I432+Ведомственная!I705)</f>
        <v>125203.59999999999</v>
      </c>
    </row>
    <row r="50" spans="1:6" x14ac:dyDescent="0.25">
      <c r="A50" s="93" t="s">
        <v>188</v>
      </c>
      <c r="B50" s="94" t="s">
        <v>170</v>
      </c>
      <c r="C50" s="94" t="s">
        <v>44</v>
      </c>
      <c r="D50" s="95">
        <f>Ведомственная!G743</f>
        <v>120163.5</v>
      </c>
      <c r="E50" s="95">
        <f>Ведомственная!H743</f>
        <v>15264.1</v>
      </c>
      <c r="F50" s="95">
        <f>Ведомственная!I743</f>
        <v>15264.1</v>
      </c>
    </row>
    <row r="51" spans="1:6" ht="13.5" customHeight="1" x14ac:dyDescent="0.25">
      <c r="A51" s="93" t="s">
        <v>189</v>
      </c>
      <c r="B51" s="94" t="s">
        <v>170</v>
      </c>
      <c r="C51" s="94" t="s">
        <v>54</v>
      </c>
      <c r="D51" s="95">
        <f>Ведомственная!G780</f>
        <v>13171.8</v>
      </c>
      <c r="E51" s="95">
        <f>Ведомственная!H780</f>
        <v>13171.8</v>
      </c>
      <c r="F51" s="95">
        <f>Ведомственная!I780</f>
        <v>13160.900000000001</v>
      </c>
    </row>
    <row r="52" spans="1:6" ht="31.5" x14ac:dyDescent="0.25">
      <c r="A52" s="93" t="s">
        <v>190</v>
      </c>
      <c r="B52" s="94" t="s">
        <v>170</v>
      </c>
      <c r="C52" s="94" t="s">
        <v>169</v>
      </c>
      <c r="D52" s="95">
        <f>SUM(Ведомственная!G796)+Ведомственная!G1061</f>
        <v>13256.5</v>
      </c>
      <c r="E52" s="95">
        <f>SUM(Ведомственная!H796)+Ведомственная!H1061</f>
        <v>13256.5</v>
      </c>
      <c r="F52" s="95">
        <f>SUM(Ведомственная!I796)+Ведомственная!I1061</f>
        <v>13256.5</v>
      </c>
    </row>
    <row r="53" spans="1:6" x14ac:dyDescent="0.25">
      <c r="A53" s="89" t="s">
        <v>840</v>
      </c>
      <c r="B53" s="94"/>
      <c r="C53" s="94"/>
      <c r="D53" s="95"/>
      <c r="E53" s="91">
        <v>50000</v>
      </c>
      <c r="F53" s="91">
        <v>100000</v>
      </c>
    </row>
    <row r="54" spans="1:6" s="92" customFormat="1" ht="20.25" customHeight="1" x14ac:dyDescent="0.25">
      <c r="A54" s="89" t="s">
        <v>191</v>
      </c>
      <c r="B54" s="96"/>
      <c r="C54" s="96"/>
      <c r="D54" s="97">
        <f>SUM(D9+D18+D21+D25+D30+D33+D39+D42+D48)</f>
        <v>5326858.6000000006</v>
      </c>
      <c r="E54" s="97">
        <f>SUM(E9+E18+E21+E25+E30+E33+E39+E42+E48)+E53</f>
        <v>5925508.3999999994</v>
      </c>
      <c r="F54" s="97">
        <f>SUM(F9+F18+F21+F25+F30+F33+F39+F42+F48)+F53</f>
        <v>5120096.6000000006</v>
      </c>
    </row>
    <row r="55" spans="1:6" hidden="1" x14ac:dyDescent="0.25">
      <c r="D55" s="98"/>
      <c r="E55" s="98"/>
      <c r="F55" s="98"/>
    </row>
    <row r="56" spans="1:6" hidden="1" x14ac:dyDescent="0.25">
      <c r="D56" s="104">
        <f>SUM(Ведомственная!G1208)</f>
        <v>5326858.5999999996</v>
      </c>
      <c r="E56" s="104">
        <f>SUM(Ведомственная!H1208)</f>
        <v>5925508.4000000004</v>
      </c>
      <c r="F56" s="104">
        <f>SUM(Ведомственная!I1208)</f>
        <v>5120096.6000000006</v>
      </c>
    </row>
    <row r="57" spans="1:6" hidden="1" x14ac:dyDescent="0.25">
      <c r="D57" s="110">
        <f>SUM(D56-D54)</f>
        <v>-9.3132257461547852E-10</v>
      </c>
      <c r="E57" s="110">
        <f>SUM(E56-E54)</f>
        <v>9.3132257461547852E-10</v>
      </c>
      <c r="F57" s="110">
        <f>SUM(F56-F54)</f>
        <v>0</v>
      </c>
    </row>
    <row r="58" spans="1:6" hidden="1" x14ac:dyDescent="0.25">
      <c r="D58" s="99"/>
      <c r="E58" s="99"/>
      <c r="F58" s="99"/>
    </row>
    <row r="59" spans="1:6" hidden="1" x14ac:dyDescent="0.25">
      <c r="D59" s="100"/>
      <c r="E59" s="100"/>
      <c r="F59" s="100"/>
    </row>
    <row r="60" spans="1:6" hidden="1" x14ac:dyDescent="0.25">
      <c r="D60" s="100"/>
      <c r="E60" s="100"/>
      <c r="F60" s="100"/>
    </row>
    <row r="62" spans="1:6" x14ac:dyDescent="0.25">
      <c r="D62" s="110"/>
      <c r="E62" s="110"/>
      <c r="F62" s="110"/>
    </row>
  </sheetData>
  <mergeCells count="1">
    <mergeCell ref="A6:F6"/>
  </mergeCells>
  <conditionalFormatting sqref="D9:D53 E35:F35">
    <cfRule type="cellIs" dxfId="2" priority="16" operator="lessThan">
      <formula>0</formula>
    </cfRule>
  </conditionalFormatting>
  <conditionalFormatting sqref="E9:E34 E36:E53">
    <cfRule type="cellIs" dxfId="1" priority="2" operator="lessThan">
      <formula>0</formula>
    </cfRule>
  </conditionalFormatting>
  <conditionalFormatting sqref="F9:F34 F36:F53">
    <cfRule type="cellIs" dxfId="0" priority="1" operator="lessThan">
      <formula>0</formula>
    </cfRule>
  </conditionalFormatting>
  <pageMargins left="0.9055118110236221" right="0.11811023622047245" top="0.55118110236220474" bottom="0.15748031496062992" header="0.31496062992125984" footer="0"/>
  <pageSetup paperSize="9" scale="94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opLeftCell="A18" workbookViewId="0">
      <selection activeCell="E27" sqref="E27"/>
    </sheetView>
  </sheetViews>
  <sheetFormatPr defaultRowHeight="15.75" x14ac:dyDescent="0.25"/>
  <cols>
    <col min="1" max="1" width="27.5703125" style="128" customWidth="1"/>
    <col min="2" max="2" width="48.42578125" style="129" customWidth="1"/>
    <col min="3" max="3" width="12.7109375" style="129" customWidth="1"/>
    <col min="4" max="4" width="10.7109375" style="131" customWidth="1"/>
    <col min="5" max="5" width="11.28515625" style="131" customWidth="1"/>
    <col min="6" max="253" width="9.140625" style="131"/>
    <col min="254" max="254" width="27.5703125" style="131" customWidth="1"/>
    <col min="255" max="255" width="51.7109375" style="131" customWidth="1"/>
    <col min="256" max="256" width="0" style="131" hidden="1" customWidth="1"/>
    <col min="257" max="257" width="14.7109375" style="131" customWidth="1"/>
    <col min="258" max="259" width="0" style="131" hidden="1" customWidth="1"/>
    <col min="260" max="261" width="12.85546875" style="131" customWidth="1"/>
    <col min="262" max="509" width="9.140625" style="131"/>
    <col min="510" max="510" width="27.5703125" style="131" customWidth="1"/>
    <col min="511" max="511" width="51.7109375" style="131" customWidth="1"/>
    <col min="512" max="512" width="0" style="131" hidden="1" customWidth="1"/>
    <col min="513" max="513" width="14.7109375" style="131" customWidth="1"/>
    <col min="514" max="515" width="0" style="131" hidden="1" customWidth="1"/>
    <col min="516" max="517" width="12.85546875" style="131" customWidth="1"/>
    <col min="518" max="765" width="9.140625" style="131"/>
    <col min="766" max="766" width="27.5703125" style="131" customWidth="1"/>
    <col min="767" max="767" width="51.7109375" style="131" customWidth="1"/>
    <col min="768" max="768" width="0" style="131" hidden="1" customWidth="1"/>
    <col min="769" max="769" width="14.7109375" style="131" customWidth="1"/>
    <col min="770" max="771" width="0" style="131" hidden="1" customWidth="1"/>
    <col min="772" max="773" width="12.85546875" style="131" customWidth="1"/>
    <col min="774" max="1021" width="9.140625" style="131"/>
    <col min="1022" max="1022" width="27.5703125" style="131" customWidth="1"/>
    <col min="1023" max="1023" width="51.7109375" style="131" customWidth="1"/>
    <col min="1024" max="1024" width="0" style="131" hidden="1" customWidth="1"/>
    <col min="1025" max="1025" width="14.7109375" style="131" customWidth="1"/>
    <col min="1026" max="1027" width="0" style="131" hidden="1" customWidth="1"/>
    <col min="1028" max="1029" width="12.85546875" style="131" customWidth="1"/>
    <col min="1030" max="1277" width="9.140625" style="131"/>
    <col min="1278" max="1278" width="27.5703125" style="131" customWidth="1"/>
    <col min="1279" max="1279" width="51.7109375" style="131" customWidth="1"/>
    <col min="1280" max="1280" width="0" style="131" hidden="1" customWidth="1"/>
    <col min="1281" max="1281" width="14.7109375" style="131" customWidth="1"/>
    <col min="1282" max="1283" width="0" style="131" hidden="1" customWidth="1"/>
    <col min="1284" max="1285" width="12.85546875" style="131" customWidth="1"/>
    <col min="1286" max="1533" width="9.140625" style="131"/>
    <col min="1534" max="1534" width="27.5703125" style="131" customWidth="1"/>
    <col min="1535" max="1535" width="51.7109375" style="131" customWidth="1"/>
    <col min="1536" max="1536" width="0" style="131" hidden="1" customWidth="1"/>
    <col min="1537" max="1537" width="14.7109375" style="131" customWidth="1"/>
    <col min="1538" max="1539" width="0" style="131" hidden="1" customWidth="1"/>
    <col min="1540" max="1541" width="12.85546875" style="131" customWidth="1"/>
    <col min="1542" max="1789" width="9.140625" style="131"/>
    <col min="1790" max="1790" width="27.5703125" style="131" customWidth="1"/>
    <col min="1791" max="1791" width="51.7109375" style="131" customWidth="1"/>
    <col min="1792" max="1792" width="0" style="131" hidden="1" customWidth="1"/>
    <col min="1793" max="1793" width="14.7109375" style="131" customWidth="1"/>
    <col min="1794" max="1795" width="0" style="131" hidden="1" customWidth="1"/>
    <col min="1796" max="1797" width="12.85546875" style="131" customWidth="1"/>
    <col min="1798" max="2045" width="9.140625" style="131"/>
    <col min="2046" max="2046" width="27.5703125" style="131" customWidth="1"/>
    <col min="2047" max="2047" width="51.7109375" style="131" customWidth="1"/>
    <col min="2048" max="2048" width="0" style="131" hidden="1" customWidth="1"/>
    <col min="2049" max="2049" width="14.7109375" style="131" customWidth="1"/>
    <col min="2050" max="2051" width="0" style="131" hidden="1" customWidth="1"/>
    <col min="2052" max="2053" width="12.85546875" style="131" customWidth="1"/>
    <col min="2054" max="2301" width="9.140625" style="131"/>
    <col min="2302" max="2302" width="27.5703125" style="131" customWidth="1"/>
    <col min="2303" max="2303" width="51.7109375" style="131" customWidth="1"/>
    <col min="2304" max="2304" width="0" style="131" hidden="1" customWidth="1"/>
    <col min="2305" max="2305" width="14.7109375" style="131" customWidth="1"/>
    <col min="2306" max="2307" width="0" style="131" hidden="1" customWidth="1"/>
    <col min="2308" max="2309" width="12.85546875" style="131" customWidth="1"/>
    <col min="2310" max="2557" width="9.140625" style="131"/>
    <col min="2558" max="2558" width="27.5703125" style="131" customWidth="1"/>
    <col min="2559" max="2559" width="51.7109375" style="131" customWidth="1"/>
    <col min="2560" max="2560" width="0" style="131" hidden="1" customWidth="1"/>
    <col min="2561" max="2561" width="14.7109375" style="131" customWidth="1"/>
    <col min="2562" max="2563" width="0" style="131" hidden="1" customWidth="1"/>
    <col min="2564" max="2565" width="12.85546875" style="131" customWidth="1"/>
    <col min="2566" max="2813" width="9.140625" style="131"/>
    <col min="2814" max="2814" width="27.5703125" style="131" customWidth="1"/>
    <col min="2815" max="2815" width="51.7109375" style="131" customWidth="1"/>
    <col min="2816" max="2816" width="0" style="131" hidden="1" customWidth="1"/>
    <col min="2817" max="2817" width="14.7109375" style="131" customWidth="1"/>
    <col min="2818" max="2819" width="0" style="131" hidden="1" customWidth="1"/>
    <col min="2820" max="2821" width="12.85546875" style="131" customWidth="1"/>
    <col min="2822" max="3069" width="9.140625" style="131"/>
    <col min="3070" max="3070" width="27.5703125" style="131" customWidth="1"/>
    <col min="3071" max="3071" width="51.7109375" style="131" customWidth="1"/>
    <col min="3072" max="3072" width="0" style="131" hidden="1" customWidth="1"/>
    <col min="3073" max="3073" width="14.7109375" style="131" customWidth="1"/>
    <col min="3074" max="3075" width="0" style="131" hidden="1" customWidth="1"/>
    <col min="3076" max="3077" width="12.85546875" style="131" customWidth="1"/>
    <col min="3078" max="3325" width="9.140625" style="131"/>
    <col min="3326" max="3326" width="27.5703125" style="131" customWidth="1"/>
    <col min="3327" max="3327" width="51.7109375" style="131" customWidth="1"/>
    <col min="3328" max="3328" width="0" style="131" hidden="1" customWidth="1"/>
    <col min="3329" max="3329" width="14.7109375" style="131" customWidth="1"/>
    <col min="3330" max="3331" width="0" style="131" hidden="1" customWidth="1"/>
    <col min="3332" max="3333" width="12.85546875" style="131" customWidth="1"/>
    <col min="3334" max="3581" width="9.140625" style="131"/>
    <col min="3582" max="3582" width="27.5703125" style="131" customWidth="1"/>
    <col min="3583" max="3583" width="51.7109375" style="131" customWidth="1"/>
    <col min="3584" max="3584" width="0" style="131" hidden="1" customWidth="1"/>
    <col min="3585" max="3585" width="14.7109375" style="131" customWidth="1"/>
    <col min="3586" max="3587" width="0" style="131" hidden="1" customWidth="1"/>
    <col min="3588" max="3589" width="12.85546875" style="131" customWidth="1"/>
    <col min="3590" max="3837" width="9.140625" style="131"/>
    <col min="3838" max="3838" width="27.5703125" style="131" customWidth="1"/>
    <col min="3839" max="3839" width="51.7109375" style="131" customWidth="1"/>
    <col min="3840" max="3840" width="0" style="131" hidden="1" customWidth="1"/>
    <col min="3841" max="3841" width="14.7109375" style="131" customWidth="1"/>
    <col min="3842" max="3843" width="0" style="131" hidden="1" customWidth="1"/>
    <col min="3844" max="3845" width="12.85546875" style="131" customWidth="1"/>
    <col min="3846" max="4093" width="9.140625" style="131"/>
    <col min="4094" max="4094" width="27.5703125" style="131" customWidth="1"/>
    <col min="4095" max="4095" width="51.7109375" style="131" customWidth="1"/>
    <col min="4096" max="4096" width="0" style="131" hidden="1" customWidth="1"/>
    <col min="4097" max="4097" width="14.7109375" style="131" customWidth="1"/>
    <col min="4098" max="4099" width="0" style="131" hidden="1" customWidth="1"/>
    <col min="4100" max="4101" width="12.85546875" style="131" customWidth="1"/>
    <col min="4102" max="4349" width="9.140625" style="131"/>
    <col min="4350" max="4350" width="27.5703125" style="131" customWidth="1"/>
    <col min="4351" max="4351" width="51.7109375" style="131" customWidth="1"/>
    <col min="4352" max="4352" width="0" style="131" hidden="1" customWidth="1"/>
    <col min="4353" max="4353" width="14.7109375" style="131" customWidth="1"/>
    <col min="4354" max="4355" width="0" style="131" hidden="1" customWidth="1"/>
    <col min="4356" max="4357" width="12.85546875" style="131" customWidth="1"/>
    <col min="4358" max="4605" width="9.140625" style="131"/>
    <col min="4606" max="4606" width="27.5703125" style="131" customWidth="1"/>
    <col min="4607" max="4607" width="51.7109375" style="131" customWidth="1"/>
    <col min="4608" max="4608" width="0" style="131" hidden="1" customWidth="1"/>
    <col min="4609" max="4609" width="14.7109375" style="131" customWidth="1"/>
    <col min="4610" max="4611" width="0" style="131" hidden="1" customWidth="1"/>
    <col min="4612" max="4613" width="12.85546875" style="131" customWidth="1"/>
    <col min="4614" max="4861" width="9.140625" style="131"/>
    <col min="4862" max="4862" width="27.5703125" style="131" customWidth="1"/>
    <col min="4863" max="4863" width="51.7109375" style="131" customWidth="1"/>
    <col min="4864" max="4864" width="0" style="131" hidden="1" customWidth="1"/>
    <col min="4865" max="4865" width="14.7109375" style="131" customWidth="1"/>
    <col min="4866" max="4867" width="0" style="131" hidden="1" customWidth="1"/>
    <col min="4868" max="4869" width="12.85546875" style="131" customWidth="1"/>
    <col min="4870" max="5117" width="9.140625" style="131"/>
    <col min="5118" max="5118" width="27.5703125" style="131" customWidth="1"/>
    <col min="5119" max="5119" width="51.7109375" style="131" customWidth="1"/>
    <col min="5120" max="5120" width="0" style="131" hidden="1" customWidth="1"/>
    <col min="5121" max="5121" width="14.7109375" style="131" customWidth="1"/>
    <col min="5122" max="5123" width="0" style="131" hidden="1" customWidth="1"/>
    <col min="5124" max="5125" width="12.85546875" style="131" customWidth="1"/>
    <col min="5126" max="5373" width="9.140625" style="131"/>
    <col min="5374" max="5374" width="27.5703125" style="131" customWidth="1"/>
    <col min="5375" max="5375" width="51.7109375" style="131" customWidth="1"/>
    <col min="5376" max="5376" width="0" style="131" hidden="1" customWidth="1"/>
    <col min="5377" max="5377" width="14.7109375" style="131" customWidth="1"/>
    <col min="5378" max="5379" width="0" style="131" hidden="1" customWidth="1"/>
    <col min="5380" max="5381" width="12.85546875" style="131" customWidth="1"/>
    <col min="5382" max="5629" width="9.140625" style="131"/>
    <col min="5630" max="5630" width="27.5703125" style="131" customWidth="1"/>
    <col min="5631" max="5631" width="51.7109375" style="131" customWidth="1"/>
    <col min="5632" max="5632" width="0" style="131" hidden="1" customWidth="1"/>
    <col min="5633" max="5633" width="14.7109375" style="131" customWidth="1"/>
    <col min="5634" max="5635" width="0" style="131" hidden="1" customWidth="1"/>
    <col min="5636" max="5637" width="12.85546875" style="131" customWidth="1"/>
    <col min="5638" max="5885" width="9.140625" style="131"/>
    <col min="5886" max="5886" width="27.5703125" style="131" customWidth="1"/>
    <col min="5887" max="5887" width="51.7109375" style="131" customWidth="1"/>
    <col min="5888" max="5888" width="0" style="131" hidden="1" customWidth="1"/>
    <col min="5889" max="5889" width="14.7109375" style="131" customWidth="1"/>
    <col min="5890" max="5891" width="0" style="131" hidden="1" customWidth="1"/>
    <col min="5892" max="5893" width="12.85546875" style="131" customWidth="1"/>
    <col min="5894" max="6141" width="9.140625" style="131"/>
    <col min="6142" max="6142" width="27.5703125" style="131" customWidth="1"/>
    <col min="6143" max="6143" width="51.7109375" style="131" customWidth="1"/>
    <col min="6144" max="6144" width="0" style="131" hidden="1" customWidth="1"/>
    <col min="6145" max="6145" width="14.7109375" style="131" customWidth="1"/>
    <col min="6146" max="6147" width="0" style="131" hidden="1" customWidth="1"/>
    <col min="6148" max="6149" width="12.85546875" style="131" customWidth="1"/>
    <col min="6150" max="6397" width="9.140625" style="131"/>
    <col min="6398" max="6398" width="27.5703125" style="131" customWidth="1"/>
    <col min="6399" max="6399" width="51.7109375" style="131" customWidth="1"/>
    <col min="6400" max="6400" width="0" style="131" hidden="1" customWidth="1"/>
    <col min="6401" max="6401" width="14.7109375" style="131" customWidth="1"/>
    <col min="6402" max="6403" width="0" style="131" hidden="1" customWidth="1"/>
    <col min="6404" max="6405" width="12.85546875" style="131" customWidth="1"/>
    <col min="6406" max="6653" width="9.140625" style="131"/>
    <col min="6654" max="6654" width="27.5703125" style="131" customWidth="1"/>
    <col min="6655" max="6655" width="51.7109375" style="131" customWidth="1"/>
    <col min="6656" max="6656" width="0" style="131" hidden="1" customWidth="1"/>
    <col min="6657" max="6657" width="14.7109375" style="131" customWidth="1"/>
    <col min="6658" max="6659" width="0" style="131" hidden="1" customWidth="1"/>
    <col min="6660" max="6661" width="12.85546875" style="131" customWidth="1"/>
    <col min="6662" max="6909" width="9.140625" style="131"/>
    <col min="6910" max="6910" width="27.5703125" style="131" customWidth="1"/>
    <col min="6911" max="6911" width="51.7109375" style="131" customWidth="1"/>
    <col min="6912" max="6912" width="0" style="131" hidden="1" customWidth="1"/>
    <col min="6913" max="6913" width="14.7109375" style="131" customWidth="1"/>
    <col min="6914" max="6915" width="0" style="131" hidden="1" customWidth="1"/>
    <col min="6916" max="6917" width="12.85546875" style="131" customWidth="1"/>
    <col min="6918" max="7165" width="9.140625" style="131"/>
    <col min="7166" max="7166" width="27.5703125" style="131" customWidth="1"/>
    <col min="7167" max="7167" width="51.7109375" style="131" customWidth="1"/>
    <col min="7168" max="7168" width="0" style="131" hidden="1" customWidth="1"/>
    <col min="7169" max="7169" width="14.7109375" style="131" customWidth="1"/>
    <col min="7170" max="7171" width="0" style="131" hidden="1" customWidth="1"/>
    <col min="7172" max="7173" width="12.85546875" style="131" customWidth="1"/>
    <col min="7174" max="7421" width="9.140625" style="131"/>
    <col min="7422" max="7422" width="27.5703125" style="131" customWidth="1"/>
    <col min="7423" max="7423" width="51.7109375" style="131" customWidth="1"/>
    <col min="7424" max="7424" width="0" style="131" hidden="1" customWidth="1"/>
    <col min="7425" max="7425" width="14.7109375" style="131" customWidth="1"/>
    <col min="7426" max="7427" width="0" style="131" hidden="1" customWidth="1"/>
    <col min="7428" max="7429" width="12.85546875" style="131" customWidth="1"/>
    <col min="7430" max="7677" width="9.140625" style="131"/>
    <col min="7678" max="7678" width="27.5703125" style="131" customWidth="1"/>
    <col min="7679" max="7679" width="51.7109375" style="131" customWidth="1"/>
    <col min="7680" max="7680" width="0" style="131" hidden="1" customWidth="1"/>
    <col min="7681" max="7681" width="14.7109375" style="131" customWidth="1"/>
    <col min="7682" max="7683" width="0" style="131" hidden="1" customWidth="1"/>
    <col min="7684" max="7685" width="12.85546875" style="131" customWidth="1"/>
    <col min="7686" max="7933" width="9.140625" style="131"/>
    <col min="7934" max="7934" width="27.5703125" style="131" customWidth="1"/>
    <col min="7935" max="7935" width="51.7109375" style="131" customWidth="1"/>
    <col min="7936" max="7936" width="0" style="131" hidden="1" customWidth="1"/>
    <col min="7937" max="7937" width="14.7109375" style="131" customWidth="1"/>
    <col min="7938" max="7939" width="0" style="131" hidden="1" customWidth="1"/>
    <col min="7940" max="7941" width="12.85546875" style="131" customWidth="1"/>
    <col min="7942" max="8189" width="9.140625" style="131"/>
    <col min="8190" max="8190" width="27.5703125" style="131" customWidth="1"/>
    <col min="8191" max="8191" width="51.7109375" style="131" customWidth="1"/>
    <col min="8192" max="8192" width="0" style="131" hidden="1" customWidth="1"/>
    <col min="8193" max="8193" width="14.7109375" style="131" customWidth="1"/>
    <col min="8194" max="8195" width="0" style="131" hidden="1" customWidth="1"/>
    <col min="8196" max="8197" width="12.85546875" style="131" customWidth="1"/>
    <col min="8198" max="8445" width="9.140625" style="131"/>
    <col min="8446" max="8446" width="27.5703125" style="131" customWidth="1"/>
    <col min="8447" max="8447" width="51.7109375" style="131" customWidth="1"/>
    <col min="8448" max="8448" width="0" style="131" hidden="1" customWidth="1"/>
    <col min="8449" max="8449" width="14.7109375" style="131" customWidth="1"/>
    <col min="8450" max="8451" width="0" style="131" hidden="1" customWidth="1"/>
    <col min="8452" max="8453" width="12.85546875" style="131" customWidth="1"/>
    <col min="8454" max="8701" width="9.140625" style="131"/>
    <col min="8702" max="8702" width="27.5703125" style="131" customWidth="1"/>
    <col min="8703" max="8703" width="51.7109375" style="131" customWidth="1"/>
    <col min="8704" max="8704" width="0" style="131" hidden="1" customWidth="1"/>
    <col min="8705" max="8705" width="14.7109375" style="131" customWidth="1"/>
    <col min="8706" max="8707" width="0" style="131" hidden="1" customWidth="1"/>
    <col min="8708" max="8709" width="12.85546875" style="131" customWidth="1"/>
    <col min="8710" max="8957" width="9.140625" style="131"/>
    <col min="8958" max="8958" width="27.5703125" style="131" customWidth="1"/>
    <col min="8959" max="8959" width="51.7109375" style="131" customWidth="1"/>
    <col min="8960" max="8960" width="0" style="131" hidden="1" customWidth="1"/>
    <col min="8961" max="8961" width="14.7109375" style="131" customWidth="1"/>
    <col min="8962" max="8963" width="0" style="131" hidden="1" customWidth="1"/>
    <col min="8964" max="8965" width="12.85546875" style="131" customWidth="1"/>
    <col min="8966" max="9213" width="9.140625" style="131"/>
    <col min="9214" max="9214" width="27.5703125" style="131" customWidth="1"/>
    <col min="9215" max="9215" width="51.7109375" style="131" customWidth="1"/>
    <col min="9216" max="9216" width="0" style="131" hidden="1" customWidth="1"/>
    <col min="9217" max="9217" width="14.7109375" style="131" customWidth="1"/>
    <col min="9218" max="9219" width="0" style="131" hidden="1" customWidth="1"/>
    <col min="9220" max="9221" width="12.85546875" style="131" customWidth="1"/>
    <col min="9222" max="9469" width="9.140625" style="131"/>
    <col min="9470" max="9470" width="27.5703125" style="131" customWidth="1"/>
    <col min="9471" max="9471" width="51.7109375" style="131" customWidth="1"/>
    <col min="9472" max="9472" width="0" style="131" hidden="1" customWidth="1"/>
    <col min="9473" max="9473" width="14.7109375" style="131" customWidth="1"/>
    <col min="9474" max="9475" width="0" style="131" hidden="1" customWidth="1"/>
    <col min="9476" max="9477" width="12.85546875" style="131" customWidth="1"/>
    <col min="9478" max="9725" width="9.140625" style="131"/>
    <col min="9726" max="9726" width="27.5703125" style="131" customWidth="1"/>
    <col min="9727" max="9727" width="51.7109375" style="131" customWidth="1"/>
    <col min="9728" max="9728" width="0" style="131" hidden="1" customWidth="1"/>
    <col min="9729" max="9729" width="14.7109375" style="131" customWidth="1"/>
    <col min="9730" max="9731" width="0" style="131" hidden="1" customWidth="1"/>
    <col min="9732" max="9733" width="12.85546875" style="131" customWidth="1"/>
    <col min="9734" max="9981" width="9.140625" style="131"/>
    <col min="9982" max="9982" width="27.5703125" style="131" customWidth="1"/>
    <col min="9983" max="9983" width="51.7109375" style="131" customWidth="1"/>
    <col min="9984" max="9984" width="0" style="131" hidden="1" customWidth="1"/>
    <col min="9985" max="9985" width="14.7109375" style="131" customWidth="1"/>
    <col min="9986" max="9987" width="0" style="131" hidden="1" customWidth="1"/>
    <col min="9988" max="9989" width="12.85546875" style="131" customWidth="1"/>
    <col min="9990" max="10237" width="9.140625" style="131"/>
    <col min="10238" max="10238" width="27.5703125" style="131" customWidth="1"/>
    <col min="10239" max="10239" width="51.7109375" style="131" customWidth="1"/>
    <col min="10240" max="10240" width="0" style="131" hidden="1" customWidth="1"/>
    <col min="10241" max="10241" width="14.7109375" style="131" customWidth="1"/>
    <col min="10242" max="10243" width="0" style="131" hidden="1" customWidth="1"/>
    <col min="10244" max="10245" width="12.85546875" style="131" customWidth="1"/>
    <col min="10246" max="10493" width="9.140625" style="131"/>
    <col min="10494" max="10494" width="27.5703125" style="131" customWidth="1"/>
    <col min="10495" max="10495" width="51.7109375" style="131" customWidth="1"/>
    <col min="10496" max="10496" width="0" style="131" hidden="1" customWidth="1"/>
    <col min="10497" max="10497" width="14.7109375" style="131" customWidth="1"/>
    <col min="10498" max="10499" width="0" style="131" hidden="1" customWidth="1"/>
    <col min="10500" max="10501" width="12.85546875" style="131" customWidth="1"/>
    <col min="10502" max="10749" width="9.140625" style="131"/>
    <col min="10750" max="10750" width="27.5703125" style="131" customWidth="1"/>
    <col min="10751" max="10751" width="51.7109375" style="131" customWidth="1"/>
    <col min="10752" max="10752" width="0" style="131" hidden="1" customWidth="1"/>
    <col min="10753" max="10753" width="14.7109375" style="131" customWidth="1"/>
    <col min="10754" max="10755" width="0" style="131" hidden="1" customWidth="1"/>
    <col min="10756" max="10757" width="12.85546875" style="131" customWidth="1"/>
    <col min="10758" max="11005" width="9.140625" style="131"/>
    <col min="11006" max="11006" width="27.5703125" style="131" customWidth="1"/>
    <col min="11007" max="11007" width="51.7109375" style="131" customWidth="1"/>
    <col min="11008" max="11008" width="0" style="131" hidden="1" customWidth="1"/>
    <col min="11009" max="11009" width="14.7109375" style="131" customWidth="1"/>
    <col min="11010" max="11011" width="0" style="131" hidden="1" customWidth="1"/>
    <col min="11012" max="11013" width="12.85546875" style="131" customWidth="1"/>
    <col min="11014" max="11261" width="9.140625" style="131"/>
    <col min="11262" max="11262" width="27.5703125" style="131" customWidth="1"/>
    <col min="11263" max="11263" width="51.7109375" style="131" customWidth="1"/>
    <col min="11264" max="11264" width="0" style="131" hidden="1" customWidth="1"/>
    <col min="11265" max="11265" width="14.7109375" style="131" customWidth="1"/>
    <col min="11266" max="11267" width="0" style="131" hidden="1" customWidth="1"/>
    <col min="11268" max="11269" width="12.85546875" style="131" customWidth="1"/>
    <col min="11270" max="11517" width="9.140625" style="131"/>
    <col min="11518" max="11518" width="27.5703125" style="131" customWidth="1"/>
    <col min="11519" max="11519" width="51.7109375" style="131" customWidth="1"/>
    <col min="11520" max="11520" width="0" style="131" hidden="1" customWidth="1"/>
    <col min="11521" max="11521" width="14.7109375" style="131" customWidth="1"/>
    <col min="11522" max="11523" width="0" style="131" hidden="1" customWidth="1"/>
    <col min="11524" max="11525" width="12.85546875" style="131" customWidth="1"/>
    <col min="11526" max="11773" width="9.140625" style="131"/>
    <col min="11774" max="11774" width="27.5703125" style="131" customWidth="1"/>
    <col min="11775" max="11775" width="51.7109375" style="131" customWidth="1"/>
    <col min="11776" max="11776" width="0" style="131" hidden="1" customWidth="1"/>
    <col min="11777" max="11777" width="14.7109375" style="131" customWidth="1"/>
    <col min="11778" max="11779" width="0" style="131" hidden="1" customWidth="1"/>
    <col min="11780" max="11781" width="12.85546875" style="131" customWidth="1"/>
    <col min="11782" max="12029" width="9.140625" style="131"/>
    <col min="12030" max="12030" width="27.5703125" style="131" customWidth="1"/>
    <col min="12031" max="12031" width="51.7109375" style="131" customWidth="1"/>
    <col min="12032" max="12032" width="0" style="131" hidden="1" customWidth="1"/>
    <col min="12033" max="12033" width="14.7109375" style="131" customWidth="1"/>
    <col min="12034" max="12035" width="0" style="131" hidden="1" customWidth="1"/>
    <col min="12036" max="12037" width="12.85546875" style="131" customWidth="1"/>
    <col min="12038" max="12285" width="9.140625" style="131"/>
    <col min="12286" max="12286" width="27.5703125" style="131" customWidth="1"/>
    <col min="12287" max="12287" width="51.7109375" style="131" customWidth="1"/>
    <col min="12288" max="12288" width="0" style="131" hidden="1" customWidth="1"/>
    <col min="12289" max="12289" width="14.7109375" style="131" customWidth="1"/>
    <col min="12290" max="12291" width="0" style="131" hidden="1" customWidth="1"/>
    <col min="12292" max="12293" width="12.85546875" style="131" customWidth="1"/>
    <col min="12294" max="12541" width="9.140625" style="131"/>
    <col min="12542" max="12542" width="27.5703125" style="131" customWidth="1"/>
    <col min="12543" max="12543" width="51.7109375" style="131" customWidth="1"/>
    <col min="12544" max="12544" width="0" style="131" hidden="1" customWidth="1"/>
    <col min="12545" max="12545" width="14.7109375" style="131" customWidth="1"/>
    <col min="12546" max="12547" width="0" style="131" hidden="1" customWidth="1"/>
    <col min="12548" max="12549" width="12.85546875" style="131" customWidth="1"/>
    <col min="12550" max="12797" width="9.140625" style="131"/>
    <col min="12798" max="12798" width="27.5703125" style="131" customWidth="1"/>
    <col min="12799" max="12799" width="51.7109375" style="131" customWidth="1"/>
    <col min="12800" max="12800" width="0" style="131" hidden="1" customWidth="1"/>
    <col min="12801" max="12801" width="14.7109375" style="131" customWidth="1"/>
    <col min="12802" max="12803" width="0" style="131" hidden="1" customWidth="1"/>
    <col min="12804" max="12805" width="12.85546875" style="131" customWidth="1"/>
    <col min="12806" max="13053" width="9.140625" style="131"/>
    <col min="13054" max="13054" width="27.5703125" style="131" customWidth="1"/>
    <col min="13055" max="13055" width="51.7109375" style="131" customWidth="1"/>
    <col min="13056" max="13056" width="0" style="131" hidden="1" customWidth="1"/>
    <col min="13057" max="13057" width="14.7109375" style="131" customWidth="1"/>
    <col min="13058" max="13059" width="0" style="131" hidden="1" customWidth="1"/>
    <col min="13060" max="13061" width="12.85546875" style="131" customWidth="1"/>
    <col min="13062" max="13309" width="9.140625" style="131"/>
    <col min="13310" max="13310" width="27.5703125" style="131" customWidth="1"/>
    <col min="13311" max="13311" width="51.7109375" style="131" customWidth="1"/>
    <col min="13312" max="13312" width="0" style="131" hidden="1" customWidth="1"/>
    <col min="13313" max="13313" width="14.7109375" style="131" customWidth="1"/>
    <col min="13314" max="13315" width="0" style="131" hidden="1" customWidth="1"/>
    <col min="13316" max="13317" width="12.85546875" style="131" customWidth="1"/>
    <col min="13318" max="13565" width="9.140625" style="131"/>
    <col min="13566" max="13566" width="27.5703125" style="131" customWidth="1"/>
    <col min="13567" max="13567" width="51.7109375" style="131" customWidth="1"/>
    <col min="13568" max="13568" width="0" style="131" hidden="1" customWidth="1"/>
    <col min="13569" max="13569" width="14.7109375" style="131" customWidth="1"/>
    <col min="13570" max="13571" width="0" style="131" hidden="1" customWidth="1"/>
    <col min="13572" max="13573" width="12.85546875" style="131" customWidth="1"/>
    <col min="13574" max="13821" width="9.140625" style="131"/>
    <col min="13822" max="13822" width="27.5703125" style="131" customWidth="1"/>
    <col min="13823" max="13823" width="51.7109375" style="131" customWidth="1"/>
    <col min="13824" max="13824" width="0" style="131" hidden="1" customWidth="1"/>
    <col min="13825" max="13825" width="14.7109375" style="131" customWidth="1"/>
    <col min="13826" max="13827" width="0" style="131" hidden="1" customWidth="1"/>
    <col min="13828" max="13829" width="12.85546875" style="131" customWidth="1"/>
    <col min="13830" max="14077" width="9.140625" style="131"/>
    <col min="14078" max="14078" width="27.5703125" style="131" customWidth="1"/>
    <col min="14079" max="14079" width="51.7109375" style="131" customWidth="1"/>
    <col min="14080" max="14080" width="0" style="131" hidden="1" customWidth="1"/>
    <col min="14081" max="14081" width="14.7109375" style="131" customWidth="1"/>
    <col min="14082" max="14083" width="0" style="131" hidden="1" customWidth="1"/>
    <col min="14084" max="14085" width="12.85546875" style="131" customWidth="1"/>
    <col min="14086" max="14333" width="9.140625" style="131"/>
    <col min="14334" max="14334" width="27.5703125" style="131" customWidth="1"/>
    <col min="14335" max="14335" width="51.7109375" style="131" customWidth="1"/>
    <col min="14336" max="14336" width="0" style="131" hidden="1" customWidth="1"/>
    <col min="14337" max="14337" width="14.7109375" style="131" customWidth="1"/>
    <col min="14338" max="14339" width="0" style="131" hidden="1" customWidth="1"/>
    <col min="14340" max="14341" width="12.85546875" style="131" customWidth="1"/>
    <col min="14342" max="14589" width="9.140625" style="131"/>
    <col min="14590" max="14590" width="27.5703125" style="131" customWidth="1"/>
    <col min="14591" max="14591" width="51.7109375" style="131" customWidth="1"/>
    <col min="14592" max="14592" width="0" style="131" hidden="1" customWidth="1"/>
    <col min="14593" max="14593" width="14.7109375" style="131" customWidth="1"/>
    <col min="14594" max="14595" width="0" style="131" hidden="1" customWidth="1"/>
    <col min="14596" max="14597" width="12.85546875" style="131" customWidth="1"/>
    <col min="14598" max="14845" width="9.140625" style="131"/>
    <col min="14846" max="14846" width="27.5703125" style="131" customWidth="1"/>
    <col min="14847" max="14847" width="51.7109375" style="131" customWidth="1"/>
    <col min="14848" max="14848" width="0" style="131" hidden="1" customWidth="1"/>
    <col min="14849" max="14849" width="14.7109375" style="131" customWidth="1"/>
    <col min="14850" max="14851" width="0" style="131" hidden="1" customWidth="1"/>
    <col min="14852" max="14853" width="12.85546875" style="131" customWidth="1"/>
    <col min="14854" max="15101" width="9.140625" style="131"/>
    <col min="15102" max="15102" width="27.5703125" style="131" customWidth="1"/>
    <col min="15103" max="15103" width="51.7109375" style="131" customWidth="1"/>
    <col min="15104" max="15104" width="0" style="131" hidden="1" customWidth="1"/>
    <col min="15105" max="15105" width="14.7109375" style="131" customWidth="1"/>
    <col min="15106" max="15107" width="0" style="131" hidden="1" customWidth="1"/>
    <col min="15108" max="15109" width="12.85546875" style="131" customWidth="1"/>
    <col min="15110" max="15357" width="9.140625" style="131"/>
    <col min="15358" max="15358" width="27.5703125" style="131" customWidth="1"/>
    <col min="15359" max="15359" width="51.7109375" style="131" customWidth="1"/>
    <col min="15360" max="15360" width="0" style="131" hidden="1" customWidth="1"/>
    <col min="15361" max="15361" width="14.7109375" style="131" customWidth="1"/>
    <col min="15362" max="15363" width="0" style="131" hidden="1" customWidth="1"/>
    <col min="15364" max="15365" width="12.85546875" style="131" customWidth="1"/>
    <col min="15366" max="15613" width="9.140625" style="131"/>
    <col min="15614" max="15614" width="27.5703125" style="131" customWidth="1"/>
    <col min="15615" max="15615" width="51.7109375" style="131" customWidth="1"/>
    <col min="15616" max="15616" width="0" style="131" hidden="1" customWidth="1"/>
    <col min="15617" max="15617" width="14.7109375" style="131" customWidth="1"/>
    <col min="15618" max="15619" width="0" style="131" hidden="1" customWidth="1"/>
    <col min="15620" max="15621" width="12.85546875" style="131" customWidth="1"/>
    <col min="15622" max="15869" width="9.140625" style="131"/>
    <col min="15870" max="15870" width="27.5703125" style="131" customWidth="1"/>
    <col min="15871" max="15871" width="51.7109375" style="131" customWidth="1"/>
    <col min="15872" max="15872" width="0" style="131" hidden="1" customWidth="1"/>
    <col min="15873" max="15873" width="14.7109375" style="131" customWidth="1"/>
    <col min="15874" max="15875" width="0" style="131" hidden="1" customWidth="1"/>
    <col min="15876" max="15877" width="12.85546875" style="131" customWidth="1"/>
    <col min="15878" max="16125" width="9.140625" style="131"/>
    <col min="16126" max="16126" width="27.5703125" style="131" customWidth="1"/>
    <col min="16127" max="16127" width="51.7109375" style="131" customWidth="1"/>
    <col min="16128" max="16128" width="0" style="131" hidden="1" customWidth="1"/>
    <col min="16129" max="16129" width="14.7109375" style="131" customWidth="1"/>
    <col min="16130" max="16131" width="0" style="131" hidden="1" customWidth="1"/>
    <col min="16132" max="16133" width="12.85546875" style="131" customWidth="1"/>
    <col min="16134" max="16384" width="9.140625" style="131"/>
  </cols>
  <sheetData>
    <row r="1" spans="1:5" hidden="1" x14ac:dyDescent="0.25">
      <c r="C1" s="130" t="s">
        <v>914</v>
      </c>
    </row>
    <row r="2" spans="1:5" ht="16.5" customHeight="1" x14ac:dyDescent="0.25">
      <c r="B2" s="132"/>
      <c r="C2" s="132"/>
      <c r="D2" s="10" t="s">
        <v>998</v>
      </c>
    </row>
    <row r="3" spans="1:5" ht="12" customHeight="1" x14ac:dyDescent="0.25">
      <c r="B3" s="133"/>
      <c r="C3" s="133"/>
      <c r="D3" s="134" t="s">
        <v>0</v>
      </c>
    </row>
    <row r="4" spans="1:5" ht="15.75" customHeight="1" x14ac:dyDescent="0.25">
      <c r="A4" s="135"/>
      <c r="B4" s="133"/>
      <c r="C4" s="133"/>
      <c r="D4" s="134" t="s">
        <v>1</v>
      </c>
    </row>
    <row r="5" spans="1:5" x14ac:dyDescent="0.25">
      <c r="C5" s="133"/>
      <c r="D5" s="134" t="s">
        <v>2</v>
      </c>
    </row>
    <row r="6" spans="1:5" ht="19.5" customHeight="1" x14ac:dyDescent="0.25">
      <c r="C6" s="136"/>
      <c r="D6" s="13" t="s">
        <v>978</v>
      </c>
      <c r="E6" s="137"/>
    </row>
    <row r="7" spans="1:5" ht="50.25" customHeight="1" x14ac:dyDescent="0.25">
      <c r="A7" s="169" t="s">
        <v>934</v>
      </c>
      <c r="B7" s="169"/>
      <c r="C7" s="169"/>
    </row>
    <row r="8" spans="1:5" s="129" customFormat="1" x14ac:dyDescent="0.25">
      <c r="A8" s="128"/>
      <c r="E8" s="86" t="s">
        <v>531</v>
      </c>
    </row>
    <row r="9" spans="1:5" s="129" customFormat="1" ht="12.75" customHeight="1" x14ac:dyDescent="0.25">
      <c r="A9" s="170" t="s">
        <v>935</v>
      </c>
      <c r="B9" s="173" t="s">
        <v>936</v>
      </c>
      <c r="C9" s="168" t="s">
        <v>937</v>
      </c>
      <c r="D9" s="168" t="s">
        <v>938</v>
      </c>
      <c r="E9" s="168" t="s">
        <v>939</v>
      </c>
    </row>
    <row r="10" spans="1:5" s="129" customFormat="1" ht="11.25" customHeight="1" x14ac:dyDescent="0.25">
      <c r="A10" s="171"/>
      <c r="B10" s="173"/>
      <c r="C10" s="168"/>
      <c r="D10" s="168"/>
      <c r="E10" s="168"/>
    </row>
    <row r="11" spans="1:5" s="138" customFormat="1" ht="37.5" customHeight="1" x14ac:dyDescent="0.25">
      <c r="A11" s="172"/>
      <c r="B11" s="173"/>
      <c r="C11" s="168"/>
      <c r="D11" s="168"/>
      <c r="E11" s="168"/>
    </row>
    <row r="12" spans="1:5" ht="30" customHeight="1" x14ac:dyDescent="0.25">
      <c r="A12" s="139" t="s">
        <v>940</v>
      </c>
      <c r="B12" s="140" t="s">
        <v>941</v>
      </c>
      <c r="C12" s="141">
        <f>SUM(C13+C18+C24+C29)</f>
        <v>33451.199999999997</v>
      </c>
      <c r="D12" s="141">
        <f>SUM(D13+D18+D24+D29)</f>
        <v>0</v>
      </c>
      <c r="E12" s="141">
        <f>SUM(E13+E18+E24+E29)</f>
        <v>0</v>
      </c>
    </row>
    <row r="13" spans="1:5" ht="31.5" hidden="1" customHeight="1" x14ac:dyDescent="0.25">
      <c r="A13" s="139" t="s">
        <v>942</v>
      </c>
      <c r="B13" s="142" t="s">
        <v>943</v>
      </c>
      <c r="C13" s="141">
        <f>SUM(C14-C16)</f>
        <v>0</v>
      </c>
      <c r="D13" s="141">
        <f>SUM(D14-D16)</f>
        <v>0</v>
      </c>
      <c r="E13" s="141">
        <f>SUM(E14-E16)</f>
        <v>0</v>
      </c>
    </row>
    <row r="14" spans="1:5" ht="31.5" hidden="1" customHeight="1" x14ac:dyDescent="0.25">
      <c r="A14" s="139" t="s">
        <v>944</v>
      </c>
      <c r="B14" s="143" t="s">
        <v>945</v>
      </c>
      <c r="C14" s="141">
        <f>SUM(C15)</f>
        <v>0</v>
      </c>
      <c r="D14" s="141">
        <f>SUM(D15)</f>
        <v>0</v>
      </c>
      <c r="E14" s="141">
        <f>SUM(E15)</f>
        <v>0</v>
      </c>
    </row>
    <row r="15" spans="1:5" ht="47.25" hidden="1" customHeight="1" x14ac:dyDescent="0.25">
      <c r="A15" s="139" t="s">
        <v>946</v>
      </c>
      <c r="B15" s="140" t="s">
        <v>947</v>
      </c>
      <c r="C15" s="141"/>
      <c r="D15" s="141"/>
      <c r="E15" s="141"/>
    </row>
    <row r="16" spans="1:5" ht="47.25" hidden="1" customHeight="1" x14ac:dyDescent="0.25">
      <c r="A16" s="139" t="s">
        <v>948</v>
      </c>
      <c r="B16" s="144" t="s">
        <v>949</v>
      </c>
      <c r="C16" s="141">
        <f>SUM(C17)</f>
        <v>0</v>
      </c>
      <c r="D16" s="141">
        <f>SUM(D17)</f>
        <v>0</v>
      </c>
      <c r="E16" s="141">
        <f>SUM(E17)</f>
        <v>0</v>
      </c>
    </row>
    <row r="17" spans="1:5" ht="47.25" hidden="1" customHeight="1" x14ac:dyDescent="0.25">
      <c r="A17" s="139" t="s">
        <v>950</v>
      </c>
      <c r="B17" s="140" t="s">
        <v>951</v>
      </c>
      <c r="C17" s="141"/>
      <c r="D17" s="141"/>
      <c r="E17" s="141"/>
    </row>
    <row r="18" spans="1:5" ht="46.5" customHeight="1" x14ac:dyDescent="0.25">
      <c r="A18" s="145" t="s">
        <v>952</v>
      </c>
      <c r="B18" s="144" t="s">
        <v>953</v>
      </c>
      <c r="C18" s="146">
        <f>SUM(C19)</f>
        <v>0</v>
      </c>
      <c r="D18" s="146">
        <f>SUM(D19)</f>
        <v>0</v>
      </c>
      <c r="E18" s="146">
        <f>SUM(E19)</f>
        <v>0</v>
      </c>
    </row>
    <row r="19" spans="1:5" ht="48" customHeight="1" x14ac:dyDescent="0.25">
      <c r="A19" s="145" t="s">
        <v>954</v>
      </c>
      <c r="B19" s="147" t="s">
        <v>955</v>
      </c>
      <c r="C19" s="146">
        <f>SUM(C20)-C22</f>
        <v>0</v>
      </c>
      <c r="D19" s="146">
        <f>SUM(D20)-D22</f>
        <v>0</v>
      </c>
      <c r="E19" s="146">
        <f>SUM(E20)-E22</f>
        <v>0</v>
      </c>
    </row>
    <row r="20" spans="1:5" ht="47.25" hidden="1" customHeight="1" x14ac:dyDescent="0.25">
      <c r="A20" s="139" t="s">
        <v>956</v>
      </c>
      <c r="B20" s="147" t="s">
        <v>957</v>
      </c>
      <c r="C20" s="141"/>
      <c r="D20" s="141"/>
      <c r="E20" s="141"/>
    </row>
    <row r="21" spans="1:5" ht="63" hidden="1" customHeight="1" x14ac:dyDescent="0.25">
      <c r="A21" s="139" t="s">
        <v>958</v>
      </c>
      <c r="B21" s="147" t="s">
        <v>959</v>
      </c>
      <c r="C21" s="141"/>
      <c r="D21" s="141"/>
      <c r="E21" s="141"/>
    </row>
    <row r="22" spans="1:5" ht="49.5" customHeight="1" x14ac:dyDescent="0.25">
      <c r="A22" s="139" t="s">
        <v>960</v>
      </c>
      <c r="B22" s="148" t="s">
        <v>961</v>
      </c>
      <c r="C22" s="141">
        <f>SUM(C23)</f>
        <v>0</v>
      </c>
      <c r="D22" s="141">
        <f>SUM(D23)</f>
        <v>0</v>
      </c>
      <c r="E22" s="141">
        <f>SUM(E23)</f>
        <v>0</v>
      </c>
    </row>
    <row r="23" spans="1:5" ht="77.25" customHeight="1" x14ac:dyDescent="0.25">
      <c r="A23" s="139" t="s">
        <v>962</v>
      </c>
      <c r="B23" s="140" t="s">
        <v>963</v>
      </c>
      <c r="C23" s="141"/>
      <c r="D23" s="141"/>
      <c r="E23" s="141"/>
    </row>
    <row r="24" spans="1:5" ht="31.5" customHeight="1" x14ac:dyDescent="0.25">
      <c r="A24" s="139" t="s">
        <v>964</v>
      </c>
      <c r="B24" s="140" t="s">
        <v>965</v>
      </c>
      <c r="C24" s="141">
        <f t="shared" ref="C24:C27" si="0">SUM(C25)</f>
        <v>33451.199999999997</v>
      </c>
      <c r="D24" s="141">
        <f t="shared" ref="D24:E27" si="1">SUM(D25)</f>
        <v>0</v>
      </c>
      <c r="E24" s="141">
        <f t="shared" si="1"/>
        <v>0</v>
      </c>
    </row>
    <row r="25" spans="1:5" ht="32.25" customHeight="1" x14ac:dyDescent="0.25">
      <c r="A25" s="139" t="s">
        <v>966</v>
      </c>
      <c r="B25" s="140" t="s">
        <v>967</v>
      </c>
      <c r="C25" s="141">
        <f t="shared" si="0"/>
        <v>33451.199999999997</v>
      </c>
      <c r="D25" s="141">
        <f t="shared" si="1"/>
        <v>0</v>
      </c>
      <c r="E25" s="141">
        <f t="shared" si="1"/>
        <v>0</v>
      </c>
    </row>
    <row r="26" spans="1:5" ht="31.5" customHeight="1" x14ac:dyDescent="0.25">
      <c r="A26" s="139" t="s">
        <v>968</v>
      </c>
      <c r="B26" s="140" t="s">
        <v>969</v>
      </c>
      <c r="C26" s="141">
        <f t="shared" si="0"/>
        <v>33451.199999999997</v>
      </c>
      <c r="D26" s="141">
        <f t="shared" si="1"/>
        <v>0</v>
      </c>
      <c r="E26" s="141">
        <f t="shared" si="1"/>
        <v>0</v>
      </c>
    </row>
    <row r="27" spans="1:5" ht="32.25" customHeight="1" x14ac:dyDescent="0.25">
      <c r="A27" s="139" t="s">
        <v>970</v>
      </c>
      <c r="B27" s="140" t="s">
        <v>971</v>
      </c>
      <c r="C27" s="141">
        <f t="shared" si="0"/>
        <v>33451.199999999997</v>
      </c>
      <c r="D27" s="141">
        <f t="shared" si="1"/>
        <v>0</v>
      </c>
      <c r="E27" s="141">
        <f t="shared" si="1"/>
        <v>0</v>
      </c>
    </row>
    <row r="28" spans="1:5" ht="37.5" customHeight="1" x14ac:dyDescent="0.25">
      <c r="A28" s="139" t="s">
        <v>972</v>
      </c>
      <c r="B28" s="140" t="s">
        <v>973</v>
      </c>
      <c r="C28" s="146">
        <v>33451.199999999997</v>
      </c>
      <c r="D28" s="146"/>
      <c r="E28" s="146"/>
    </row>
    <row r="29" spans="1:5" ht="35.25" customHeight="1" x14ac:dyDescent="0.25">
      <c r="A29" s="149" t="s">
        <v>974</v>
      </c>
      <c r="B29" s="150" t="s">
        <v>975</v>
      </c>
      <c r="C29" s="151">
        <f>SUM(C30)</f>
        <v>0</v>
      </c>
      <c r="D29" s="151">
        <f>SUM(D30)</f>
        <v>0</v>
      </c>
      <c r="E29" s="151">
        <f>SUM(E30)</f>
        <v>0</v>
      </c>
    </row>
    <row r="30" spans="1:5" ht="36.75" customHeight="1" x14ac:dyDescent="0.25">
      <c r="A30" s="149" t="s">
        <v>976</v>
      </c>
      <c r="B30" s="152" t="s">
        <v>977</v>
      </c>
      <c r="C30" s="153"/>
      <c r="D30" s="153"/>
      <c r="E30" s="153"/>
    </row>
  </sheetData>
  <mergeCells count="6">
    <mergeCell ref="E9:E11"/>
    <mergeCell ref="A7:C7"/>
    <mergeCell ref="A9:A11"/>
    <mergeCell ref="B9:B11"/>
    <mergeCell ref="C9:C11"/>
    <mergeCell ref="D9:D11"/>
  </mergeCells>
  <pageMargins left="0.70866141732283472" right="0.31496062992125984" top="0.35433070866141736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Ведомственная</vt:lpstr>
      <vt:lpstr>Программы</vt:lpstr>
      <vt:lpstr>Раздел, подраздел</vt:lpstr>
      <vt:lpstr>Источн</vt:lpstr>
      <vt:lpstr>Ведомственная!Заголовки_для_печати</vt:lpstr>
      <vt:lpstr>Программы!Заголовки_для_печати</vt:lpstr>
      <vt:lpstr>'Раздел, подраздел'!Заголовки_для_печати</vt:lpstr>
      <vt:lpstr>Ведомственная!Область_печати</vt:lpstr>
      <vt:lpstr>Программы!Область_печати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Ира Халявина</cp:lastModifiedBy>
  <cp:lastPrinted>2020-02-21T04:05:03Z</cp:lastPrinted>
  <dcterms:created xsi:type="dcterms:W3CDTF">2016-11-10T06:54:02Z</dcterms:created>
  <dcterms:modified xsi:type="dcterms:W3CDTF">2020-02-21T04:05:05Z</dcterms:modified>
</cp:coreProperties>
</file>