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165" windowWidth="20730" windowHeight="9030" activeTab="2"/>
  </bookViews>
  <sheets>
    <sheet name="Ведомственная" sheetId="1" r:id="rId1"/>
    <sheet name="Программы" sheetId="2" r:id="rId2"/>
    <sheet name="Раздел, подраздел" sheetId="3" r:id="rId3"/>
  </sheets>
  <definedNames>
    <definedName name="_xlnm.Print_Titles" localSheetId="0">Ведомственная!$8:$9</definedName>
    <definedName name="_xlnm.Print_Titles" localSheetId="1">Программы!$7:$8</definedName>
    <definedName name="_xlnm.Print_Titles" localSheetId="2">'Раздел, подраздел'!$8:$8</definedName>
    <definedName name="_xlnm.Print_Area" localSheetId="0">Ведомственная!$A$1:$I$1193</definedName>
    <definedName name="_xlnm.Print_Area" localSheetId="1">Программы!$A$1:$H$853</definedName>
  </definedNames>
  <calcPr calcId="125725"/>
</workbook>
</file>

<file path=xl/calcChain.xml><?xml version="1.0" encoding="utf-8"?>
<calcChain xmlns="http://schemas.openxmlformats.org/spreadsheetml/2006/main">
  <c r="G302" i="2"/>
  <c r="G301" s="1"/>
  <c r="H302"/>
  <c r="H301" s="1"/>
  <c r="F302"/>
  <c r="F301" s="1"/>
  <c r="G303"/>
  <c r="H303"/>
  <c r="F303"/>
  <c r="H244" i="1"/>
  <c r="I244"/>
  <c r="G244"/>
  <c r="H245"/>
  <c r="I245"/>
  <c r="G245"/>
  <c r="H246"/>
  <c r="I246"/>
  <c r="I1195" s="1"/>
  <c r="G246"/>
  <c r="H1195"/>
  <c r="G1195"/>
  <c r="G543" i="2" l="1"/>
  <c r="G542" s="1"/>
  <c r="G541" s="1"/>
  <c r="H543"/>
  <c r="H542" s="1"/>
  <c r="H541" s="1"/>
  <c r="G544"/>
  <c r="H544"/>
  <c r="F544"/>
  <c r="F543"/>
  <c r="F542" s="1"/>
  <c r="F541" s="1"/>
  <c r="H911" i="1"/>
  <c r="H912"/>
  <c r="I912"/>
  <c r="I911" s="1"/>
  <c r="G912"/>
  <c r="G911" s="1"/>
  <c r="G535" i="2"/>
  <c r="G534" s="1"/>
  <c r="F535"/>
  <c r="F534" s="1"/>
  <c r="I908" i="1"/>
  <c r="H535" i="2" s="1"/>
  <c r="H534" s="1"/>
  <c r="H907" i="1"/>
  <c r="G907"/>
  <c r="I907" l="1"/>
  <c r="I110" l="1"/>
  <c r="H110"/>
  <c r="H774" l="1"/>
  <c r="I774"/>
  <c r="G774"/>
  <c r="H361" l="1"/>
  <c r="G753" i="2" l="1"/>
  <c r="G752" s="1"/>
  <c r="H753"/>
  <c r="H752" s="1"/>
  <c r="F753"/>
  <c r="F752" s="1"/>
  <c r="G110" i="1"/>
  <c r="G114"/>
  <c r="H114"/>
  <c r="I114"/>
  <c r="G245" i="2" l="1"/>
  <c r="G244" s="1"/>
  <c r="H245"/>
  <c r="H244" s="1"/>
  <c r="F245"/>
  <c r="F244" s="1"/>
  <c r="H395" i="1"/>
  <c r="I395"/>
  <c r="G395"/>
  <c r="I248" l="1"/>
  <c r="G751" i="2"/>
  <c r="H751"/>
  <c r="F751"/>
  <c r="H112" i="1"/>
  <c r="H111" s="1"/>
  <c r="I112"/>
  <c r="I111" s="1"/>
  <c r="G112"/>
  <c r="G111" s="1"/>
  <c r="F454" i="2" l="1"/>
  <c r="F453" s="1"/>
  <c r="H981" i="1"/>
  <c r="I981"/>
  <c r="G981"/>
  <c r="G982"/>
  <c r="G453" i="2"/>
  <c r="H453"/>
  <c r="G610" i="1" l="1"/>
  <c r="G174"/>
  <c r="G732" l="1"/>
  <c r="G101"/>
  <c r="G95"/>
  <c r="G710" l="1"/>
  <c r="F294" i="2" l="1"/>
  <c r="G430" i="1"/>
  <c r="G429"/>
  <c r="G428" s="1"/>
  <c r="G224"/>
  <c r="G435" l="1"/>
  <c r="J51" l="1"/>
  <c r="J50"/>
  <c r="J49"/>
  <c r="J457"/>
  <c r="G485"/>
  <c r="G272"/>
  <c r="G748" i="2" l="1"/>
  <c r="H748"/>
  <c r="F748"/>
  <c r="I109" i="1"/>
  <c r="I108" s="1"/>
  <c r="I107" s="1"/>
  <c r="H109"/>
  <c r="H108" s="1"/>
  <c r="H107" s="1"/>
  <c r="G109"/>
  <c r="G108" s="1"/>
  <c r="G107" s="1"/>
  <c r="G671" i="2" l="1"/>
  <c r="G670" s="1"/>
  <c r="H671"/>
  <c r="H670" s="1"/>
  <c r="F671"/>
  <c r="F670" s="1"/>
  <c r="G675"/>
  <c r="G674" s="1"/>
  <c r="H675"/>
  <c r="H674" s="1"/>
  <c r="F675"/>
  <c r="F674" s="1"/>
  <c r="G667"/>
  <c r="G666" s="1"/>
  <c r="H667"/>
  <c r="H666" s="1"/>
  <c r="F667"/>
  <c r="F666" s="1"/>
  <c r="I758" i="1"/>
  <c r="I757" s="1"/>
  <c r="H758"/>
  <c r="H757" s="1"/>
  <c r="G758"/>
  <c r="G757" s="1"/>
  <c r="H755"/>
  <c r="H752" s="1"/>
  <c r="I755"/>
  <c r="I752" s="1"/>
  <c r="G755"/>
  <c r="G752" s="1"/>
  <c r="H687" i="2" l="1"/>
  <c r="H686" s="1"/>
  <c r="G638"/>
  <c r="G637" s="1"/>
  <c r="H638"/>
  <c r="H637" s="1"/>
  <c r="F638"/>
  <c r="G632"/>
  <c r="G631" s="1"/>
  <c r="H632"/>
  <c r="H631" s="1"/>
  <c r="F632"/>
  <c r="F631" s="1"/>
  <c r="F637"/>
  <c r="G628"/>
  <c r="G627" s="1"/>
  <c r="H628"/>
  <c r="H627" s="1"/>
  <c r="F628"/>
  <c r="F627" s="1"/>
  <c r="G622"/>
  <c r="G621" s="1"/>
  <c r="H622"/>
  <c r="H621" s="1"/>
  <c r="F622"/>
  <c r="F621" s="1"/>
  <c r="G689" l="1"/>
  <c r="G688" s="1"/>
  <c r="H689"/>
  <c r="H688" s="1"/>
  <c r="H685" s="1"/>
  <c r="G669"/>
  <c r="G668" s="1"/>
  <c r="H669"/>
  <c r="H668" s="1"/>
  <c r="F669"/>
  <c r="F668" s="1"/>
  <c r="G665"/>
  <c r="G664" s="1"/>
  <c r="G663" s="1"/>
  <c r="H665"/>
  <c r="H664" s="1"/>
  <c r="H663" s="1"/>
  <c r="F665"/>
  <c r="F664" s="1"/>
  <c r="F663" s="1"/>
  <c r="H640"/>
  <c r="H639" s="1"/>
  <c r="H636"/>
  <c r="H635" s="1"/>
  <c r="H634"/>
  <c r="H633" s="1"/>
  <c r="H630"/>
  <c r="H629" s="1"/>
  <c r="H626"/>
  <c r="H625" s="1"/>
  <c r="H624"/>
  <c r="H623" s="1"/>
  <c r="G640"/>
  <c r="G639" s="1"/>
  <c r="G636"/>
  <c r="G635" s="1"/>
  <c r="G634"/>
  <c r="G633" s="1"/>
  <c r="G630"/>
  <c r="G629" s="1"/>
  <c r="G626"/>
  <c r="G625" s="1"/>
  <c r="G624"/>
  <c r="G623" s="1"/>
  <c r="F640"/>
  <c r="F639" s="1"/>
  <c r="F636"/>
  <c r="F635" s="1"/>
  <c r="F634"/>
  <c r="F633" s="1"/>
  <c r="F630"/>
  <c r="F629" s="1"/>
  <c r="F626"/>
  <c r="F625" s="1"/>
  <c r="F624"/>
  <c r="F623" s="1"/>
  <c r="F660"/>
  <c r="G660"/>
  <c r="H660"/>
  <c r="F645"/>
  <c r="G645"/>
  <c r="H645"/>
  <c r="F620" l="1"/>
  <c r="G620"/>
  <c r="H620"/>
  <c r="I781" i="1"/>
  <c r="I780" s="1"/>
  <c r="I772"/>
  <c r="I771" s="1"/>
  <c r="I770" s="1"/>
  <c r="H772"/>
  <c r="H771" s="1"/>
  <c r="H770" s="1"/>
  <c r="G772"/>
  <c r="G771" s="1"/>
  <c r="G770" s="1"/>
  <c r="G766"/>
  <c r="I765"/>
  <c r="I764" s="1"/>
  <c r="H765"/>
  <c r="H764" s="1"/>
  <c r="I762"/>
  <c r="I751" s="1"/>
  <c r="H762"/>
  <c r="H751" s="1"/>
  <c r="G762"/>
  <c r="G751" s="1"/>
  <c r="I748"/>
  <c r="H748"/>
  <c r="G748"/>
  <c r="I742"/>
  <c r="H742"/>
  <c r="G742"/>
  <c r="I737"/>
  <c r="I736" s="1"/>
  <c r="I735" s="1"/>
  <c r="H737"/>
  <c r="H736" s="1"/>
  <c r="H735" s="1"/>
  <c r="G737"/>
  <c r="G736" s="1"/>
  <c r="G735" s="1"/>
  <c r="G722"/>
  <c r="I717"/>
  <c r="H659" i="2" s="1"/>
  <c r="H717" i="1"/>
  <c r="G659" i="2" s="1"/>
  <c r="G717" i="1"/>
  <c r="F659" i="2" s="1"/>
  <c r="I716" i="1"/>
  <c r="H658" i="2" s="1"/>
  <c r="H716" i="1"/>
  <c r="G658" i="2" s="1"/>
  <c r="G716" i="1"/>
  <c r="F658" i="2" s="1"/>
  <c r="I702" i="1"/>
  <c r="H644" i="2" s="1"/>
  <c r="H702" i="1"/>
  <c r="G644" i="2" s="1"/>
  <c r="G702" i="1"/>
  <c r="F644" i="2" s="1"/>
  <c r="I701" i="1"/>
  <c r="H643" i="2" s="1"/>
  <c r="H701" i="1"/>
  <c r="G643" i="2" s="1"/>
  <c r="G701" i="1"/>
  <c r="F643" i="2" s="1"/>
  <c r="I700" i="1"/>
  <c r="H642" i="2" s="1"/>
  <c r="H700" i="1"/>
  <c r="G642" i="2" s="1"/>
  <c r="G700" i="1"/>
  <c r="F642" i="2" s="1"/>
  <c r="I769" i="1" l="1"/>
  <c r="I768" s="1"/>
  <c r="I767" s="1"/>
  <c r="F657" i="2"/>
  <c r="F656" s="1"/>
  <c r="H750" i="1"/>
  <c r="H734" s="1"/>
  <c r="I750"/>
  <c r="I734" s="1"/>
  <c r="H641" i="2"/>
  <c r="H619" s="1"/>
  <c r="G657"/>
  <c r="G656" s="1"/>
  <c r="H657"/>
  <c r="H656" s="1"/>
  <c r="F641"/>
  <c r="F619" s="1"/>
  <c r="G641"/>
  <c r="G619" s="1"/>
  <c r="H781" i="1"/>
  <c r="H780" s="1"/>
  <c r="H769" s="1"/>
  <c r="H768" s="1"/>
  <c r="H767" s="1"/>
  <c r="G687" i="2"/>
  <c r="G686" s="1"/>
  <c r="G685" s="1"/>
  <c r="G781" i="1"/>
  <c r="G780" s="1"/>
  <c r="G769" s="1"/>
  <c r="G768" s="1"/>
  <c r="G767" s="1"/>
  <c r="F687" i="2"/>
  <c r="F686" s="1"/>
  <c r="G721" i="1"/>
  <c r="G720" s="1"/>
  <c r="F673" i="2"/>
  <c r="G765" i="1"/>
  <c r="G764" s="1"/>
  <c r="G750" s="1"/>
  <c r="F689" i="2"/>
  <c r="F688" s="1"/>
  <c r="G699" i="1"/>
  <c r="G698" s="1"/>
  <c r="G715"/>
  <c r="H715"/>
  <c r="H714" s="1"/>
  <c r="I715"/>
  <c r="I714" s="1"/>
  <c r="H699"/>
  <c r="H698" s="1"/>
  <c r="I699"/>
  <c r="I698" s="1"/>
  <c r="F672" i="2" l="1"/>
  <c r="F662" s="1"/>
  <c r="F685"/>
  <c r="G734" i="1"/>
  <c r="H486" i="2" l="1"/>
  <c r="H485" s="1"/>
  <c r="G486"/>
  <c r="G485" s="1"/>
  <c r="F486"/>
  <c r="F485" s="1"/>
  <c r="H984" i="1"/>
  <c r="I984"/>
  <c r="G984"/>
  <c r="G481" i="2"/>
  <c r="G480" s="1"/>
  <c r="H481"/>
  <c r="H480" s="1"/>
  <c r="F481"/>
  <c r="F480" s="1"/>
  <c r="G590"/>
  <c r="G589" s="1"/>
  <c r="H590"/>
  <c r="H589" s="1"/>
  <c r="F590"/>
  <c r="F589" s="1"/>
  <c r="G598"/>
  <c r="G597" s="1"/>
  <c r="G596" s="1"/>
  <c r="H598"/>
  <c r="H597" s="1"/>
  <c r="H596" s="1"/>
  <c r="F598"/>
  <c r="F597" s="1"/>
  <c r="F596" s="1"/>
  <c r="I1008" i="1"/>
  <c r="I1007" s="1"/>
  <c r="H1008"/>
  <c r="H1007" s="1"/>
  <c r="G1008"/>
  <c r="G1007" s="1"/>
  <c r="I1000"/>
  <c r="H1000"/>
  <c r="G1000"/>
  <c r="G476" i="2"/>
  <c r="G475" s="1"/>
  <c r="H476"/>
  <c r="H475" s="1"/>
  <c r="F476"/>
  <c r="F475" s="1"/>
  <c r="H957" i="1"/>
  <c r="I957"/>
  <c r="G957"/>
  <c r="G579" i="2"/>
  <c r="G578" s="1"/>
  <c r="H579"/>
  <c r="H578" s="1"/>
  <c r="F579"/>
  <c r="F578" s="1"/>
  <c r="G540"/>
  <c r="G539" s="1"/>
  <c r="G538" s="1"/>
  <c r="H540"/>
  <c r="H539" s="1"/>
  <c r="H538" s="1"/>
  <c r="F540"/>
  <c r="F539" s="1"/>
  <c r="F538" s="1"/>
  <c r="H942" i="1"/>
  <c r="H941" s="1"/>
  <c r="I942"/>
  <c r="I941" s="1"/>
  <c r="G942"/>
  <c r="G941" s="1"/>
  <c r="I935"/>
  <c r="I934" s="1"/>
  <c r="H935"/>
  <c r="H934" s="1"/>
  <c r="G935"/>
  <c r="G934" s="1"/>
  <c r="G584" i="2"/>
  <c r="G583" s="1"/>
  <c r="G582" s="1"/>
  <c r="H584"/>
  <c r="H583" s="1"/>
  <c r="H582" s="1"/>
  <c r="F584"/>
  <c r="F583" s="1"/>
  <c r="F582" s="1"/>
  <c r="H923" i="1"/>
  <c r="H922" s="1"/>
  <c r="H921" s="1"/>
  <c r="I923"/>
  <c r="I922" s="1"/>
  <c r="I921" s="1"/>
  <c r="G923"/>
  <c r="G922" s="1"/>
  <c r="G921" s="1"/>
  <c r="G573" i="2"/>
  <c r="G572" s="1"/>
  <c r="H573"/>
  <c r="H572" s="1"/>
  <c r="F573"/>
  <c r="F572" s="1"/>
  <c r="I919" i="1"/>
  <c r="I916" s="1"/>
  <c r="H919"/>
  <c r="H916" s="1"/>
  <c r="G919"/>
  <c r="G916" s="1"/>
  <c r="G483" i="2"/>
  <c r="H483"/>
  <c r="F484"/>
  <c r="F483"/>
  <c r="F479"/>
  <c r="F478"/>
  <c r="G468"/>
  <c r="H468"/>
  <c r="G469"/>
  <c r="H469"/>
  <c r="F469"/>
  <c r="F468"/>
  <c r="I881" i="1"/>
  <c r="I879" s="1"/>
  <c r="H881"/>
  <c r="H879" s="1"/>
  <c r="G879"/>
  <c r="H878"/>
  <c r="I878" s="1"/>
  <c r="H479" i="2" s="1"/>
  <c r="H877" i="1"/>
  <c r="I877" s="1"/>
  <c r="G876"/>
  <c r="H873"/>
  <c r="I873"/>
  <c r="G873"/>
  <c r="G449" i="2"/>
  <c r="H449"/>
  <c r="F449"/>
  <c r="I864" i="1"/>
  <c r="I863" s="1"/>
  <c r="H864"/>
  <c r="H863" s="1"/>
  <c r="G864"/>
  <c r="G863" s="1"/>
  <c r="G732" i="2"/>
  <c r="H732"/>
  <c r="F732"/>
  <c r="G581"/>
  <c r="G580" s="1"/>
  <c r="H581"/>
  <c r="H580" s="1"/>
  <c r="F581"/>
  <c r="G575"/>
  <c r="G574" s="1"/>
  <c r="H575"/>
  <c r="H574" s="1"/>
  <c r="F575"/>
  <c r="F574" s="1"/>
  <c r="I846" i="1"/>
  <c r="I843" s="1"/>
  <c r="H846"/>
  <c r="H843" s="1"/>
  <c r="G846"/>
  <c r="G843" s="1"/>
  <c r="I855"/>
  <c r="I854" s="1"/>
  <c r="I853" s="1"/>
  <c r="I852" s="1"/>
  <c r="H855"/>
  <c r="H854" s="1"/>
  <c r="H853" s="1"/>
  <c r="H852" s="1"/>
  <c r="G855"/>
  <c r="G854" s="1"/>
  <c r="G853" s="1"/>
  <c r="G852" s="1"/>
  <c r="I850"/>
  <c r="I849" s="1"/>
  <c r="I848" s="1"/>
  <c r="H850"/>
  <c r="H849" s="1"/>
  <c r="H848" s="1"/>
  <c r="G850"/>
  <c r="G849" s="1"/>
  <c r="G848" s="1"/>
  <c r="G940" l="1"/>
  <c r="H577" i="2"/>
  <c r="H576" s="1"/>
  <c r="I940" i="1"/>
  <c r="H940"/>
  <c r="G577" i="2"/>
  <c r="G576" s="1"/>
  <c r="G478"/>
  <c r="G915" i="1"/>
  <c r="I915"/>
  <c r="H915"/>
  <c r="F580" i="2"/>
  <c r="F577" s="1"/>
  <c r="F576" s="1"/>
  <c r="F477"/>
  <c r="F482"/>
  <c r="G479"/>
  <c r="I876" i="1"/>
  <c r="H478" i="2"/>
  <c r="H477" s="1"/>
  <c r="H484"/>
  <c r="H482" s="1"/>
  <c r="G484"/>
  <c r="G482" s="1"/>
  <c r="H467"/>
  <c r="F467"/>
  <c r="G467"/>
  <c r="H876" i="1"/>
  <c r="I842"/>
  <c r="H842"/>
  <c r="G842"/>
  <c r="G477" i="2" l="1"/>
  <c r="G473" l="1"/>
  <c r="H473"/>
  <c r="G474"/>
  <c r="H474"/>
  <c r="F474"/>
  <c r="F473"/>
  <c r="G472" l="1"/>
  <c r="H472"/>
  <c r="F472"/>
  <c r="I807" i="1"/>
  <c r="H807"/>
  <c r="G807"/>
  <c r="G726" i="2" l="1"/>
  <c r="G725" s="1"/>
  <c r="H726"/>
  <c r="H725" s="1"/>
  <c r="F726"/>
  <c r="F725" s="1"/>
  <c r="I666" i="1"/>
  <c r="I665" s="1"/>
  <c r="I664" s="1"/>
  <c r="H666"/>
  <c r="H665" s="1"/>
  <c r="H664" s="1"/>
  <c r="G154" l="1"/>
  <c r="H95" l="1"/>
  <c r="H208" i="2" l="1"/>
  <c r="H207" s="1"/>
  <c r="H206" s="1"/>
  <c r="F208"/>
  <c r="F207" s="1"/>
  <c r="F206" s="1"/>
  <c r="G208"/>
  <c r="G207" s="1"/>
  <c r="G206" s="1"/>
  <c r="H297" i="1"/>
  <c r="H296" s="1"/>
  <c r="F407" i="2"/>
  <c r="F406" s="1"/>
  <c r="G407"/>
  <c r="G406" s="1"/>
  <c r="H407"/>
  <c r="H406" s="1"/>
  <c r="I1135" i="1"/>
  <c r="I1134" s="1"/>
  <c r="H1135"/>
  <c r="H1134" s="1"/>
  <c r="I484" l="1"/>
  <c r="I483" s="1"/>
  <c r="I482" s="1"/>
  <c r="I481" s="1"/>
  <c r="I479"/>
  <c r="I478" s="1"/>
  <c r="I475"/>
  <c r="I473"/>
  <c r="I470"/>
  <c r="I466"/>
  <c r="I465" s="1"/>
  <c r="I464" s="1"/>
  <c r="I461"/>
  <c r="I460" s="1"/>
  <c r="I459" s="1"/>
  <c r="H484"/>
  <c r="H483" s="1"/>
  <c r="H482" s="1"/>
  <c r="H481" s="1"/>
  <c r="H479"/>
  <c r="H478" s="1"/>
  <c r="H475"/>
  <c r="H473"/>
  <c r="H470"/>
  <c r="H466"/>
  <c r="H465" s="1"/>
  <c r="H464" s="1"/>
  <c r="H461"/>
  <c r="H460" s="1"/>
  <c r="H459" s="1"/>
  <c r="I46"/>
  <c r="I44"/>
  <c r="I41"/>
  <c r="I37"/>
  <c r="I34"/>
  <c r="I40" l="1"/>
  <c r="I39" s="1"/>
  <c r="I469"/>
  <c r="I468" s="1"/>
  <c r="I458" s="1"/>
  <c r="I33"/>
  <c r="I32" s="1"/>
  <c r="H469"/>
  <c r="H468" s="1"/>
  <c r="H458" s="1"/>
  <c r="I31" l="1"/>
  <c r="H46"/>
  <c r="H44"/>
  <c r="H41"/>
  <c r="H37"/>
  <c r="H34"/>
  <c r="H33" l="1"/>
  <c r="H32" s="1"/>
  <c r="H40"/>
  <c r="H39" s="1"/>
  <c r="I1190"/>
  <c r="I1189" s="1"/>
  <c r="I1188" s="1"/>
  <c r="I1187" s="1"/>
  <c r="I1186" s="1"/>
  <c r="I1182"/>
  <c r="I1181" s="1"/>
  <c r="I1179"/>
  <c r="I1176"/>
  <c r="I1173"/>
  <c r="I1172" s="1"/>
  <c r="I1170"/>
  <c r="I1169" s="1"/>
  <c r="I1167"/>
  <c r="I1166" s="1"/>
  <c r="I1162"/>
  <c r="I1161" s="1"/>
  <c r="I1159"/>
  <c r="I1158" s="1"/>
  <c r="I1154"/>
  <c r="I1153" s="1"/>
  <c r="I1150"/>
  <c r="I1149" s="1"/>
  <c r="I1148" s="1"/>
  <c r="I1146"/>
  <c r="I1145" s="1"/>
  <c r="I1140"/>
  <c r="I1139" s="1"/>
  <c r="I1138" s="1"/>
  <c r="I1137" s="1"/>
  <c r="I1132"/>
  <c r="I1130"/>
  <c r="I1127"/>
  <c r="I1126" s="1"/>
  <c r="I1124"/>
  <c r="I1123" s="1"/>
  <c r="I1120"/>
  <c r="I1118"/>
  <c r="I1116"/>
  <c r="I1111"/>
  <c r="I1110" s="1"/>
  <c r="I1109" s="1"/>
  <c r="I1105"/>
  <c r="I1104" s="1"/>
  <c r="I1103" s="1"/>
  <c r="I1099"/>
  <c r="I1098" s="1"/>
  <c r="I1096"/>
  <c r="I1095" s="1"/>
  <c r="I1094" s="1"/>
  <c r="I1092"/>
  <c r="I1091" s="1"/>
  <c r="I1087"/>
  <c r="I1086" s="1"/>
  <c r="I1085" s="1"/>
  <c r="I1083"/>
  <c r="I1082" s="1"/>
  <c r="I1081" s="1"/>
  <c r="I1078"/>
  <c r="I1077" s="1"/>
  <c r="I1073"/>
  <c r="I1072" s="1"/>
  <c r="I1071" s="1"/>
  <c r="I1070" s="1"/>
  <c r="I1069" s="1"/>
  <c r="I1067"/>
  <c r="I1066" s="1"/>
  <c r="I1064"/>
  <c r="I1063" s="1"/>
  <c r="I1061"/>
  <c r="I1059"/>
  <c r="I1058" s="1"/>
  <c r="I1054"/>
  <c r="I1053" s="1"/>
  <c r="I1052" s="1"/>
  <c r="I1046"/>
  <c r="I1045" s="1"/>
  <c r="I1044" s="1"/>
  <c r="I1043" s="1"/>
  <c r="I1042" s="1"/>
  <c r="I1041" s="1"/>
  <c r="I1039"/>
  <c r="I1037" s="1"/>
  <c r="I1036" s="1"/>
  <c r="I1035" s="1"/>
  <c r="I1033"/>
  <c r="I1032" s="1"/>
  <c r="I1031" s="1"/>
  <c r="I1029"/>
  <c r="I1028" s="1"/>
  <c r="I1027" s="1"/>
  <c r="I1024"/>
  <c r="I1023" s="1"/>
  <c r="I1022" s="1"/>
  <c r="I1019"/>
  <c r="I1018" s="1"/>
  <c r="I1017" s="1"/>
  <c r="I1011"/>
  <c r="I1010" s="1"/>
  <c r="I1004"/>
  <c r="I1002"/>
  <c r="I997"/>
  <c r="I994"/>
  <c r="I993" s="1"/>
  <c r="I990"/>
  <c r="I987"/>
  <c r="I974"/>
  <c r="I973" s="1"/>
  <c r="I971"/>
  <c r="I970" s="1"/>
  <c r="I966"/>
  <c r="I961"/>
  <c r="I954"/>
  <c r="I953" s="1"/>
  <c r="I952" s="1"/>
  <c r="I949"/>
  <c r="I948" s="1"/>
  <c r="I946"/>
  <c r="I945" s="1"/>
  <c r="I938"/>
  <c r="I937" s="1"/>
  <c r="I932"/>
  <c r="I931" s="1"/>
  <c r="I929"/>
  <c r="I928" s="1"/>
  <c r="I909"/>
  <c r="I906" s="1"/>
  <c r="I902"/>
  <c r="I898"/>
  <c r="I895"/>
  <c r="I892"/>
  <c r="I889"/>
  <c r="I888" s="1"/>
  <c r="I887" s="1"/>
  <c r="I885"/>
  <c r="I883"/>
  <c r="I869"/>
  <c r="I868" s="1"/>
  <c r="I862"/>
  <c r="I860"/>
  <c r="I859" s="1"/>
  <c r="I840"/>
  <c r="I838"/>
  <c r="I836"/>
  <c r="I832"/>
  <c r="I830"/>
  <c r="I827"/>
  <c r="I823"/>
  <c r="I820"/>
  <c r="I817"/>
  <c r="I816" s="1"/>
  <c r="I815" s="1"/>
  <c r="I813"/>
  <c r="I811"/>
  <c r="I803"/>
  <c r="I802" s="1"/>
  <c r="I794"/>
  <c r="I792"/>
  <c r="I789"/>
  <c r="I786"/>
  <c r="I731"/>
  <c r="I730" s="1"/>
  <c r="I728"/>
  <c r="I727" s="1"/>
  <c r="I725"/>
  <c r="I724" s="1"/>
  <c r="I712"/>
  <c r="I711" s="1"/>
  <c r="I709"/>
  <c r="I708" s="1"/>
  <c r="I705"/>
  <c r="I704" s="1"/>
  <c r="I692"/>
  <c r="I691" s="1"/>
  <c r="I690" s="1"/>
  <c r="I689" s="1"/>
  <c r="I688" s="1"/>
  <c r="I687" s="1"/>
  <c r="I685"/>
  <c r="I684" s="1"/>
  <c r="I683" s="1"/>
  <c r="I682" s="1"/>
  <c r="I681" s="1"/>
  <c r="I680" s="1"/>
  <c r="I676"/>
  <c r="I674"/>
  <c r="I672"/>
  <c r="I669"/>
  <c r="I659"/>
  <c r="I658" s="1"/>
  <c r="I655"/>
  <c r="I654" s="1"/>
  <c r="I653" s="1"/>
  <c r="I650"/>
  <c r="I649" s="1"/>
  <c r="I645"/>
  <c r="I644" s="1"/>
  <c r="I643" s="1"/>
  <c r="I642" s="1"/>
  <c r="I641" s="1"/>
  <c r="I638"/>
  <c r="I637" s="1"/>
  <c r="I634"/>
  <c r="I631"/>
  <c r="I628"/>
  <c r="I623"/>
  <c r="I618"/>
  <c r="I617" s="1"/>
  <c r="I616" s="1"/>
  <c r="I614"/>
  <c r="I613" s="1"/>
  <c r="I612" s="1"/>
  <c r="I611" s="1"/>
  <c r="I609"/>
  <c r="I608" s="1"/>
  <c r="I607" s="1"/>
  <c r="I604"/>
  <c r="I603" s="1"/>
  <c r="I601"/>
  <c r="I600" s="1"/>
  <c r="I596"/>
  <c r="I595" s="1"/>
  <c r="I594" s="1"/>
  <c r="I591"/>
  <c r="I590" s="1"/>
  <c r="I588"/>
  <c r="I586"/>
  <c r="I584"/>
  <c r="I577"/>
  <c r="I574"/>
  <c r="I571"/>
  <c r="I568"/>
  <c r="I565"/>
  <c r="I562"/>
  <c r="I559"/>
  <c r="I556"/>
  <c r="I553"/>
  <c r="I550"/>
  <c r="I547"/>
  <c r="I544"/>
  <c r="I541"/>
  <c r="I538"/>
  <c r="I535"/>
  <c r="I532"/>
  <c r="I529"/>
  <c r="I525"/>
  <c r="I524" s="1"/>
  <c r="I520"/>
  <c r="I519" s="1"/>
  <c r="I518" s="1"/>
  <c r="I515"/>
  <c r="I514" s="1"/>
  <c r="I513" s="1"/>
  <c r="I512" s="1"/>
  <c r="I506"/>
  <c r="I505" s="1"/>
  <c r="I504" s="1"/>
  <c r="I501"/>
  <c r="I500" s="1"/>
  <c r="I499" s="1"/>
  <c r="I498" s="1"/>
  <c r="I497" s="1"/>
  <c r="I496" s="1"/>
  <c r="I492"/>
  <c r="I491" s="1"/>
  <c r="I490" s="1"/>
  <c r="I489" s="1"/>
  <c r="I488" s="1"/>
  <c r="I487" s="1"/>
  <c r="I457"/>
  <c r="K459" s="1"/>
  <c r="I455"/>
  <c r="I454" s="1"/>
  <c r="I453" s="1"/>
  <c r="I451"/>
  <c r="I449"/>
  <c r="I445"/>
  <c r="I444" s="1"/>
  <c r="I442"/>
  <c r="I441" s="1"/>
  <c r="I440" s="1"/>
  <c r="I436"/>
  <c r="I434"/>
  <c r="I426"/>
  <c r="I425" s="1"/>
  <c r="I421"/>
  <c r="I420" s="1"/>
  <c r="I418"/>
  <c r="I417" s="1"/>
  <c r="I414"/>
  <c r="I412"/>
  <c r="I407"/>
  <c r="I406" s="1"/>
  <c r="I403"/>
  <c r="I401"/>
  <c r="I397"/>
  <c r="I390"/>
  <c r="I389" s="1"/>
  <c r="I388" s="1"/>
  <c r="I386"/>
  <c r="I385" s="1"/>
  <c r="I383"/>
  <c r="I382" s="1"/>
  <c r="I381" s="1"/>
  <c r="I377"/>
  <c r="I376" s="1"/>
  <c r="I375" s="1"/>
  <c r="I374" s="1"/>
  <c r="I372"/>
  <c r="I371" s="1"/>
  <c r="I370" s="1"/>
  <c r="I369" s="1"/>
  <c r="I367"/>
  <c r="I365"/>
  <c r="I363"/>
  <c r="I359"/>
  <c r="I357"/>
  <c r="I350"/>
  <c r="I349" s="1"/>
  <c r="I348" s="1"/>
  <c r="I344"/>
  <c r="I343" s="1"/>
  <c r="I341"/>
  <c r="I340" s="1"/>
  <c r="I339" s="1"/>
  <c r="I337"/>
  <c r="I336" s="1"/>
  <c r="I334"/>
  <c r="I332"/>
  <c r="I327"/>
  <c r="I326" s="1"/>
  <c r="I322"/>
  <c r="I321" s="1"/>
  <c r="I319"/>
  <c r="I317"/>
  <c r="I314"/>
  <c r="I312"/>
  <c r="I310"/>
  <c r="I306"/>
  <c r="I305" s="1"/>
  <c r="I304" s="1"/>
  <c r="I302"/>
  <c r="I299" s="1"/>
  <c r="I300"/>
  <c r="I293"/>
  <c r="I292" s="1"/>
  <c r="I290"/>
  <c r="I288"/>
  <c r="I283"/>
  <c r="I282" s="1"/>
  <c r="I281" s="1"/>
  <c r="I280" s="1"/>
  <c r="I277"/>
  <c r="I276" s="1"/>
  <c r="I274"/>
  <c r="I273" s="1"/>
  <c r="I270"/>
  <c r="I269" s="1"/>
  <c r="I268" s="1"/>
  <c r="I266"/>
  <c r="I264"/>
  <c r="I262"/>
  <c r="I257"/>
  <c r="I256" s="1"/>
  <c r="I253"/>
  <c r="I252" s="1"/>
  <c r="I249"/>
  <c r="I247"/>
  <c r="I240"/>
  <c r="I239" s="1"/>
  <c r="I237"/>
  <c r="I236" s="1"/>
  <c r="I234"/>
  <c r="I233" s="1"/>
  <c r="I231"/>
  <c r="I230" s="1"/>
  <c r="I229" s="1"/>
  <c r="I227"/>
  <c r="I225"/>
  <c r="I218"/>
  <c r="I217" s="1"/>
  <c r="I216" s="1"/>
  <c r="I214"/>
  <c r="I213"/>
  <c r="I211"/>
  <c r="I208"/>
  <c r="I205"/>
  <c r="I204" s="1"/>
  <c r="I200" s="1"/>
  <c r="I202"/>
  <c r="I201" s="1"/>
  <c r="I197"/>
  <c r="I195" s="1"/>
  <c r="I193"/>
  <c r="I191"/>
  <c r="I186"/>
  <c r="I184"/>
  <c r="I182"/>
  <c r="I178"/>
  <c r="I176"/>
  <c r="I173"/>
  <c r="I168"/>
  <c r="I166"/>
  <c r="I165"/>
  <c r="I164" s="1"/>
  <c r="I162"/>
  <c r="I161" s="1"/>
  <c r="I160" s="1"/>
  <c r="I158"/>
  <c r="I157" s="1"/>
  <c r="I156" s="1"/>
  <c r="I152"/>
  <c r="I150"/>
  <c r="I148"/>
  <c r="I140"/>
  <c r="I139" s="1"/>
  <c r="I138" s="1"/>
  <c r="I135"/>
  <c r="I134" s="1"/>
  <c r="I132"/>
  <c r="I131" s="1"/>
  <c r="I129"/>
  <c r="I128" s="1"/>
  <c r="I126"/>
  <c r="I124"/>
  <c r="I121"/>
  <c r="I120" s="1"/>
  <c r="I117"/>
  <c r="I116" s="1"/>
  <c r="I104"/>
  <c r="I103" s="1"/>
  <c r="I100"/>
  <c r="I99" s="1"/>
  <c r="I94"/>
  <c r="I92"/>
  <c r="I89"/>
  <c r="I86"/>
  <c r="I85" s="1"/>
  <c r="I82"/>
  <c r="I81" s="1"/>
  <c r="I80" s="1"/>
  <c r="I78"/>
  <c r="I77" s="1"/>
  <c r="I76" s="1"/>
  <c r="I73"/>
  <c r="I70"/>
  <c r="I69" s="1"/>
  <c r="I66"/>
  <c r="I65" s="1"/>
  <c r="I61"/>
  <c r="I60" s="1"/>
  <c r="I57"/>
  <c r="I56" s="1"/>
  <c r="I53"/>
  <c r="I52" s="1"/>
  <c r="I51" s="1"/>
  <c r="I30"/>
  <c r="I26"/>
  <c r="I24"/>
  <c r="I21"/>
  <c r="I18"/>
  <c r="I14"/>
  <c r="I394" l="1"/>
  <c r="I393" s="1"/>
  <c r="I243"/>
  <c r="I295"/>
  <c r="I996"/>
  <c r="I960"/>
  <c r="I959" s="1"/>
  <c r="I927"/>
  <c r="I926" s="1"/>
  <c r="I925" s="1"/>
  <c r="I1175"/>
  <c r="I433"/>
  <c r="I432" s="1"/>
  <c r="I424" s="1"/>
  <c r="I316"/>
  <c r="I181"/>
  <c r="I286"/>
  <c r="I285" s="1"/>
  <c r="I986"/>
  <c r="I980" s="1"/>
  <c r="I175"/>
  <c r="I172" s="1"/>
  <c r="I171" s="1"/>
  <c r="I356"/>
  <c r="I1144"/>
  <c r="I13"/>
  <c r="I12" s="1"/>
  <c r="I411"/>
  <c r="I410" s="1"/>
  <c r="I409" s="1"/>
  <c r="I405" s="1"/>
  <c r="I400"/>
  <c r="I399" s="1"/>
  <c r="I189"/>
  <c r="I188" s="1"/>
  <c r="I1026"/>
  <c r="I123"/>
  <c r="I309"/>
  <c r="I511"/>
  <c r="I503" s="1"/>
  <c r="I528"/>
  <c r="I523" s="1"/>
  <c r="I583"/>
  <c r="I582" s="1"/>
  <c r="I581" s="1"/>
  <c r="I668"/>
  <c r="I663" s="1"/>
  <c r="I733"/>
  <c r="I819"/>
  <c r="H31"/>
  <c r="H30" s="1"/>
  <c r="I55"/>
  <c r="I835"/>
  <c r="I834" s="1"/>
  <c r="I1115"/>
  <c r="I1114" s="1"/>
  <c r="I1129"/>
  <c r="I1122" s="1"/>
  <c r="I1165"/>
  <c r="I1164" s="1"/>
  <c r="I1080"/>
  <c r="I20"/>
  <c r="I261"/>
  <c r="I260" s="1"/>
  <c r="I259" s="1"/>
  <c r="I251" s="1"/>
  <c r="I785"/>
  <c r="I891"/>
  <c r="I1016"/>
  <c r="I599"/>
  <c r="I858"/>
  <c r="I1157"/>
  <c r="I1152" s="1"/>
  <c r="I362"/>
  <c r="I380"/>
  <c r="I707"/>
  <c r="I697" s="1"/>
  <c r="I98"/>
  <c r="I88"/>
  <c r="I147"/>
  <c r="I146" s="1"/>
  <c r="I145" s="1"/>
  <c r="I144" s="1"/>
  <c r="I137" s="1"/>
  <c r="I330"/>
  <c r="I329" s="1"/>
  <c r="I325" s="1"/>
  <c r="I324" s="1"/>
  <c r="I448"/>
  <c r="I447" s="1"/>
  <c r="I439" s="1"/>
  <c r="I438" s="1"/>
  <c r="I723"/>
  <c r="I810"/>
  <c r="I882"/>
  <c r="I867" s="1"/>
  <c r="I1090"/>
  <c r="I210"/>
  <c r="I207" s="1"/>
  <c r="I223"/>
  <c r="I222" s="1"/>
  <c r="I622"/>
  <c r="I621" s="1"/>
  <c r="I620" s="1"/>
  <c r="I648"/>
  <c r="I1057"/>
  <c r="I1056" s="1"/>
  <c r="I1051" s="1"/>
  <c r="I1050" s="1"/>
  <c r="I1049" s="1"/>
  <c r="I416"/>
  <c r="I1038"/>
  <c r="I392" l="1"/>
  <c r="I84"/>
  <c r="I50" s="1"/>
  <c r="I784"/>
  <c r="I783" s="1"/>
  <c r="I722"/>
  <c r="I979"/>
  <c r="I978" s="1"/>
  <c r="I951"/>
  <c r="I944" s="1"/>
  <c r="I866"/>
  <c r="I857" s="1"/>
  <c r="I180"/>
  <c r="I355"/>
  <c r="I354" s="1"/>
  <c r="I347" s="1"/>
  <c r="I1015"/>
  <c r="I1113"/>
  <c r="I1089" s="1"/>
  <c r="I1076" s="1"/>
  <c r="I279"/>
  <c r="I242" s="1"/>
  <c r="I1143"/>
  <c r="I1142" s="1"/>
  <c r="I801"/>
  <c r="I647"/>
  <c r="I11"/>
  <c r="I10" s="1"/>
  <c r="K12" s="1"/>
  <c r="I379"/>
  <c r="I800"/>
  <c r="I799" s="1"/>
  <c r="I199"/>
  <c r="I580"/>
  <c r="I522" s="1"/>
  <c r="I423"/>
  <c r="I721" l="1"/>
  <c r="I720" s="1"/>
  <c r="I719" s="1"/>
  <c r="I696" s="1"/>
  <c r="I695" s="1"/>
  <c r="I694" s="1"/>
  <c r="I679" s="1"/>
  <c r="K695" s="1"/>
  <c r="H673" i="2"/>
  <c r="I170" i="1"/>
  <c r="I49" s="1"/>
  <c r="I1075"/>
  <c r="I1048" s="1"/>
  <c r="I495"/>
  <c r="I486" s="1"/>
  <c r="K497" s="1"/>
  <c r="I798"/>
  <c r="I797" s="1"/>
  <c r="K799" s="1"/>
  <c r="H1190"/>
  <c r="H1189" s="1"/>
  <c r="H1188" s="1"/>
  <c r="H1187" s="1"/>
  <c r="H1186" s="1"/>
  <c r="H1182"/>
  <c r="H1181" s="1"/>
  <c r="H1179"/>
  <c r="H1176"/>
  <c r="H1173"/>
  <c r="H1172" s="1"/>
  <c r="H1170"/>
  <c r="H1169" s="1"/>
  <c r="H1167"/>
  <c r="H1166" s="1"/>
  <c r="H1162"/>
  <c r="H1161" s="1"/>
  <c r="H1159"/>
  <c r="H1158" s="1"/>
  <c r="H1154"/>
  <c r="H1153" s="1"/>
  <c r="H1150"/>
  <c r="H1149" s="1"/>
  <c r="H1148" s="1"/>
  <c r="H1146"/>
  <c r="H1145" s="1"/>
  <c r="H1140"/>
  <c r="H1139" s="1"/>
  <c r="H1138" s="1"/>
  <c r="H1137" s="1"/>
  <c r="H1132"/>
  <c r="H1130"/>
  <c r="H1127"/>
  <c r="H1126" s="1"/>
  <c r="H1124"/>
  <c r="H1123" s="1"/>
  <c r="H1120"/>
  <c r="H1118"/>
  <c r="H1116"/>
  <c r="H1111"/>
  <c r="H1110" s="1"/>
  <c r="H1109" s="1"/>
  <c r="H1105"/>
  <c r="H1104" s="1"/>
  <c r="H1103" s="1"/>
  <c r="H1099"/>
  <c r="H1098" s="1"/>
  <c r="H1096"/>
  <c r="H1095" s="1"/>
  <c r="H1094" s="1"/>
  <c r="H1092"/>
  <c r="H1091" s="1"/>
  <c r="H1087"/>
  <c r="H1086" s="1"/>
  <c r="H1085" s="1"/>
  <c r="H1083"/>
  <c r="H1082" s="1"/>
  <c r="H1081" s="1"/>
  <c r="H1078"/>
  <c r="H1077" s="1"/>
  <c r="H1073"/>
  <c r="H1072" s="1"/>
  <c r="H1071" s="1"/>
  <c r="H1070" s="1"/>
  <c r="H1069" s="1"/>
  <c r="H1067"/>
  <c r="H1066" s="1"/>
  <c r="H1064"/>
  <c r="H1063" s="1"/>
  <c r="H1061"/>
  <c r="H1059"/>
  <c r="H1058" s="1"/>
  <c r="H1054"/>
  <c r="H1053" s="1"/>
  <c r="H1052" s="1"/>
  <c r="H1046"/>
  <c r="H1045" s="1"/>
  <c r="H1044" s="1"/>
  <c r="H1043" s="1"/>
  <c r="H1042" s="1"/>
  <c r="H1041" s="1"/>
  <c r="H1039"/>
  <c r="H1037" s="1"/>
  <c r="H1036" s="1"/>
  <c r="H1035" s="1"/>
  <c r="H1033"/>
  <c r="H1032" s="1"/>
  <c r="H1031" s="1"/>
  <c r="H1029"/>
  <c r="H1028" s="1"/>
  <c r="H1027" s="1"/>
  <c r="H1024"/>
  <c r="H1023" s="1"/>
  <c r="H1022" s="1"/>
  <c r="H1019"/>
  <c r="H1018" s="1"/>
  <c r="H1017" s="1"/>
  <c r="H1011"/>
  <c r="H1010" s="1"/>
  <c r="H1004"/>
  <c r="H1002"/>
  <c r="H997"/>
  <c r="H994"/>
  <c r="H993" s="1"/>
  <c r="H990"/>
  <c r="H987"/>
  <c r="H974"/>
  <c r="H973" s="1"/>
  <c r="H971"/>
  <c r="H970" s="1"/>
  <c r="H966"/>
  <c r="H961"/>
  <c r="H954"/>
  <c r="H953" s="1"/>
  <c r="H952" s="1"/>
  <c r="H949"/>
  <c r="H948" s="1"/>
  <c r="H946"/>
  <c r="H945" s="1"/>
  <c r="H938"/>
  <c r="H937" s="1"/>
  <c r="H932"/>
  <c r="H931" s="1"/>
  <c r="H929"/>
  <c r="H928" s="1"/>
  <c r="H909"/>
  <c r="H906" s="1"/>
  <c r="H902"/>
  <c r="H898"/>
  <c r="H895"/>
  <c r="H892"/>
  <c r="H889"/>
  <c r="H888" s="1"/>
  <c r="H887" s="1"/>
  <c r="H885"/>
  <c r="H883"/>
  <c r="H869"/>
  <c r="H868" s="1"/>
  <c r="H862"/>
  <c r="H860"/>
  <c r="H859" s="1"/>
  <c r="H840"/>
  <c r="H838"/>
  <c r="H836"/>
  <c r="H832"/>
  <c r="H830"/>
  <c r="H827"/>
  <c r="H823"/>
  <c r="H820"/>
  <c r="H817"/>
  <c r="H816" s="1"/>
  <c r="H815" s="1"/>
  <c r="H813"/>
  <c r="H811"/>
  <c r="H803"/>
  <c r="H802" s="1"/>
  <c r="H794"/>
  <c r="H792"/>
  <c r="H789"/>
  <c r="H786"/>
  <c r="H731"/>
  <c r="H730" s="1"/>
  <c r="H728"/>
  <c r="H727" s="1"/>
  <c r="H725"/>
  <c r="H724" s="1"/>
  <c r="H712"/>
  <c r="H711" s="1"/>
  <c r="H709"/>
  <c r="H708" s="1"/>
  <c r="H705"/>
  <c r="H704" s="1"/>
  <c r="H692"/>
  <c r="H691" s="1"/>
  <c r="H690" s="1"/>
  <c r="H689" s="1"/>
  <c r="H688" s="1"/>
  <c r="H687" s="1"/>
  <c r="H685"/>
  <c r="H684" s="1"/>
  <c r="H683" s="1"/>
  <c r="H682" s="1"/>
  <c r="H681" s="1"/>
  <c r="H680" s="1"/>
  <c r="H676"/>
  <c r="H674"/>
  <c r="H672"/>
  <c r="H669"/>
  <c r="H659"/>
  <c r="H658" s="1"/>
  <c r="H655"/>
  <c r="H654" s="1"/>
  <c r="H653" s="1"/>
  <c r="H650"/>
  <c r="H649" s="1"/>
  <c r="H645"/>
  <c r="H644" s="1"/>
  <c r="H643" s="1"/>
  <c r="H642" s="1"/>
  <c r="H641" s="1"/>
  <c r="H638"/>
  <c r="H637" s="1"/>
  <c r="H634"/>
  <c r="H631"/>
  <c r="H628"/>
  <c r="H623"/>
  <c r="H618"/>
  <c r="H617" s="1"/>
  <c r="H616" s="1"/>
  <c r="H614"/>
  <c r="H613" s="1"/>
  <c r="H612" s="1"/>
  <c r="H611" s="1"/>
  <c r="H609"/>
  <c r="H608" s="1"/>
  <c r="H607" s="1"/>
  <c r="H604"/>
  <c r="H603" s="1"/>
  <c r="H601"/>
  <c r="H600" s="1"/>
  <c r="H596"/>
  <c r="H595" s="1"/>
  <c r="H594" s="1"/>
  <c r="H591"/>
  <c r="H590" s="1"/>
  <c r="H588"/>
  <c r="H586"/>
  <c r="H584"/>
  <c r="H577"/>
  <c r="H574"/>
  <c r="H571"/>
  <c r="H568"/>
  <c r="H565"/>
  <c r="H562"/>
  <c r="H559"/>
  <c r="H556"/>
  <c r="H553"/>
  <c r="H550"/>
  <c r="H547"/>
  <c r="H544"/>
  <c r="H541"/>
  <c r="H538"/>
  <c r="H535"/>
  <c r="H532"/>
  <c r="H529"/>
  <c r="H525"/>
  <c r="H524" s="1"/>
  <c r="H520"/>
  <c r="H519" s="1"/>
  <c r="H518" s="1"/>
  <c r="H515"/>
  <c r="H514" s="1"/>
  <c r="H513" s="1"/>
  <c r="H512" s="1"/>
  <c r="H506"/>
  <c r="H505" s="1"/>
  <c r="H504" s="1"/>
  <c r="H501"/>
  <c r="H500" s="1"/>
  <c r="H499" s="1"/>
  <c r="H498" s="1"/>
  <c r="H497" s="1"/>
  <c r="H496" s="1"/>
  <c r="E43" i="3" s="1"/>
  <c r="H492" i="1"/>
  <c r="H491" s="1"/>
  <c r="H490" s="1"/>
  <c r="H489" s="1"/>
  <c r="H488" s="1"/>
  <c r="H487" s="1"/>
  <c r="H455"/>
  <c r="H454" s="1"/>
  <c r="H453" s="1"/>
  <c r="H451"/>
  <c r="H449"/>
  <c r="H445"/>
  <c r="H444" s="1"/>
  <c r="H442"/>
  <c r="H441" s="1"/>
  <c r="H440" s="1"/>
  <c r="H436"/>
  <c r="H434"/>
  <c r="H426"/>
  <c r="H425" s="1"/>
  <c r="H421"/>
  <c r="H420" s="1"/>
  <c r="H418"/>
  <c r="H417" s="1"/>
  <c r="H414"/>
  <c r="H412"/>
  <c r="H407"/>
  <c r="H406" s="1"/>
  <c r="H403"/>
  <c r="H401"/>
  <c r="H397"/>
  <c r="H390"/>
  <c r="H389" s="1"/>
  <c r="H388" s="1"/>
  <c r="H386"/>
  <c r="H385" s="1"/>
  <c r="H383"/>
  <c r="H382" s="1"/>
  <c r="H381" s="1"/>
  <c r="H377"/>
  <c r="H376" s="1"/>
  <c r="H375" s="1"/>
  <c r="H374" s="1"/>
  <c r="H372"/>
  <c r="H371" s="1"/>
  <c r="H370" s="1"/>
  <c r="H369" s="1"/>
  <c r="H367"/>
  <c r="H365"/>
  <c r="H363"/>
  <c r="H359"/>
  <c r="H357"/>
  <c r="H350"/>
  <c r="H349" s="1"/>
  <c r="H348" s="1"/>
  <c r="H344"/>
  <c r="H343" s="1"/>
  <c r="H341"/>
  <c r="H340" s="1"/>
  <c r="H339" s="1"/>
  <c r="H337"/>
  <c r="H336" s="1"/>
  <c r="H334"/>
  <c r="H332"/>
  <c r="H327"/>
  <c r="H326" s="1"/>
  <c r="H322"/>
  <c r="H321" s="1"/>
  <c r="H319"/>
  <c r="H317"/>
  <c r="H314"/>
  <c r="H312"/>
  <c r="H310"/>
  <c r="H306"/>
  <c r="H305" s="1"/>
  <c r="H304" s="1"/>
  <c r="H302"/>
  <c r="H299" s="1"/>
  <c r="H300"/>
  <c r="H293"/>
  <c r="H292" s="1"/>
  <c r="H290"/>
  <c r="H288"/>
  <c r="H283"/>
  <c r="H282" s="1"/>
  <c r="H281" s="1"/>
  <c r="H280" s="1"/>
  <c r="H277"/>
  <c r="H276" s="1"/>
  <c r="H274"/>
  <c r="H273" s="1"/>
  <c r="H270"/>
  <c r="H269" s="1"/>
  <c r="H268" s="1"/>
  <c r="H266"/>
  <c r="H264"/>
  <c r="H262"/>
  <c r="H257"/>
  <c r="H256" s="1"/>
  <c r="H253"/>
  <c r="H252" s="1"/>
  <c r="H249"/>
  <c r="H247"/>
  <c r="H240"/>
  <c r="H239" s="1"/>
  <c r="H237"/>
  <c r="H236" s="1"/>
  <c r="H234"/>
  <c r="H233" s="1"/>
  <c r="H231"/>
  <c r="H230" s="1"/>
  <c r="H229" s="1"/>
  <c r="H227"/>
  <c r="H225"/>
  <c r="H218"/>
  <c r="H217" s="1"/>
  <c r="H216" s="1"/>
  <c r="H214"/>
  <c r="H213"/>
  <c r="H211"/>
  <c r="H208"/>
  <c r="H205"/>
  <c r="H204" s="1"/>
  <c r="H200" s="1"/>
  <c r="H202"/>
  <c r="H201" s="1"/>
  <c r="H197"/>
  <c r="H195" s="1"/>
  <c r="H193"/>
  <c r="H191"/>
  <c r="H186"/>
  <c r="H184"/>
  <c r="H182"/>
  <c r="H178"/>
  <c r="H176"/>
  <c r="H173"/>
  <c r="H168"/>
  <c r="H166"/>
  <c r="H165"/>
  <c r="H164" s="1"/>
  <c r="H162"/>
  <c r="H161" s="1"/>
  <c r="H160" s="1"/>
  <c r="H158"/>
  <c r="H157" s="1"/>
  <c r="H156" s="1"/>
  <c r="H152"/>
  <c r="H150"/>
  <c r="H148"/>
  <c r="H140"/>
  <c r="H139" s="1"/>
  <c r="H138" s="1"/>
  <c r="E19" i="3" s="1"/>
  <c r="H135" i="1"/>
  <c r="H134" s="1"/>
  <c r="H132"/>
  <c r="H131" s="1"/>
  <c r="H129"/>
  <c r="H128" s="1"/>
  <c r="H126"/>
  <c r="H124"/>
  <c r="H121"/>
  <c r="H120" s="1"/>
  <c r="H117"/>
  <c r="H116" s="1"/>
  <c r="H104"/>
  <c r="H103" s="1"/>
  <c r="H100"/>
  <c r="H99" s="1"/>
  <c r="H94"/>
  <c r="H92"/>
  <c r="H89"/>
  <c r="H86"/>
  <c r="H85" s="1"/>
  <c r="H82"/>
  <c r="H81" s="1"/>
  <c r="H80" s="1"/>
  <c r="E15" i="3" s="1"/>
  <c r="H78" i="1"/>
  <c r="H77" s="1"/>
  <c r="H76" s="1"/>
  <c r="E13" i="3" s="1"/>
  <c r="H73" i="1"/>
  <c r="H70"/>
  <c r="H69" s="1"/>
  <c r="H66"/>
  <c r="H65" s="1"/>
  <c r="H61"/>
  <c r="H60" s="1"/>
  <c r="H57"/>
  <c r="H56" s="1"/>
  <c r="H53"/>
  <c r="H52" s="1"/>
  <c r="H51" s="1"/>
  <c r="H26"/>
  <c r="H24"/>
  <c r="H21"/>
  <c r="H18"/>
  <c r="H14"/>
  <c r="F52" i="3"/>
  <c r="F51"/>
  <c r="F50"/>
  <c r="F49"/>
  <c r="F47"/>
  <c r="F46"/>
  <c r="F45"/>
  <c r="F44"/>
  <c r="F43"/>
  <c r="F41"/>
  <c r="F40"/>
  <c r="F38"/>
  <c r="F37"/>
  <c r="F36"/>
  <c r="F35"/>
  <c r="F34"/>
  <c r="F32"/>
  <c r="F31"/>
  <c r="F29"/>
  <c r="F28"/>
  <c r="F27"/>
  <c r="F26"/>
  <c r="F24"/>
  <c r="F23"/>
  <c r="F22"/>
  <c r="F20"/>
  <c r="F19"/>
  <c r="F17"/>
  <c r="F16"/>
  <c r="F15"/>
  <c r="F14"/>
  <c r="F13"/>
  <c r="F12"/>
  <c r="F11"/>
  <c r="F10"/>
  <c r="E16"/>
  <c r="H851" i="2"/>
  <c r="H850" s="1"/>
  <c r="H849"/>
  <c r="H848"/>
  <c r="H846"/>
  <c r="H845"/>
  <c r="H844"/>
  <c r="H843"/>
  <c r="H842"/>
  <c r="H840"/>
  <c r="H839" s="1"/>
  <c r="H836"/>
  <c r="H835"/>
  <c r="H834"/>
  <c r="H833"/>
  <c r="H832"/>
  <c r="H830"/>
  <c r="H829" s="1"/>
  <c r="H828"/>
  <c r="H827" s="1"/>
  <c r="H826"/>
  <c r="H825"/>
  <c r="H823"/>
  <c r="H822" s="1"/>
  <c r="H821"/>
  <c r="H820"/>
  <c r="H818"/>
  <c r="H817"/>
  <c r="H816"/>
  <c r="H814"/>
  <c r="H813" s="1"/>
  <c r="H812" s="1"/>
  <c r="H811"/>
  <c r="H810" s="1"/>
  <c r="H809"/>
  <c r="H808" s="1"/>
  <c r="H806"/>
  <c r="H805" s="1"/>
  <c r="H804" s="1"/>
  <c r="H803"/>
  <c r="H802" s="1"/>
  <c r="H801" s="1"/>
  <c r="H800"/>
  <c r="H799" s="1"/>
  <c r="H798" s="1"/>
  <c r="H797" s="1"/>
  <c r="H796"/>
  <c r="H795" s="1"/>
  <c r="H794"/>
  <c r="H793" s="1"/>
  <c r="H789"/>
  <c r="H788" s="1"/>
  <c r="H787"/>
  <c r="H786" s="1"/>
  <c r="H785"/>
  <c r="H784" s="1"/>
  <c r="H782"/>
  <c r="H781"/>
  <c r="H780" s="1"/>
  <c r="H779"/>
  <c r="H778"/>
  <c r="H776"/>
  <c r="H775" s="1"/>
  <c r="H774"/>
  <c r="H773"/>
  <c r="H771"/>
  <c r="H770"/>
  <c r="H767"/>
  <c r="H766"/>
  <c r="H764"/>
  <c r="H763"/>
  <c r="H760"/>
  <c r="H759" s="1"/>
  <c r="H758" s="1"/>
  <c r="H757" s="1"/>
  <c r="H755"/>
  <c r="H754" s="1"/>
  <c r="H750"/>
  <c r="H749" s="1"/>
  <c r="H747"/>
  <c r="H746" s="1"/>
  <c r="H744"/>
  <c r="H743"/>
  <c r="H741"/>
  <c r="H740" s="1"/>
  <c r="H739"/>
  <c r="H738" s="1"/>
  <c r="H737"/>
  <c r="H736"/>
  <c r="H733"/>
  <c r="H731" s="1"/>
  <c r="H730"/>
  <c r="H729" s="1"/>
  <c r="H728"/>
  <c r="H727" s="1"/>
  <c r="H721"/>
  <c r="H720" s="1"/>
  <c r="H719" s="1"/>
  <c r="H718" s="1"/>
  <c r="H717"/>
  <c r="H715" s="1"/>
  <c r="H714"/>
  <c r="H713"/>
  <c r="H708"/>
  <c r="H707" s="1"/>
  <c r="H706"/>
  <c r="H705"/>
  <c r="H702"/>
  <c r="H701" s="1"/>
  <c r="H700"/>
  <c r="H699" s="1"/>
  <c r="H698"/>
  <c r="H697" s="1"/>
  <c r="H695"/>
  <c r="H694" s="1"/>
  <c r="H693" s="1"/>
  <c r="H684"/>
  <c r="H683" s="1"/>
  <c r="H682" s="1"/>
  <c r="H681"/>
  <c r="H680" s="1"/>
  <c r="H679" s="1"/>
  <c r="H677"/>
  <c r="H676" s="1"/>
  <c r="H655"/>
  <c r="H654" s="1"/>
  <c r="H653" s="1"/>
  <c r="H652"/>
  <c r="H651" s="1"/>
  <c r="H650" s="1"/>
  <c r="H648"/>
  <c r="H647" s="1"/>
  <c r="H646" s="1"/>
  <c r="H617"/>
  <c r="H616"/>
  <c r="H614"/>
  <c r="H613" s="1"/>
  <c r="H612"/>
  <c r="H611"/>
  <c r="H609"/>
  <c r="H608"/>
  <c r="H604"/>
  <c r="H603"/>
  <c r="H602"/>
  <c r="H601"/>
  <c r="H595"/>
  <c r="H594"/>
  <c r="H592"/>
  <c r="H591" s="1"/>
  <c r="H588"/>
  <c r="H587"/>
  <c r="H571"/>
  <c r="H570"/>
  <c r="H569"/>
  <c r="H568"/>
  <c r="H567"/>
  <c r="H566"/>
  <c r="H563"/>
  <c r="H562"/>
  <c r="H561"/>
  <c r="H558"/>
  <c r="H557" s="1"/>
  <c r="H556" s="1"/>
  <c r="H555"/>
  <c r="H554"/>
  <c r="H553"/>
  <c r="H551"/>
  <c r="H550"/>
  <c r="H549"/>
  <c r="H548"/>
  <c r="H537"/>
  <c r="H536" s="1"/>
  <c r="H533" s="1"/>
  <c r="H532"/>
  <c r="H531"/>
  <c r="H529"/>
  <c r="H528"/>
  <c r="H527"/>
  <c r="H525"/>
  <c r="H524"/>
  <c r="H523"/>
  <c r="H521"/>
  <c r="H520"/>
  <c r="H519"/>
  <c r="H517"/>
  <c r="H516"/>
  <c r="H514"/>
  <c r="H513"/>
  <c r="H511"/>
  <c r="H510"/>
  <c r="H508"/>
  <c r="H507"/>
  <c r="H504"/>
  <c r="H503" s="1"/>
  <c r="H502" s="1"/>
  <c r="H501"/>
  <c r="H500" s="1"/>
  <c r="H499" s="1"/>
  <c r="H497"/>
  <c r="H496" s="1"/>
  <c r="H495"/>
  <c r="H494" s="1"/>
  <c r="H493"/>
  <c r="H492" s="1"/>
  <c r="H491"/>
  <c r="H490" s="1"/>
  <c r="H489"/>
  <c r="H488" s="1"/>
  <c r="H471"/>
  <c r="H470" s="1"/>
  <c r="H466"/>
  <c r="H465"/>
  <c r="H464"/>
  <c r="H461"/>
  <c r="H460"/>
  <c r="H459"/>
  <c r="H457"/>
  <c r="H456"/>
  <c r="H448"/>
  <c r="H447" s="1"/>
  <c r="H446" s="1"/>
  <c r="H445"/>
  <c r="H444" s="1"/>
  <c r="H443"/>
  <c r="H442" s="1"/>
  <c r="H441" s="1"/>
  <c r="H439"/>
  <c r="H438" s="1"/>
  <c r="H437" s="1"/>
  <c r="H436"/>
  <c r="H435" s="1"/>
  <c r="H434" s="1"/>
  <c r="H433"/>
  <c r="H432" s="1"/>
  <c r="H431" s="1"/>
  <c r="H430"/>
  <c r="H429" s="1"/>
  <c r="H428"/>
  <c r="H427" s="1"/>
  <c r="H425"/>
  <c r="H424" s="1"/>
  <c r="H423"/>
  <c r="H422" s="1"/>
  <c r="H421"/>
  <c r="H420" s="1"/>
  <c r="H418"/>
  <c r="H417"/>
  <c r="H416"/>
  <c r="H413"/>
  <c r="H412" s="1"/>
  <c r="H411"/>
  <c r="H410"/>
  <c r="H405"/>
  <c r="H404" s="1"/>
  <c r="H403" s="1"/>
  <c r="H402"/>
  <c r="H401" s="1"/>
  <c r="H400"/>
  <c r="H399" s="1"/>
  <c r="H398"/>
  <c r="H397" s="1"/>
  <c r="H394"/>
  <c r="H393"/>
  <c r="H392" s="1"/>
  <c r="H389"/>
  <c r="H388" s="1"/>
  <c r="H387"/>
  <c r="H386" s="1"/>
  <c r="H383"/>
  <c r="H382" s="1"/>
  <c r="H381"/>
  <c r="H380" s="1"/>
  <c r="H379"/>
  <c r="H378" s="1"/>
  <c r="H374"/>
  <c r="H373" s="1"/>
  <c r="H372" s="1"/>
  <c r="H371"/>
  <c r="H370" s="1"/>
  <c r="H369" s="1"/>
  <c r="H367"/>
  <c r="H365" s="1"/>
  <c r="H364" s="1"/>
  <c r="H361"/>
  <c r="H360" s="1"/>
  <c r="H359" s="1"/>
  <c r="H358" s="1"/>
  <c r="H357"/>
  <c r="H356"/>
  <c r="H355"/>
  <c r="H351"/>
  <c r="H350" s="1"/>
  <c r="H349" s="1"/>
  <c r="H348" s="1"/>
  <c r="H347"/>
  <c r="H346"/>
  <c r="H345"/>
  <c r="H342"/>
  <c r="H341" s="1"/>
  <c r="H340" s="1"/>
  <c r="H339"/>
  <c r="H338" s="1"/>
  <c r="H337" s="1"/>
  <c r="H334"/>
  <c r="H333" s="1"/>
  <c r="H332" s="1"/>
  <c r="H331" s="1"/>
  <c r="H330"/>
  <c r="H329" s="1"/>
  <c r="H328" s="1"/>
  <c r="H327" s="1"/>
  <c r="H326"/>
  <c r="H325" s="1"/>
  <c r="H324" s="1"/>
  <c r="H323" s="1"/>
  <c r="H321"/>
  <c r="H320" s="1"/>
  <c r="H319" s="1"/>
  <c r="H318" s="1"/>
  <c r="H317"/>
  <c r="H316" s="1"/>
  <c r="H315"/>
  <c r="H314" s="1"/>
  <c r="H312"/>
  <c r="H311" s="1"/>
  <c r="H308"/>
  <c r="H307"/>
  <c r="H306" s="1"/>
  <c r="H305"/>
  <c r="H304" s="1"/>
  <c r="H300"/>
  <c r="H299"/>
  <c r="H298"/>
  <c r="H295"/>
  <c r="H293"/>
  <c r="H292"/>
  <c r="H291"/>
  <c r="H290"/>
  <c r="H287"/>
  <c r="H284"/>
  <c r="H283" s="1"/>
  <c r="H282"/>
  <c r="H281" s="1"/>
  <c r="H279"/>
  <c r="H278"/>
  <c r="H277"/>
  <c r="H275"/>
  <c r="H274" s="1"/>
  <c r="H273"/>
  <c r="H272"/>
  <c r="H268"/>
  <c r="H267" s="1"/>
  <c r="H266"/>
  <c r="H265" s="1"/>
  <c r="H264"/>
  <c r="H263" s="1"/>
  <c r="H261"/>
  <c r="H260"/>
  <c r="H259"/>
  <c r="H256"/>
  <c r="H254"/>
  <c r="H253"/>
  <c r="H249"/>
  <c r="H248" s="1"/>
  <c r="H247"/>
  <c r="H246" s="1"/>
  <c r="H242"/>
  <c r="H241" s="1"/>
  <c r="H240"/>
  <c r="H239" s="1"/>
  <c r="H238"/>
  <c r="H237"/>
  <c r="H235"/>
  <c r="H234" s="1"/>
  <c r="H233"/>
  <c r="H232" s="1"/>
  <c r="H229"/>
  <c r="H227" s="1"/>
  <c r="H226" s="1"/>
  <c r="H224"/>
  <c r="H223" s="1"/>
  <c r="H222"/>
  <c r="H220"/>
  <c r="H219" s="1"/>
  <c r="H218"/>
  <c r="H217" s="1"/>
  <c r="H216"/>
  <c r="H213"/>
  <c r="H212" s="1"/>
  <c r="H211"/>
  <c r="H210" s="1"/>
  <c r="H204"/>
  <c r="H203" s="1"/>
  <c r="H202" s="1"/>
  <c r="H201" s="1"/>
  <c r="H200"/>
  <c r="H199" s="1"/>
  <c r="H198" s="1"/>
  <c r="H197" s="1"/>
  <c r="H196"/>
  <c r="H195"/>
  <c r="H194"/>
  <c r="H192"/>
  <c r="H191" s="1"/>
  <c r="H190"/>
  <c r="H189" s="1"/>
  <c r="H185"/>
  <c r="H184" s="1"/>
  <c r="H183"/>
  <c r="H182" s="1"/>
  <c r="H181"/>
  <c r="H180" s="1"/>
  <c r="H178"/>
  <c r="H177" s="1"/>
  <c r="H176"/>
  <c r="H175" s="1"/>
  <c r="H173"/>
  <c r="H172" s="1"/>
  <c r="H170"/>
  <c r="H169"/>
  <c r="H165"/>
  <c r="H164" s="1"/>
  <c r="H163" s="1"/>
  <c r="H162"/>
  <c r="H161" s="1"/>
  <c r="H160"/>
  <c r="H159" s="1"/>
  <c r="H158"/>
  <c r="H157" s="1"/>
  <c r="H155"/>
  <c r="H154"/>
  <c r="H153"/>
  <c r="H151"/>
  <c r="H150" s="1"/>
  <c r="H149"/>
  <c r="H148"/>
  <c r="H146"/>
  <c r="H145"/>
  <c r="H144"/>
  <c r="H142"/>
  <c r="H141" s="1"/>
  <c r="H138"/>
  <c r="H137" s="1"/>
  <c r="H136" s="1"/>
  <c r="H135"/>
  <c r="H134"/>
  <c r="H131"/>
  <c r="H129" s="1"/>
  <c r="H128"/>
  <c r="H127" s="1"/>
  <c r="H126" s="1"/>
  <c r="H125"/>
  <c r="H124" s="1"/>
  <c r="H122"/>
  <c r="H121" s="1"/>
  <c r="H120" s="1"/>
  <c r="H116" s="1"/>
  <c r="H118"/>
  <c r="H117" s="1"/>
  <c r="H115"/>
  <c r="H114"/>
  <c r="H113"/>
  <c r="H112"/>
  <c r="H108"/>
  <c r="H107" s="1"/>
  <c r="H105"/>
  <c r="H104"/>
  <c r="H101"/>
  <c r="H99" s="1"/>
  <c r="H98"/>
  <c r="H97"/>
  <c r="H95"/>
  <c r="H94"/>
  <c r="H92"/>
  <c r="H91"/>
  <c r="H89"/>
  <c r="H88"/>
  <c r="H86"/>
  <c r="H85"/>
  <c r="H83"/>
  <c r="H82"/>
  <c r="H80"/>
  <c r="H79"/>
  <c r="H77"/>
  <c r="H76"/>
  <c r="H74"/>
  <c r="H73"/>
  <c r="H72"/>
  <c r="H70"/>
  <c r="H69"/>
  <c r="H67"/>
  <c r="H66"/>
  <c r="H64"/>
  <c r="H63"/>
  <c r="H61"/>
  <c r="H60"/>
  <c r="H58"/>
  <c r="H57"/>
  <c r="H55"/>
  <c r="H54"/>
  <c r="H52"/>
  <c r="H51"/>
  <c r="H48"/>
  <c r="H47"/>
  <c r="H45"/>
  <c r="H44"/>
  <c r="H41"/>
  <c r="H40"/>
  <c r="H38"/>
  <c r="H37"/>
  <c r="H35"/>
  <c r="H34"/>
  <c r="H32"/>
  <c r="H31"/>
  <c r="H29"/>
  <c r="H28"/>
  <c r="H27"/>
  <c r="H26"/>
  <c r="H22"/>
  <c r="H21" s="1"/>
  <c r="H17"/>
  <c r="H15"/>
  <c r="H12"/>
  <c r="H11" s="1"/>
  <c r="G851"/>
  <c r="G850" s="1"/>
  <c r="G849"/>
  <c r="G848"/>
  <c r="G846"/>
  <c r="G845"/>
  <c r="G844"/>
  <c r="G843"/>
  <c r="G842"/>
  <c r="G840"/>
  <c r="G839" s="1"/>
  <c r="G836"/>
  <c r="G835"/>
  <c r="G834"/>
  <c r="G833"/>
  <c r="G832"/>
  <c r="G830"/>
  <c r="G829" s="1"/>
  <c r="G828"/>
  <c r="G827" s="1"/>
  <c r="G826"/>
  <c r="G825"/>
  <c r="G823"/>
  <c r="G822" s="1"/>
  <c r="G821"/>
  <c r="G820"/>
  <c r="G818"/>
  <c r="G817"/>
  <c r="G816"/>
  <c r="G814"/>
  <c r="G813" s="1"/>
  <c r="G812" s="1"/>
  <c r="G811"/>
  <c r="G810" s="1"/>
  <c r="G809"/>
  <c r="G808" s="1"/>
  <c r="G806"/>
  <c r="G805" s="1"/>
  <c r="G804" s="1"/>
  <c r="G803"/>
  <c r="G802" s="1"/>
  <c r="G801" s="1"/>
  <c r="G800"/>
  <c r="G799" s="1"/>
  <c r="G798" s="1"/>
  <c r="G797" s="1"/>
  <c r="G796"/>
  <c r="G795" s="1"/>
  <c r="G794"/>
  <c r="G793" s="1"/>
  <c r="G789"/>
  <c r="G788" s="1"/>
  <c r="G787"/>
  <c r="G786" s="1"/>
  <c r="G785"/>
  <c r="G784" s="1"/>
  <c r="G782"/>
  <c r="G779"/>
  <c r="G778"/>
  <c r="G776"/>
  <c r="G775" s="1"/>
  <c r="G774"/>
  <c r="G773"/>
  <c r="G771"/>
  <c r="G770"/>
  <c r="G767"/>
  <c r="G766"/>
  <c r="G764"/>
  <c r="G763"/>
  <c r="G760"/>
  <c r="G759" s="1"/>
  <c r="G758" s="1"/>
  <c r="G757" s="1"/>
  <c r="G755"/>
  <c r="G754" s="1"/>
  <c r="G750"/>
  <c r="G749" s="1"/>
  <c r="G747"/>
  <c r="G746" s="1"/>
  <c r="G744"/>
  <c r="G743"/>
  <c r="G741"/>
  <c r="G740" s="1"/>
  <c r="G739"/>
  <c r="G738" s="1"/>
  <c r="G737"/>
  <c r="G736"/>
  <c r="G733"/>
  <c r="G731" s="1"/>
  <c r="G730"/>
  <c r="G729" s="1"/>
  <c r="G728"/>
  <c r="G727" s="1"/>
  <c r="G721"/>
  <c r="G720" s="1"/>
  <c r="G719" s="1"/>
  <c r="G718" s="1"/>
  <c r="G717"/>
  <c r="G716" s="1"/>
  <c r="G714"/>
  <c r="G713"/>
  <c r="G708"/>
  <c r="G707" s="1"/>
  <c r="G706"/>
  <c r="G705"/>
  <c r="G702"/>
  <c r="G701" s="1"/>
  <c r="G700"/>
  <c r="G699" s="1"/>
  <c r="G698"/>
  <c r="G697" s="1"/>
  <c r="G695"/>
  <c r="G694" s="1"/>
  <c r="G693" s="1"/>
  <c r="G684"/>
  <c r="G683" s="1"/>
  <c r="G682" s="1"/>
  <c r="G681"/>
  <c r="G680" s="1"/>
  <c r="G679" s="1"/>
  <c r="G677"/>
  <c r="G676" s="1"/>
  <c r="G655"/>
  <c r="G654" s="1"/>
  <c r="G653" s="1"/>
  <c r="G652"/>
  <c r="G651" s="1"/>
  <c r="G650" s="1"/>
  <c r="G648"/>
  <c r="G647" s="1"/>
  <c r="G646" s="1"/>
  <c r="G617"/>
  <c r="G616"/>
  <c r="G614"/>
  <c r="G613" s="1"/>
  <c r="G612"/>
  <c r="G611"/>
  <c r="G609"/>
  <c r="G608"/>
  <c r="G604"/>
  <c r="G603"/>
  <c r="G602"/>
  <c r="G601"/>
  <c r="G595"/>
  <c r="G594"/>
  <c r="G592"/>
  <c r="G591" s="1"/>
  <c r="G588"/>
  <c r="G587"/>
  <c r="G571"/>
  <c r="G570"/>
  <c r="G569"/>
  <c r="G568"/>
  <c r="G567"/>
  <c r="G566"/>
  <c r="G563"/>
  <c r="G562"/>
  <c r="G561"/>
  <c r="G558"/>
  <c r="G557" s="1"/>
  <c r="G556" s="1"/>
  <c r="G555"/>
  <c r="G554"/>
  <c r="G553"/>
  <c r="G551"/>
  <c r="G550"/>
  <c r="G549"/>
  <c r="G548"/>
  <c r="G537"/>
  <c r="G536" s="1"/>
  <c r="G533" s="1"/>
  <c r="G532"/>
  <c r="G531"/>
  <c r="G529"/>
  <c r="G528"/>
  <c r="G527"/>
  <c r="G525"/>
  <c r="G524"/>
  <c r="G523"/>
  <c r="G521"/>
  <c r="G520"/>
  <c r="G519"/>
  <c r="G517"/>
  <c r="G516"/>
  <c r="G514"/>
  <c r="G513"/>
  <c r="G511"/>
  <c r="G510"/>
  <c r="G508"/>
  <c r="G507"/>
  <c r="G504"/>
  <c r="G503" s="1"/>
  <c r="G502" s="1"/>
  <c r="G501"/>
  <c r="G500" s="1"/>
  <c r="G499" s="1"/>
  <c r="G497"/>
  <c r="G496" s="1"/>
  <c r="G495"/>
  <c r="G494" s="1"/>
  <c r="G493"/>
  <c r="G492" s="1"/>
  <c r="G491"/>
  <c r="G490" s="1"/>
  <c r="G489"/>
  <c r="G488" s="1"/>
  <c r="G471"/>
  <c r="G470" s="1"/>
  <c r="G466"/>
  <c r="G465"/>
  <c r="G464"/>
  <c r="G461"/>
  <c r="G460"/>
  <c r="G459"/>
  <c r="G457"/>
  <c r="G456"/>
  <c r="G448"/>
  <c r="G447" s="1"/>
  <c r="G446" s="1"/>
  <c r="G445"/>
  <c r="G444" s="1"/>
  <c r="G443"/>
  <c r="G442" s="1"/>
  <c r="G441" s="1"/>
  <c r="G439"/>
  <c r="G438" s="1"/>
  <c r="G437" s="1"/>
  <c r="G436"/>
  <c r="G435" s="1"/>
  <c r="G434" s="1"/>
  <c r="G433"/>
  <c r="G432" s="1"/>
  <c r="G431" s="1"/>
  <c r="G430"/>
  <c r="G429" s="1"/>
  <c r="G428"/>
  <c r="G427" s="1"/>
  <c r="G425"/>
  <c r="G424" s="1"/>
  <c r="G423"/>
  <c r="G422" s="1"/>
  <c r="G421"/>
  <c r="G420" s="1"/>
  <c r="G418"/>
  <c r="G417"/>
  <c r="G416"/>
  <c r="G413"/>
  <c r="G412" s="1"/>
  <c r="G411"/>
  <c r="G410"/>
  <c r="G405"/>
  <c r="G404" s="1"/>
  <c r="G403" s="1"/>
  <c r="G402"/>
  <c r="G401" s="1"/>
  <c r="G400"/>
  <c r="G399" s="1"/>
  <c r="G398"/>
  <c r="G397" s="1"/>
  <c r="G394"/>
  <c r="G393"/>
  <c r="G392" s="1"/>
  <c r="G389"/>
  <c r="G388" s="1"/>
  <c r="G387"/>
  <c r="G386" s="1"/>
  <c r="G383"/>
  <c r="G382" s="1"/>
  <c r="G381"/>
  <c r="G380" s="1"/>
  <c r="G379"/>
  <c r="G378" s="1"/>
  <c r="G374"/>
  <c r="G373" s="1"/>
  <c r="G372" s="1"/>
  <c r="G371"/>
  <c r="G370" s="1"/>
  <c r="G369" s="1"/>
  <c r="G367"/>
  <c r="G365" s="1"/>
  <c r="G364" s="1"/>
  <c r="G361"/>
  <c r="G360" s="1"/>
  <c r="G359" s="1"/>
  <c r="G358" s="1"/>
  <c r="G357"/>
  <c r="G356"/>
  <c r="G355"/>
  <c r="G351"/>
  <c r="G350" s="1"/>
  <c r="G349" s="1"/>
  <c r="G348" s="1"/>
  <c r="G347"/>
  <c r="G346"/>
  <c r="G345"/>
  <c r="G342"/>
  <c r="G341" s="1"/>
  <c r="G340" s="1"/>
  <c r="G339"/>
  <c r="G338" s="1"/>
  <c r="G337" s="1"/>
  <c r="G334"/>
  <c r="G333" s="1"/>
  <c r="G332" s="1"/>
  <c r="G331" s="1"/>
  <c r="G330"/>
  <c r="G329" s="1"/>
  <c r="G328" s="1"/>
  <c r="G327" s="1"/>
  <c r="G326"/>
  <c r="G325" s="1"/>
  <c r="G324" s="1"/>
  <c r="G323" s="1"/>
  <c r="G321"/>
  <c r="G320" s="1"/>
  <c r="G319" s="1"/>
  <c r="G318" s="1"/>
  <c r="G317"/>
  <c r="G316" s="1"/>
  <c r="G315"/>
  <c r="G314" s="1"/>
  <c r="G312"/>
  <c r="G311" s="1"/>
  <c r="G308"/>
  <c r="G307"/>
  <c r="G306" s="1"/>
  <c r="G305"/>
  <c r="G304" s="1"/>
  <c r="G300"/>
  <c r="G299"/>
  <c r="G298"/>
  <c r="G295"/>
  <c r="G293"/>
  <c r="G292"/>
  <c r="G291"/>
  <c r="G290"/>
  <c r="G287"/>
  <c r="G284"/>
  <c r="G283" s="1"/>
  <c r="G282"/>
  <c r="G281" s="1"/>
  <c r="G279"/>
  <c r="G278"/>
  <c r="G277"/>
  <c r="G275"/>
  <c r="G274" s="1"/>
  <c r="G273"/>
  <c r="G272"/>
  <c r="G268"/>
  <c r="G267" s="1"/>
  <c r="G266"/>
  <c r="G265" s="1"/>
  <c r="G264"/>
  <c r="G263" s="1"/>
  <c r="G261"/>
  <c r="G260"/>
  <c r="G259"/>
  <c r="G256"/>
  <c r="G254"/>
  <c r="G253"/>
  <c r="G249"/>
  <c r="G248" s="1"/>
  <c r="G247"/>
  <c r="G246" s="1"/>
  <c r="G242"/>
  <c r="G241" s="1"/>
  <c r="G240"/>
  <c r="G239" s="1"/>
  <c r="G238"/>
  <c r="G237"/>
  <c r="G235"/>
  <c r="G234" s="1"/>
  <c r="G233"/>
  <c r="G232" s="1"/>
  <c r="G229"/>
  <c r="G227" s="1"/>
  <c r="G226" s="1"/>
  <c r="G224"/>
  <c r="G223" s="1"/>
  <c r="G222"/>
  <c r="G220"/>
  <c r="G219" s="1"/>
  <c r="G218"/>
  <c r="G217" s="1"/>
  <c r="G216"/>
  <c r="G213"/>
  <c r="G212" s="1"/>
  <c r="G211"/>
  <c r="G210" s="1"/>
  <c r="G204"/>
  <c r="G203" s="1"/>
  <c r="G202" s="1"/>
  <c r="G201" s="1"/>
  <c r="G200"/>
  <c r="G199" s="1"/>
  <c r="G198" s="1"/>
  <c r="G197" s="1"/>
  <c r="G196"/>
  <c r="G195"/>
  <c r="G194"/>
  <c r="G192"/>
  <c r="G191" s="1"/>
  <c r="G190"/>
  <c r="G189" s="1"/>
  <c r="G185"/>
  <c r="G184" s="1"/>
  <c r="G183"/>
  <c r="G182" s="1"/>
  <c r="G181"/>
  <c r="G180" s="1"/>
  <c r="G178"/>
  <c r="G177" s="1"/>
  <c r="G176"/>
  <c r="G175" s="1"/>
  <c r="G173"/>
  <c r="G172" s="1"/>
  <c r="G170"/>
  <c r="G169"/>
  <c r="G165"/>
  <c r="G164" s="1"/>
  <c r="G163" s="1"/>
  <c r="G162"/>
  <c r="G161" s="1"/>
  <c r="G160"/>
  <c r="G159" s="1"/>
  <c r="G158"/>
  <c r="G157" s="1"/>
  <c r="G155"/>
  <c r="G154"/>
  <c r="G153"/>
  <c r="G151"/>
  <c r="G150" s="1"/>
  <c r="G149"/>
  <c r="G148"/>
  <c r="G146"/>
  <c r="G145"/>
  <c r="G144"/>
  <c r="G142"/>
  <c r="G141" s="1"/>
  <c r="G138"/>
  <c r="G137" s="1"/>
  <c r="G136" s="1"/>
  <c r="G135"/>
  <c r="G134"/>
  <c r="G131"/>
  <c r="G130" s="1"/>
  <c r="G128"/>
  <c r="G127" s="1"/>
  <c r="G126" s="1"/>
  <c r="G125"/>
  <c r="G124" s="1"/>
  <c r="G122"/>
  <c r="G121" s="1"/>
  <c r="G120" s="1"/>
  <c r="G116" s="1"/>
  <c r="G118"/>
  <c r="G117" s="1"/>
  <c r="G115"/>
  <c r="G114"/>
  <c r="G113"/>
  <c r="G112"/>
  <c r="G108"/>
  <c r="G107" s="1"/>
  <c r="G105"/>
  <c r="G104"/>
  <c r="G101"/>
  <c r="G99" s="1"/>
  <c r="G98"/>
  <c r="G97"/>
  <c r="G95"/>
  <c r="G94"/>
  <c r="G92"/>
  <c r="G91"/>
  <c r="G89"/>
  <c r="G88"/>
  <c r="G86"/>
  <c r="G85"/>
  <c r="G83"/>
  <c r="G82"/>
  <c r="G80"/>
  <c r="G79"/>
  <c r="G77"/>
  <c r="G76"/>
  <c r="G74"/>
  <c r="G73"/>
  <c r="G72"/>
  <c r="G70"/>
  <c r="G69"/>
  <c r="G67"/>
  <c r="G66"/>
  <c r="G64"/>
  <c r="G63"/>
  <c r="G61"/>
  <c r="G60"/>
  <c r="G58"/>
  <c r="G57"/>
  <c r="G55"/>
  <c r="G54"/>
  <c r="G52"/>
  <c r="G51"/>
  <c r="G48"/>
  <c r="G47"/>
  <c r="G45"/>
  <c r="G44"/>
  <c r="G41"/>
  <c r="G40"/>
  <c r="G38"/>
  <c r="G37"/>
  <c r="G35"/>
  <c r="G34"/>
  <c r="G32"/>
  <c r="G31"/>
  <c r="G29"/>
  <c r="G28"/>
  <c r="G27"/>
  <c r="G26"/>
  <c r="G22"/>
  <c r="G21" s="1"/>
  <c r="G17"/>
  <c r="G15"/>
  <c r="G12"/>
  <c r="G11" s="1"/>
  <c r="H243" l="1"/>
  <c r="H394" i="1"/>
  <c r="H393" s="1"/>
  <c r="G243" i="2"/>
  <c r="G745"/>
  <c r="H745"/>
  <c r="H13"/>
  <c r="H20"/>
  <c r="G13"/>
  <c r="G20"/>
  <c r="G9"/>
  <c r="G10"/>
  <c r="H9"/>
  <c r="H10"/>
  <c r="H295" i="1"/>
  <c r="H678" i="2"/>
  <c r="H672"/>
  <c r="H662" s="1"/>
  <c r="G678"/>
  <c r="H996" i="1"/>
  <c r="K1050"/>
  <c r="I1193"/>
  <c r="H927"/>
  <c r="H926" s="1"/>
  <c r="H925" s="1"/>
  <c r="G391" i="2"/>
  <c r="G565"/>
  <c r="G564" s="1"/>
  <c r="H565"/>
  <c r="H564" s="1"/>
  <c r="G14"/>
  <c r="H362" i="1"/>
  <c r="H733"/>
  <c r="H391" i="2"/>
  <c r="G781"/>
  <c r="G780" s="1"/>
  <c r="H123" i="1"/>
  <c r="H261"/>
  <c r="H260" s="1"/>
  <c r="H259" s="1"/>
  <c r="H251" s="1"/>
  <c r="E27" i="3" s="1"/>
  <c r="H433" i="1"/>
  <c r="H432" s="1"/>
  <c r="H424" s="1"/>
  <c r="H882"/>
  <c r="H1129"/>
  <c r="H1122" s="1"/>
  <c r="H1144"/>
  <c r="H14" i="2"/>
  <c r="H819" i="1"/>
  <c r="G724" i="2"/>
  <c r="G723" s="1"/>
  <c r="H46"/>
  <c r="H724"/>
  <c r="H723" s="1"/>
  <c r="F48" i="3"/>
  <c r="H668" i="1"/>
  <c r="H663" s="1"/>
  <c r="H583"/>
  <c r="H582" s="1"/>
  <c r="H581" s="1"/>
  <c r="K51"/>
  <c r="H56" i="2"/>
  <c r="F30" i="3"/>
  <c r="G509" i="2"/>
  <c r="H221"/>
  <c r="H610"/>
  <c r="H71"/>
  <c r="G515"/>
  <c r="G46"/>
  <c r="H1165" i="1"/>
  <c r="H1164" s="1"/>
  <c r="G50" i="2"/>
  <c r="G56"/>
  <c r="G133"/>
  <c r="G132" s="1"/>
  <c r="G455"/>
  <c r="G600"/>
  <c r="G599" s="1"/>
  <c r="G704"/>
  <c r="G703" s="1"/>
  <c r="G762"/>
  <c r="H30"/>
  <c r="H50"/>
  <c r="H251"/>
  <c r="H769"/>
  <c r="H175" i="1"/>
  <c r="H172" s="1"/>
  <c r="H171" s="1"/>
  <c r="E22" i="3" s="1"/>
  <c r="H223" i="1"/>
  <c r="H222" s="1"/>
  <c r="H330"/>
  <c r="H329" s="1"/>
  <c r="H325" s="1"/>
  <c r="H324" s="1"/>
  <c r="E29" i="3" s="1"/>
  <c r="H356" i="1"/>
  <c r="H648"/>
  <c r="H1026"/>
  <c r="H143" i="2"/>
  <c r="H772"/>
  <c r="G607"/>
  <c r="G765"/>
  <c r="H75"/>
  <c r="H81"/>
  <c r="H87"/>
  <c r="H130"/>
  <c r="H313"/>
  <c r="H322"/>
  <c r="H1016" i="1"/>
  <c r="H377" i="2"/>
  <c r="H376" s="1"/>
  <c r="H511" i="1"/>
  <c r="H503" s="1"/>
  <c r="E44" i="3" s="1"/>
  <c r="G33" i="2"/>
  <c r="G39"/>
  <c r="G65"/>
  <c r="G103"/>
  <c r="G102" s="1"/>
  <c r="G258"/>
  <c r="G257" s="1"/>
  <c r="H65"/>
  <c r="H258"/>
  <c r="H257" s="1"/>
  <c r="H297"/>
  <c r="H296" s="1"/>
  <c r="H344"/>
  <c r="H343" s="1"/>
  <c r="H336" s="1"/>
  <c r="H463"/>
  <c r="H777"/>
  <c r="H847"/>
  <c r="H181" i="1"/>
  <c r="H528"/>
  <c r="H523" s="1"/>
  <c r="H835"/>
  <c r="H834" s="1"/>
  <c r="H858"/>
  <c r="H960"/>
  <c r="H959" s="1"/>
  <c r="H986"/>
  <c r="H980" s="1"/>
  <c r="H707"/>
  <c r="H697" s="1"/>
  <c r="G78" i="2"/>
  <c r="G792"/>
  <c r="G791" s="1"/>
  <c r="H599" i="1"/>
  <c r="H810"/>
  <c r="H1115"/>
  <c r="H1114" s="1"/>
  <c r="H1157"/>
  <c r="H1152" s="1"/>
  <c r="H39" i="2"/>
  <c r="H62"/>
  <c r="H90"/>
  <c r="H209"/>
  <c r="H205" s="1"/>
  <c r="H289"/>
  <c r="H286" s="1"/>
  <c r="H426"/>
  <c r="H509"/>
  <c r="H607"/>
  <c r="H712"/>
  <c r="H711" s="1"/>
  <c r="H710" s="1"/>
  <c r="H762"/>
  <c r="H400" i="1"/>
  <c r="H399" s="1"/>
  <c r="H448"/>
  <c r="H447" s="1"/>
  <c r="H439" s="1"/>
  <c r="H438" s="1"/>
  <c r="H622"/>
  <c r="H621" s="1"/>
  <c r="H620" s="1"/>
  <c r="H785"/>
  <c r="H891"/>
  <c r="H867" s="1"/>
  <c r="G30" i="2"/>
  <c r="G90"/>
  <c r="G518"/>
  <c r="G593"/>
  <c r="G815"/>
  <c r="H25"/>
  <c r="H93"/>
  <c r="H133"/>
  <c r="H132" s="1"/>
  <c r="H147"/>
  <c r="H515"/>
  <c r="H530"/>
  <c r="H586"/>
  <c r="H735"/>
  <c r="G143"/>
  <c r="H36"/>
  <c r="H43"/>
  <c r="H42" s="1"/>
  <c r="H84"/>
  <c r="H103"/>
  <c r="H102" s="1"/>
  <c r="H111"/>
  <c r="H106" s="1"/>
  <c r="H409"/>
  <c r="G62"/>
  <c r="G81"/>
  <c r="G87"/>
  <c r="G93"/>
  <c r="H354"/>
  <c r="H353" s="1"/>
  <c r="H352" s="1"/>
  <c r="H455"/>
  <c r="H512"/>
  <c r="H522"/>
  <c r="H615"/>
  <c r="H716"/>
  <c r="H765"/>
  <c r="H815"/>
  <c r="F18" i="3"/>
  <c r="G506" i="2"/>
  <c r="G735"/>
  <c r="H96"/>
  <c r="H152"/>
  <c r="H193"/>
  <c r="H276"/>
  <c r="H742"/>
  <c r="F39" i="3"/>
  <c r="F33"/>
  <c r="F42"/>
  <c r="G772" i="2"/>
  <c r="G777"/>
  <c r="H819"/>
  <c r="G819"/>
  <c r="H385"/>
  <c r="H696"/>
  <c r="H168"/>
  <c r="H167" s="1"/>
  <c r="H179"/>
  <c r="H415"/>
  <c r="H414" s="1"/>
  <c r="H506"/>
  <c r="H526"/>
  <c r="H547"/>
  <c r="H560"/>
  <c r="H559" s="1"/>
  <c r="H600"/>
  <c r="H599" s="1"/>
  <c r="H824"/>
  <c r="F21" i="3"/>
  <c r="H53" i="2"/>
  <c r="H68"/>
  <c r="H156"/>
  <c r="H231"/>
  <c r="H33"/>
  <c r="H59"/>
  <c r="H78"/>
  <c r="H236"/>
  <c r="H271"/>
  <c r="H270" s="1"/>
  <c r="H458"/>
  <c r="H518"/>
  <c r="H593"/>
  <c r="H704"/>
  <c r="H703" s="1"/>
  <c r="H831"/>
  <c r="H841"/>
  <c r="F9" i="3"/>
  <c r="H440" i="2"/>
  <c r="H552"/>
  <c r="H792"/>
  <c r="H791" s="1"/>
  <c r="F25" i="3"/>
  <c r="G71" i="2"/>
  <c r="G415"/>
  <c r="G414" s="1"/>
  <c r="G409"/>
  <c r="H1175" i="1"/>
  <c r="H1057"/>
  <c r="H1056" s="1"/>
  <c r="H1051" s="1"/>
  <c r="H1050" s="1"/>
  <c r="H457"/>
  <c r="K458" s="1"/>
  <c r="G251" i="2"/>
  <c r="H411" i="1"/>
  <c r="H410" s="1"/>
  <c r="H409" s="1"/>
  <c r="H405" s="1"/>
  <c r="H380"/>
  <c r="G280" i="2"/>
  <c r="G426"/>
  <c r="G289"/>
  <c r="G286" s="1"/>
  <c r="H210" i="1"/>
  <c r="H207" s="1"/>
  <c r="G221" i="2"/>
  <c r="H189" i="1"/>
  <c r="H188" s="1"/>
  <c r="G174" i="2"/>
  <c r="G171" s="1"/>
  <c r="H147" i="1"/>
  <c r="H146" s="1"/>
  <c r="H145" s="1"/>
  <c r="H144" s="1"/>
  <c r="G841" i="2"/>
  <c r="G147"/>
  <c r="H88" i="1"/>
  <c r="E14" i="3"/>
  <c r="G831" i="2"/>
  <c r="H20" i="1"/>
  <c r="H13"/>
  <c r="H12" s="1"/>
  <c r="E11" i="3" s="1"/>
  <c r="H55" i="1"/>
  <c r="E12" i="3" s="1"/>
  <c r="H98" i="1"/>
  <c r="E10" i="3"/>
  <c r="E31"/>
  <c r="G129" i="2"/>
  <c r="G123" s="1"/>
  <c r="G25"/>
  <c r="G68"/>
  <c r="G84"/>
  <c r="G209"/>
  <c r="G205" s="1"/>
  <c r="G231"/>
  <c r="G262"/>
  <c r="G271"/>
  <c r="G270" s="1"/>
  <c r="G297"/>
  <c r="G296" s="1"/>
  <c r="G313"/>
  <c r="G344"/>
  <c r="G343" s="1"/>
  <c r="G336" s="1"/>
  <c r="G385"/>
  <c r="G458"/>
  <c r="G526"/>
  <c r="G547"/>
  <c r="G586"/>
  <c r="G715"/>
  <c r="G824"/>
  <c r="H286" i="1"/>
  <c r="H285" s="1"/>
  <c r="H309"/>
  <c r="H723"/>
  <c r="H1080"/>
  <c r="G36" i="2"/>
  <c r="G43"/>
  <c r="G42" s="1"/>
  <c r="G53"/>
  <c r="G59"/>
  <c r="G75"/>
  <c r="G96"/>
  <c r="G111"/>
  <c r="G106" s="1"/>
  <c r="G193"/>
  <c r="G512"/>
  <c r="G522"/>
  <c r="G610"/>
  <c r="G615"/>
  <c r="G742"/>
  <c r="G769"/>
  <c r="G847"/>
  <c r="H1090" i="1"/>
  <c r="G649" i="2"/>
  <c r="G618" s="1"/>
  <c r="G179"/>
  <c r="G188"/>
  <c r="G276"/>
  <c r="G354"/>
  <c r="G353" s="1"/>
  <c r="G352" s="1"/>
  <c r="G368"/>
  <c r="G363" s="1"/>
  <c r="G377"/>
  <c r="G376" s="1"/>
  <c r="G396"/>
  <c r="G463"/>
  <c r="G487"/>
  <c r="G498"/>
  <c r="G530"/>
  <c r="G552"/>
  <c r="G560"/>
  <c r="G559" s="1"/>
  <c r="G712"/>
  <c r="G711" s="1"/>
  <c r="G783"/>
  <c r="H243" i="1"/>
  <c r="H316"/>
  <c r="H416"/>
  <c r="H1038"/>
  <c r="H174" i="2"/>
  <c r="H171" s="1"/>
  <c r="H188"/>
  <c r="H215"/>
  <c r="H262"/>
  <c r="H396"/>
  <c r="H123"/>
  <c r="H280"/>
  <c r="H368"/>
  <c r="H363" s="1"/>
  <c r="H498"/>
  <c r="H649"/>
  <c r="H618" s="1"/>
  <c r="H783"/>
  <c r="H419"/>
  <c r="H487"/>
  <c r="G215"/>
  <c r="G322"/>
  <c r="G696"/>
  <c r="G156"/>
  <c r="G168"/>
  <c r="G167" s="1"/>
  <c r="G152"/>
  <c r="G236"/>
  <c r="G419"/>
  <c r="G440"/>
  <c r="H392" i="1" l="1"/>
  <c r="H379" s="1"/>
  <c r="H979"/>
  <c r="H978" s="1"/>
  <c r="E38" i="3" s="1"/>
  <c r="H84" i="1"/>
  <c r="H50" s="1"/>
  <c r="H452" i="2"/>
  <c r="G452"/>
  <c r="H661"/>
  <c r="H784" i="1"/>
  <c r="H783" s="1"/>
  <c r="E52" i="3" s="1"/>
  <c r="H722" i="1"/>
  <c r="F54" i="3"/>
  <c r="F56"/>
  <c r="G585" i="2"/>
  <c r="H585"/>
  <c r="H1015" i="1"/>
  <c r="H951"/>
  <c r="H944" s="1"/>
  <c r="E37" i="3" s="1"/>
  <c r="E50"/>
  <c r="H580" i="1"/>
  <c r="H522" s="1"/>
  <c r="H355"/>
  <c r="H354" s="1"/>
  <c r="E32" i="3" s="1"/>
  <c r="E30" s="1"/>
  <c r="H199" i="1"/>
  <c r="E24" i="3" s="1"/>
  <c r="H866" i="1"/>
  <c r="H857" s="1"/>
  <c r="E35" i="3" s="1"/>
  <c r="H1113" i="1"/>
  <c r="H1089" s="1"/>
  <c r="H1076" s="1"/>
  <c r="H285" i="2"/>
  <c r="G250"/>
  <c r="H250"/>
  <c r="G692"/>
  <c r="H214"/>
  <c r="E51" i="3"/>
  <c r="H801" i="1"/>
  <c r="G462" i="2"/>
  <c r="H462"/>
  <c r="H768"/>
  <c r="G214"/>
  <c r="G230"/>
  <c r="G225" s="1"/>
  <c r="H800" i="1"/>
  <c r="H647"/>
  <c r="H606" i="2"/>
  <c r="G761"/>
  <c r="H546"/>
  <c r="H545" s="1"/>
  <c r="G734"/>
  <c r="H24"/>
  <c r="H855"/>
  <c r="H807"/>
  <c r="G140"/>
  <c r="H140"/>
  <c r="H408"/>
  <c r="H180" i="1"/>
  <c r="E23" i="3" s="1"/>
  <c r="G187" i="2"/>
  <c r="G186" s="1"/>
  <c r="G606"/>
  <c r="H761"/>
  <c r="H187"/>
  <c r="H186" s="1"/>
  <c r="G505"/>
  <c r="H734"/>
  <c r="H423" i="1"/>
  <c r="H11"/>
  <c r="H10" s="1"/>
  <c r="H49" i="2"/>
  <c r="G546"/>
  <c r="G545" s="1"/>
  <c r="H505"/>
  <c r="H692"/>
  <c r="H691" s="1"/>
  <c r="G49"/>
  <c r="G24"/>
  <c r="H384"/>
  <c r="G408"/>
  <c r="G768"/>
  <c r="H269"/>
  <c r="H230"/>
  <c r="H225" s="1"/>
  <c r="H1143" i="1"/>
  <c r="H1142" s="1"/>
  <c r="E41" i="3" s="1"/>
  <c r="H1049" i="1"/>
  <c r="E36" i="3"/>
  <c r="G285" i="2"/>
  <c r="G807"/>
  <c r="H279" i="1"/>
  <c r="E28" i="3" s="1"/>
  <c r="G384" i="2"/>
  <c r="G375" s="1"/>
  <c r="G269"/>
  <c r="H137" i="1"/>
  <c r="E20" i="3"/>
  <c r="E18" s="1"/>
  <c r="E26"/>
  <c r="G710" i="2"/>
  <c r="G451" l="1"/>
  <c r="H451"/>
  <c r="E46" i="3"/>
  <c r="H605" i="2"/>
  <c r="E47" i="3"/>
  <c r="H721" i="1"/>
  <c r="H720" s="1"/>
  <c r="H719" s="1"/>
  <c r="H696" s="1"/>
  <c r="H695" s="1"/>
  <c r="E49" i="3" s="1"/>
  <c r="E48" s="1"/>
  <c r="G673" i="2"/>
  <c r="K11" i="1"/>
  <c r="E21" i="3"/>
  <c r="F57"/>
  <c r="G450" i="2"/>
  <c r="H450"/>
  <c r="H347" i="1"/>
  <c r="G691" i="2"/>
  <c r="G690" s="1"/>
  <c r="H170" i="1"/>
  <c r="H495"/>
  <c r="H486" s="1"/>
  <c r="K496" s="1"/>
  <c r="H799"/>
  <c r="H798" s="1"/>
  <c r="H797" s="1"/>
  <c r="K798" s="1"/>
  <c r="H23" i="2"/>
  <c r="E45" i="3"/>
  <c r="E17"/>
  <c r="E9" s="1"/>
  <c r="H690" i="2"/>
  <c r="H375"/>
  <c r="H335" s="1"/>
  <c r="G23"/>
  <c r="G335"/>
  <c r="E25" i="3"/>
  <c r="H1075" i="1"/>
  <c r="H1048" s="1"/>
  <c r="K1049" s="1"/>
  <c r="E40" i="3"/>
  <c r="E39" s="1"/>
  <c r="H242" i="1"/>
  <c r="E42" i="3" l="1"/>
  <c r="H694" i="1"/>
  <c r="H679" s="1"/>
  <c r="K694" s="1"/>
  <c r="G672" i="2"/>
  <c r="H853"/>
  <c r="H49" i="1"/>
  <c r="E34" i="3"/>
  <c r="E33" s="1"/>
  <c r="H856" i="2" l="1"/>
  <c r="E54" i="3"/>
  <c r="G662" i="2"/>
  <c r="G661" s="1"/>
  <c r="G605" s="1"/>
  <c r="G853" s="1"/>
  <c r="K50" i="1"/>
  <c r="H1193"/>
  <c r="G361"/>
  <c r="E56" i="3" l="1"/>
  <c r="E57" s="1"/>
  <c r="G855" i="2"/>
  <c r="G856" s="1"/>
  <c r="F242"/>
  <c r="F241" s="1"/>
  <c r="F240"/>
  <c r="F239" s="1"/>
  <c r="G334" i="1"/>
  <c r="G332"/>
  <c r="F224" i="2"/>
  <c r="F223" s="1"/>
  <c r="G197" i="1"/>
  <c r="G195" s="1"/>
  <c r="G330" l="1"/>
  <c r="F330" i="2"/>
  <c r="F329" s="1"/>
  <c r="F328" s="1"/>
  <c r="F327" s="1"/>
  <c r="F326"/>
  <c r="F325" s="1"/>
  <c r="F324" s="1"/>
  <c r="F323" s="1"/>
  <c r="G1087" i="1"/>
  <c r="G1086" s="1"/>
  <c r="G1085" s="1"/>
  <c r="G1083"/>
  <c r="G1082" s="1"/>
  <c r="G1081" s="1"/>
  <c r="G1080" l="1"/>
  <c r="F322" i="2"/>
  <c r="F211" l="1"/>
  <c r="F210" s="1"/>
  <c r="F213"/>
  <c r="F212" s="1"/>
  <c r="G302" i="1"/>
  <c r="G299" s="1"/>
  <c r="G295" l="1"/>
  <c r="F209" i="2"/>
  <c r="F205" s="1"/>
  <c r="G300" i="1"/>
  <c r="F162" i="2"/>
  <c r="F161" s="1"/>
  <c r="F160"/>
  <c r="F159" s="1"/>
  <c r="G290" i="1"/>
  <c r="G288"/>
  <c r="F233" i="2"/>
  <c r="F232" s="1"/>
  <c r="F235"/>
  <c r="F234" s="1"/>
  <c r="G264" i="1"/>
  <c r="G262"/>
  <c r="F218" i="2"/>
  <c r="F217" s="1"/>
  <c r="F220"/>
  <c r="F219" s="1"/>
  <c r="G193" i="1"/>
  <c r="G191"/>
  <c r="F183" i="2"/>
  <c r="F182" s="1"/>
  <c r="F185"/>
  <c r="F184" s="1"/>
  <c r="G186" i="1"/>
  <c r="G184"/>
  <c r="G286" l="1"/>
  <c r="G189"/>
  <c r="G261"/>
  <c r="F231" i="2"/>
  <c r="F843"/>
  <c r="F844"/>
  <c r="F842"/>
  <c r="F841" l="1"/>
  <c r="F803" l="1"/>
  <c r="G237" i="1"/>
  <c r="G236" s="1"/>
  <c r="F730" i="2"/>
  <c r="F729" s="1"/>
  <c r="F728"/>
  <c r="F727" s="1"/>
  <c r="G414" i="1"/>
  <c r="G412"/>
  <c r="G411" l="1"/>
  <c r="G410" s="1"/>
  <c r="F312" i="2"/>
  <c r="F311" s="1"/>
  <c r="G341" i="1"/>
  <c r="G340" s="1"/>
  <c r="F445" i="2"/>
  <c r="F444" s="1"/>
  <c r="G372" i="1"/>
  <c r="G371" s="1"/>
  <c r="G370" s="1"/>
  <c r="G369" s="1"/>
  <c r="G322" l="1"/>
  <c r="F425" i="2"/>
  <c r="F424" s="1"/>
  <c r="F428"/>
  <c r="F430"/>
  <c r="F429" s="1"/>
  <c r="G314" i="1"/>
  <c r="G317"/>
  <c r="G319"/>
  <c r="F169" i="2"/>
  <c r="F292"/>
  <c r="F291"/>
  <c r="F307"/>
  <c r="F306" s="1"/>
  <c r="F305"/>
  <c r="F304" s="1"/>
  <c r="G249" i="1"/>
  <c r="G247"/>
  <c r="F125" i="2"/>
  <c r="F124" s="1"/>
  <c r="G208" i="1"/>
  <c r="F806" i="2"/>
  <c r="F805" s="1"/>
  <c r="F804" s="1"/>
  <c r="G132" i="1"/>
  <c r="G131" s="1"/>
  <c r="F299" i="2"/>
  <c r="G316" i="1" l="1"/>
  <c r="F222" i="2" l="1"/>
  <c r="F221" s="1"/>
  <c r="F173" l="1"/>
  <c r="F172" s="1"/>
  <c r="G173" i="1"/>
  <c r="F284" i="2" l="1"/>
  <c r="F283" s="1"/>
  <c r="F282"/>
  <c r="F281" s="1"/>
  <c r="G365" i="1"/>
  <c r="G363"/>
  <c r="G362" l="1"/>
  <c r="F280" i="2"/>
  <c r="F433"/>
  <c r="F432" s="1"/>
  <c r="F431" s="1"/>
  <c r="F427"/>
  <c r="F426" s="1"/>
  <c r="F423"/>
  <c r="F422" s="1"/>
  <c r="F421"/>
  <c r="F420" s="1"/>
  <c r="G321" i="1"/>
  <c r="G310"/>
  <c r="G312"/>
  <c r="G293"/>
  <c r="F158" i="2"/>
  <c r="G285" i="1"/>
  <c r="F436" i="2"/>
  <c r="F435" s="1"/>
  <c r="F434" s="1"/>
  <c r="F439"/>
  <c r="F438" s="1"/>
  <c r="F437" s="1"/>
  <c r="G274" i="1"/>
  <c r="G273" s="1"/>
  <c r="G277"/>
  <c r="G276" s="1"/>
  <c r="G257"/>
  <c r="G253"/>
  <c r="F216" i="2"/>
  <c r="F181"/>
  <c r="F180" s="1"/>
  <c r="F179" s="1"/>
  <c r="G182" i="1"/>
  <c r="G181" s="1"/>
  <c r="G188"/>
  <c r="F157" i="2" l="1"/>
  <c r="F156" s="1"/>
  <c r="G180" i="1"/>
  <c r="F215" i="2"/>
  <c r="F214" s="1"/>
  <c r="F419"/>
  <c r="G309" i="1"/>
  <c r="F782" i="2"/>
  <c r="G121" i="1"/>
  <c r="F138" i="2"/>
  <c r="F137" s="1"/>
  <c r="F136" s="1"/>
  <c r="G86" i="1"/>
  <c r="G85" s="1"/>
  <c r="F413" i="2" l="1"/>
  <c r="F266"/>
  <c r="F265" s="1"/>
  <c r="F268"/>
  <c r="F267" s="1"/>
  <c r="F264"/>
  <c r="F263" s="1"/>
  <c r="F131"/>
  <c r="F130" s="1"/>
  <c r="G214" i="1"/>
  <c r="F262" i="2" l="1"/>
  <c r="F101"/>
  <c r="F555" l="1"/>
  <c r="F553"/>
  <c r="F551"/>
  <c r="G966" i="1"/>
  <c r="G961"/>
  <c r="F293" i="2" l="1"/>
  <c r="G306" i="1"/>
  <c r="G305" s="1"/>
  <c r="F300" i="2" l="1"/>
  <c r="G231" i="1"/>
  <c r="G230" l="1"/>
  <c r="G229" s="1"/>
  <c r="F402" i="2"/>
  <c r="F401" s="1"/>
  <c r="F400"/>
  <c r="G1073" i="1"/>
  <c r="G1072" s="1"/>
  <c r="G1071" s="1"/>
  <c r="G1070" s="1"/>
  <c r="G1069" s="1"/>
  <c r="G645"/>
  <c r="G644" s="1"/>
  <c r="G492"/>
  <c r="G491" s="1"/>
  <c r="G490" s="1"/>
  <c r="G489" s="1"/>
  <c r="G488" s="1"/>
  <c r="G487" s="1"/>
  <c r="F554" i="2"/>
  <c r="F552" l="1"/>
  <c r="F834" l="1"/>
  <c r="G82" i="1"/>
  <c r="G81" s="1"/>
  <c r="G80" s="1"/>
  <c r="D15" i="3" s="1"/>
  <c r="F846" i="2" l="1"/>
  <c r="F849"/>
  <c r="F602" l="1"/>
  <c r="F592"/>
  <c r="F591" s="1"/>
  <c r="F595"/>
  <c r="F563"/>
  <c r="F457"/>
  <c r="F548"/>
  <c r="G1046" i="1"/>
  <c r="G1045" s="1"/>
  <c r="G1044" s="1"/>
  <c r="G1043" s="1"/>
  <c r="G1042" s="1"/>
  <c r="G1041" s="1"/>
  <c r="G1002"/>
  <c r="G1004"/>
  <c r="G954"/>
  <c r="G953" s="1"/>
  <c r="G952" s="1"/>
  <c r="G974"/>
  <c r="F733" i="2" l="1"/>
  <c r="F731" s="1"/>
  <c r="F818" l="1"/>
  <c r="G14" i="1"/>
  <c r="F249" i="2" l="1"/>
  <c r="G304" i="1" l="1"/>
  <c r="F550" i="2"/>
  <c r="F504"/>
  <c r="F503" s="1"/>
  <c r="F502" s="1"/>
  <c r="G889" i="1"/>
  <c r="G888" s="1"/>
  <c r="G887" s="1"/>
  <c r="F465" i="2"/>
  <c r="F501"/>
  <c r="F500" s="1"/>
  <c r="F499" s="1"/>
  <c r="G817" i="1"/>
  <c r="G816" s="1"/>
  <c r="G815" s="1"/>
  <c r="F460" i="2"/>
  <c r="F498" l="1"/>
  <c r="F851" l="1"/>
  <c r="F850" s="1"/>
  <c r="G240" i="1"/>
  <c r="G239" s="1"/>
  <c r="F374" i="2" l="1"/>
  <c r="F373" s="1"/>
  <c r="F372" s="1"/>
  <c r="G1162" i="1"/>
  <c r="G1161" s="1"/>
  <c r="F393" i="2"/>
  <c r="G1061" i="1"/>
  <c r="F717" i="2" l="1"/>
  <c r="F715" l="1"/>
  <c r="F716"/>
  <c r="F779"/>
  <c r="F248" l="1"/>
  <c r="F247" l="1"/>
  <c r="F243" s="1"/>
  <c r="G397" i="1"/>
  <c r="G394" s="1"/>
  <c r="G393" l="1"/>
  <c r="F571" i="2" l="1"/>
  <c r="G938" i="1"/>
  <c r="G937" s="1"/>
  <c r="F652" i="2" l="1"/>
  <c r="F648"/>
  <c r="F412" l="1"/>
  <c r="F342"/>
  <c r="F341" s="1"/>
  <c r="F340" s="1"/>
  <c r="G1179" i="1"/>
  <c r="G1096"/>
  <c r="G1095" s="1"/>
  <c r="G1094" l="1"/>
  <c r="F146" i="2" l="1"/>
  <c r="F144" l="1"/>
  <c r="F848"/>
  <c r="F847" s="1"/>
  <c r="F840"/>
  <c r="F839" s="1"/>
  <c r="F835"/>
  <c r="F833"/>
  <c r="F832"/>
  <c r="F830"/>
  <c r="F829" s="1"/>
  <c r="F828"/>
  <c r="F827" s="1"/>
  <c r="F826"/>
  <c r="F825"/>
  <c r="F823"/>
  <c r="F822" s="1"/>
  <c r="F821"/>
  <c r="F820"/>
  <c r="F817"/>
  <c r="F816"/>
  <c r="F814"/>
  <c r="F813" s="1"/>
  <c r="F812" s="1"/>
  <c r="F811"/>
  <c r="F810" s="1"/>
  <c r="F800"/>
  <c r="F799" s="1"/>
  <c r="F798" s="1"/>
  <c r="F797" s="1"/>
  <c r="F796"/>
  <c r="F795" s="1"/>
  <c r="F794"/>
  <c r="F793" s="1"/>
  <c r="F787"/>
  <c r="F786" s="1"/>
  <c r="F785"/>
  <c r="F784" s="1"/>
  <c r="F781"/>
  <c r="F780" s="1"/>
  <c r="F778"/>
  <c r="F777" s="1"/>
  <c r="F776"/>
  <c r="F775" s="1"/>
  <c r="F774"/>
  <c r="F773"/>
  <c r="F771"/>
  <c r="F770"/>
  <c r="F767"/>
  <c r="F766"/>
  <c r="F764"/>
  <c r="F763"/>
  <c r="F760"/>
  <c r="F759" s="1"/>
  <c r="F758" s="1"/>
  <c r="F757" s="1"/>
  <c r="F747"/>
  <c r="F746" s="1"/>
  <c r="F744"/>
  <c r="F743"/>
  <c r="F741"/>
  <c r="F740" s="1"/>
  <c r="F739"/>
  <c r="F738" s="1"/>
  <c r="F737"/>
  <c r="F736"/>
  <c r="F721"/>
  <c r="F720" s="1"/>
  <c r="F719" s="1"/>
  <c r="F718" s="1"/>
  <c r="F714"/>
  <c r="F713"/>
  <c r="F706"/>
  <c r="F705"/>
  <c r="F702"/>
  <c r="F701" s="1"/>
  <c r="F700"/>
  <c r="F699" s="1"/>
  <c r="F698"/>
  <c r="F697" s="1"/>
  <c r="F695"/>
  <c r="F694" s="1"/>
  <c r="F693" s="1"/>
  <c r="F681"/>
  <c r="F680" s="1"/>
  <c r="F679" s="1"/>
  <c r="F677"/>
  <c r="F676" s="1"/>
  <c r="F617"/>
  <c r="F616"/>
  <c r="F614"/>
  <c r="F613" s="1"/>
  <c r="F612"/>
  <c r="F611"/>
  <c r="F609"/>
  <c r="F608"/>
  <c r="F604"/>
  <c r="F603"/>
  <c r="F594"/>
  <c r="F593" s="1"/>
  <c r="F588"/>
  <c r="F570"/>
  <c r="F569"/>
  <c r="F568"/>
  <c r="F567"/>
  <c r="F566"/>
  <c r="F561"/>
  <c r="F549"/>
  <c r="F547" s="1"/>
  <c r="F537"/>
  <c r="F536" s="1"/>
  <c r="F533" s="1"/>
  <c r="F532"/>
  <c r="F528"/>
  <c r="F529"/>
  <c r="F527"/>
  <c r="F525"/>
  <c r="F523"/>
  <c r="F520"/>
  <c r="F521"/>
  <c r="F519"/>
  <c r="F517"/>
  <c r="F516"/>
  <c r="F514"/>
  <c r="F513"/>
  <c r="F511"/>
  <c r="F508"/>
  <c r="F507"/>
  <c r="F497"/>
  <c r="F496" s="1"/>
  <c r="F493"/>
  <c r="F492" s="1"/>
  <c r="F491"/>
  <c r="F490" s="1"/>
  <c r="F489"/>
  <c r="F488" s="1"/>
  <c r="F471"/>
  <c r="F470" s="1"/>
  <c r="F466"/>
  <c r="F464"/>
  <c r="F461"/>
  <c r="F459"/>
  <c r="F456"/>
  <c r="F455" s="1"/>
  <c r="F448"/>
  <c r="F447" s="1"/>
  <c r="F446" s="1"/>
  <c r="F443"/>
  <c r="F417"/>
  <c r="F418"/>
  <c r="F416"/>
  <c r="F411"/>
  <c r="F410"/>
  <c r="F405"/>
  <c r="F404" s="1"/>
  <c r="F403" s="1"/>
  <c r="F399"/>
  <c r="F398"/>
  <c r="F397" s="1"/>
  <c r="F389"/>
  <c r="F388" s="1"/>
  <c r="F387"/>
  <c r="F386" s="1"/>
  <c r="F381"/>
  <c r="F380" s="1"/>
  <c r="F379"/>
  <c r="F378" s="1"/>
  <c r="F371"/>
  <c r="F370" s="1"/>
  <c r="F369" s="1"/>
  <c r="F368" s="1"/>
  <c r="F367"/>
  <c r="F365" s="1"/>
  <c r="F364" s="1"/>
  <c r="F361"/>
  <c r="F360" s="1"/>
  <c r="F359" s="1"/>
  <c r="F358" s="1"/>
  <c r="F356"/>
  <c r="F357"/>
  <c r="F355"/>
  <c r="F351"/>
  <c r="F350" s="1"/>
  <c r="F349" s="1"/>
  <c r="F348" s="1"/>
  <c r="F346"/>
  <c r="F347"/>
  <c r="F345"/>
  <c r="F339"/>
  <c r="F338" s="1"/>
  <c r="F337" s="1"/>
  <c r="F334"/>
  <c r="F333" s="1"/>
  <c r="F332" s="1"/>
  <c r="F331" s="1"/>
  <c r="F321"/>
  <c r="F320" s="1"/>
  <c r="F319" s="1"/>
  <c r="F318" s="1"/>
  <c r="F317"/>
  <c r="F316" s="1"/>
  <c r="F315"/>
  <c r="F314" s="1"/>
  <c r="F298"/>
  <c r="F297" s="1"/>
  <c r="F296" s="1"/>
  <c r="F295"/>
  <c r="F290"/>
  <c r="F278"/>
  <c r="F279"/>
  <c r="F277"/>
  <c r="F275"/>
  <c r="F274" s="1"/>
  <c r="F273"/>
  <c r="F272"/>
  <c r="F260"/>
  <c r="F261"/>
  <c r="F259"/>
  <c r="F256"/>
  <c r="F254"/>
  <c r="F253"/>
  <c r="F238"/>
  <c r="F237"/>
  <c r="F229"/>
  <c r="F227" s="1"/>
  <c r="F226" s="1"/>
  <c r="F204"/>
  <c r="F203" s="1"/>
  <c r="F202" s="1"/>
  <c r="F201" s="1"/>
  <c r="F200"/>
  <c r="F199" s="1"/>
  <c r="F198" s="1"/>
  <c r="F197" s="1"/>
  <c r="F195"/>
  <c r="F196"/>
  <c r="F194"/>
  <c r="F192"/>
  <c r="F191" s="1"/>
  <c r="F190"/>
  <c r="F189" s="1"/>
  <c r="F178"/>
  <c r="F177" s="1"/>
  <c r="F176"/>
  <c r="F175" s="1"/>
  <c r="F170"/>
  <c r="F168" s="1"/>
  <c r="F165"/>
  <c r="F154"/>
  <c r="F155"/>
  <c r="F153"/>
  <c r="F151"/>
  <c r="F150" s="1"/>
  <c r="F149"/>
  <c r="F148"/>
  <c r="F145"/>
  <c r="F142"/>
  <c r="F141" s="1"/>
  <c r="F135"/>
  <c r="F134"/>
  <c r="F128"/>
  <c r="F127" s="1"/>
  <c r="F126" s="1"/>
  <c r="F122"/>
  <c r="F121" s="1"/>
  <c r="F120" s="1"/>
  <c r="F116" s="1"/>
  <c r="F113"/>
  <c r="F114"/>
  <c r="F115"/>
  <c r="F112"/>
  <c r="F108"/>
  <c r="F107" s="1"/>
  <c r="F105"/>
  <c r="F104"/>
  <c r="F98"/>
  <c r="F97"/>
  <c r="F95"/>
  <c r="F94"/>
  <c r="F92"/>
  <c r="F91"/>
  <c r="F89"/>
  <c r="F88"/>
  <c r="F86"/>
  <c r="F85"/>
  <c r="F83"/>
  <c r="F82"/>
  <c r="F80"/>
  <c r="F79"/>
  <c r="F77"/>
  <c r="F76"/>
  <c r="F74"/>
  <c r="F73"/>
  <c r="F72"/>
  <c r="F70"/>
  <c r="F69"/>
  <c r="F67"/>
  <c r="F66"/>
  <c r="F64"/>
  <c r="F63"/>
  <c r="F61"/>
  <c r="F60"/>
  <c r="F58"/>
  <c r="F57"/>
  <c r="F55"/>
  <c r="F54"/>
  <c r="F52"/>
  <c r="F51"/>
  <c r="F48"/>
  <c r="F47"/>
  <c r="F45"/>
  <c r="F44"/>
  <c r="F41"/>
  <c r="F40"/>
  <c r="F38"/>
  <c r="F37"/>
  <c r="F35"/>
  <c r="F34"/>
  <c r="F32"/>
  <c r="F31"/>
  <c r="F28"/>
  <c r="F29"/>
  <c r="F27"/>
  <c r="F26"/>
  <c r="F22"/>
  <c r="F21" s="1"/>
  <c r="F12"/>
  <c r="F11" s="1"/>
  <c r="G1029" i="1"/>
  <c r="G1028" s="1"/>
  <c r="G1027" s="1"/>
  <c r="G1024"/>
  <c r="G1023" s="1"/>
  <c r="G1022" s="1"/>
  <c r="G1019"/>
  <c r="G1018" s="1"/>
  <c r="G1017" s="1"/>
  <c r="F601" i="2"/>
  <c r="G997" i="1"/>
  <c r="G994"/>
  <c r="G993" s="1"/>
  <c r="F531" i="2"/>
  <c r="G987" i="1"/>
  <c r="F562" i="2"/>
  <c r="F558"/>
  <c r="F557" s="1"/>
  <c r="F556" s="1"/>
  <c r="G949" i="1"/>
  <c r="G948" s="1"/>
  <c r="G946"/>
  <c r="G945" s="1"/>
  <c r="G932"/>
  <c r="G931" s="1"/>
  <c r="G929"/>
  <c r="G928" s="1"/>
  <c r="G909"/>
  <c r="G906" s="1"/>
  <c r="G902"/>
  <c r="G895"/>
  <c r="F510" i="2"/>
  <c r="F495"/>
  <c r="F494" s="1"/>
  <c r="G883" i="1"/>
  <c r="G860"/>
  <c r="G859" s="1"/>
  <c r="G862"/>
  <c r="G803"/>
  <c r="G802" s="1"/>
  <c r="G820"/>
  <c r="G811"/>
  <c r="G1011"/>
  <c r="G1010" s="1"/>
  <c r="G1064"/>
  <c r="G1063" s="1"/>
  <c r="G1067"/>
  <c r="G1066" s="1"/>
  <c r="G1059"/>
  <c r="G1058" s="1"/>
  <c r="G794"/>
  <c r="G792"/>
  <c r="G789"/>
  <c r="G786"/>
  <c r="G638"/>
  <c r="G637" s="1"/>
  <c r="G562"/>
  <c r="G117"/>
  <c r="G116" s="1"/>
  <c r="G66"/>
  <c r="G65" s="1"/>
  <c r="G100"/>
  <c r="G99" s="1"/>
  <c r="G227"/>
  <c r="G225"/>
  <c r="F308" i="2"/>
  <c r="F246"/>
  <c r="F809"/>
  <c r="F808" s="1"/>
  <c r="G1173" i="1"/>
  <c r="G1172" s="1"/>
  <c r="G1170"/>
  <c r="G1169" s="1"/>
  <c r="G1167"/>
  <c r="G1166" s="1"/>
  <c r="G1159"/>
  <c r="G1158" s="1"/>
  <c r="G1157" s="1"/>
  <c r="G377"/>
  <c r="G376" s="1"/>
  <c r="G375" s="1"/>
  <c r="G1182"/>
  <c r="G1181" s="1"/>
  <c r="G1176"/>
  <c r="G1140"/>
  <c r="G1139" s="1"/>
  <c r="G1138" s="1"/>
  <c r="G1137" s="1"/>
  <c r="G1132"/>
  <c r="G1130"/>
  <c r="G1127"/>
  <c r="G1126" s="1"/>
  <c r="G1124"/>
  <c r="G1123" s="1"/>
  <c r="F383" i="2"/>
  <c r="F382" s="1"/>
  <c r="G1116" i="1"/>
  <c r="G1054"/>
  <c r="G1053" s="1"/>
  <c r="G1052" s="1"/>
  <c r="F651" i="2"/>
  <c r="F650" s="1"/>
  <c r="F647"/>
  <c r="F646" s="1"/>
  <c r="G728" i="1"/>
  <c r="G727" s="1"/>
  <c r="G725"/>
  <c r="G724" s="1"/>
  <c r="F655" i="2"/>
  <c r="F654" s="1"/>
  <c r="F653" s="1"/>
  <c r="G709" i="1"/>
  <c r="G708" s="1"/>
  <c r="G705"/>
  <c r="G704" s="1"/>
  <c r="G676"/>
  <c r="G674"/>
  <c r="G672"/>
  <c r="G618"/>
  <c r="G617" s="1"/>
  <c r="G616" s="1"/>
  <c r="G367"/>
  <c r="G390"/>
  <c r="G389" s="1"/>
  <c r="G388" s="1"/>
  <c r="G234"/>
  <c r="G233" s="1"/>
  <c r="G344"/>
  <c r="G343" s="1"/>
  <c r="G827"/>
  <c r="F17" i="2"/>
  <c r="G643" i="1"/>
  <c r="G642" s="1"/>
  <c r="G641" s="1"/>
  <c r="G520"/>
  <c r="G519" s="1"/>
  <c r="G518" s="1"/>
  <c r="G1190"/>
  <c r="G1189" s="1"/>
  <c r="G1188" s="1"/>
  <c r="G1187" s="1"/>
  <c r="G1186" s="1"/>
  <c r="G445"/>
  <c r="G444" s="1"/>
  <c r="G449"/>
  <c r="G162"/>
  <c r="G161" s="1"/>
  <c r="G1118"/>
  <c r="G165"/>
  <c r="G164" s="1"/>
  <c r="G168"/>
  <c r="G442"/>
  <c r="G441" s="1"/>
  <c r="G440" s="1"/>
  <c r="G451"/>
  <c r="G270"/>
  <c r="G21"/>
  <c r="G329"/>
  <c r="G279"/>
  <c r="G506"/>
  <c r="G505" s="1"/>
  <c r="G504" s="1"/>
  <c r="G327"/>
  <c r="G326" s="1"/>
  <c r="F118" i="2"/>
  <c r="F117" s="1"/>
  <c r="F836"/>
  <c r="G202" i="1"/>
  <c r="G201" s="1"/>
  <c r="G140"/>
  <c r="G139" s="1"/>
  <c r="G138" s="1"/>
  <c r="D19" i="3" s="1"/>
  <c r="G1146" i="1"/>
  <c r="G1145" s="1"/>
  <c r="G1078"/>
  <c r="G1077" s="1"/>
  <c r="G588"/>
  <c r="F802" i="2"/>
  <c r="F801" s="1"/>
  <c r="G1039" i="1"/>
  <c r="G1037" s="1"/>
  <c r="G1036" s="1"/>
  <c r="G1035" s="1"/>
  <c r="G383"/>
  <c r="G382" s="1"/>
  <c r="G381" s="1"/>
  <c r="G692"/>
  <c r="G691" s="1"/>
  <c r="G690" s="1"/>
  <c r="G689" s="1"/>
  <c r="G688" s="1"/>
  <c r="G687" s="1"/>
  <c r="G407"/>
  <c r="G406" s="1"/>
  <c r="G350"/>
  <c r="G349" s="1"/>
  <c r="G348" s="1"/>
  <c r="G685"/>
  <c r="G684" s="1"/>
  <c r="G683" s="1"/>
  <c r="G682" s="1"/>
  <c r="G681" s="1"/>
  <c r="G680" s="1"/>
  <c r="F15" i="2"/>
  <c r="G466" i="1"/>
  <c r="G465" s="1"/>
  <c r="G464" s="1"/>
  <c r="D16" i="3" s="1"/>
  <c r="G283" i="1"/>
  <c r="G282" s="1"/>
  <c r="G281" s="1"/>
  <c r="G280" s="1"/>
  <c r="G256"/>
  <c r="F789" i="2"/>
  <c r="F788" s="1"/>
  <c r="G129" i="1"/>
  <c r="G128" s="1"/>
  <c r="G26"/>
  <c r="G436"/>
  <c r="G252"/>
  <c r="G614"/>
  <c r="G613" s="1"/>
  <c r="G612" s="1"/>
  <c r="G611" s="1"/>
  <c r="F99" i="2"/>
  <c r="G577" i="1"/>
  <c r="F394" i="2"/>
  <c r="F392"/>
  <c r="G869" i="1"/>
  <c r="G868" s="1"/>
  <c r="G18"/>
  <c r="G13" s="1"/>
  <c r="G12" s="1"/>
  <c r="F755" i="2"/>
  <c r="F754" s="1"/>
  <c r="F750"/>
  <c r="F749" s="1"/>
  <c r="G421" i="1"/>
  <c r="G420" s="1"/>
  <c r="G418"/>
  <c r="G417" s="1"/>
  <c r="G601"/>
  <c r="G600" s="1"/>
  <c r="G1154"/>
  <c r="G1153" s="1"/>
  <c r="G1150"/>
  <c r="G1149" s="1"/>
  <c r="G1148" s="1"/>
  <c r="F129" i="2"/>
  <c r="G213" i="1"/>
  <c r="G135"/>
  <c r="G134" s="1"/>
  <c r="G623"/>
  <c r="F287" i="2"/>
  <c r="G455" i="1"/>
  <c r="G454" s="1"/>
  <c r="G453" s="1"/>
  <c r="G409"/>
  <c r="G604"/>
  <c r="G603" s="1"/>
  <c r="G659"/>
  <c r="G658" s="1"/>
  <c r="G655"/>
  <c r="G654" s="1"/>
  <c r="G653" s="1"/>
  <c r="G650"/>
  <c r="G649" s="1"/>
  <c r="G634"/>
  <c r="G628"/>
  <c r="G631"/>
  <c r="G559"/>
  <c r="G556"/>
  <c r="G553"/>
  <c r="G550"/>
  <c r="G574"/>
  <c r="G571"/>
  <c r="G568"/>
  <c r="G565"/>
  <c r="G547"/>
  <c r="G544"/>
  <c r="G541"/>
  <c r="G538"/>
  <c r="G535"/>
  <c r="G532"/>
  <c r="G529"/>
  <c r="G525"/>
  <c r="G524" s="1"/>
  <c r="G339"/>
  <c r="G403"/>
  <c r="G401"/>
  <c r="G124"/>
  <c r="G73"/>
  <c r="G57"/>
  <c r="G56" s="1"/>
  <c r="G479"/>
  <c r="G478" s="1"/>
  <c r="G41"/>
  <c r="G823"/>
  <c r="G840"/>
  <c r="G838"/>
  <c r="G836"/>
  <c r="G813"/>
  <c r="G832"/>
  <c r="G830"/>
  <c r="G1092"/>
  <c r="G1091" s="1"/>
  <c r="G1099"/>
  <c r="G1098" s="1"/>
  <c r="G166"/>
  <c r="G218"/>
  <c r="G217" s="1"/>
  <c r="G216" s="1"/>
  <c r="G150"/>
  <c r="G148"/>
  <c r="G426"/>
  <c r="G425" s="1"/>
  <c r="G357"/>
  <c r="G292"/>
  <c r="G266"/>
  <c r="G178"/>
  <c r="G386"/>
  <c r="G385" s="1"/>
  <c r="G243"/>
  <c r="G211"/>
  <c r="G120"/>
  <c r="G104"/>
  <c r="G103" s="1"/>
  <c r="G89"/>
  <c r="G78"/>
  <c r="G77" s="1"/>
  <c r="G76" s="1"/>
  <c r="D13" i="3" s="1"/>
  <c r="G70" i="1"/>
  <c r="G69" s="1"/>
  <c r="G475"/>
  <c r="G473"/>
  <c r="G470"/>
  <c r="F708" i="2"/>
  <c r="F707" s="1"/>
  <c r="G1111" i="1"/>
  <c r="G1110" s="1"/>
  <c r="G1109" s="1"/>
  <c r="G1105"/>
  <c r="G1104" s="1"/>
  <c r="G1103" s="1"/>
  <c r="G44"/>
  <c r="G24"/>
  <c r="G669"/>
  <c r="G609"/>
  <c r="G608" s="1"/>
  <c r="G607" s="1"/>
  <c r="G596"/>
  <c r="G595" s="1"/>
  <c r="G594" s="1"/>
  <c r="G591"/>
  <c r="G590" s="1"/>
  <c r="G586"/>
  <c r="G584"/>
  <c r="G515"/>
  <c r="G514" s="1"/>
  <c r="G513" s="1"/>
  <c r="G512" s="1"/>
  <c r="G501"/>
  <c r="G500" s="1"/>
  <c r="G499" s="1"/>
  <c r="G498" s="1"/>
  <c r="G497" s="1"/>
  <c r="G496" s="1"/>
  <c r="G434"/>
  <c r="G92"/>
  <c r="G359"/>
  <c r="G94"/>
  <c r="G46"/>
  <c r="G126"/>
  <c r="G34"/>
  <c r="G337"/>
  <c r="G336" s="1"/>
  <c r="G37"/>
  <c r="G152"/>
  <c r="G61"/>
  <c r="G60" s="1"/>
  <c r="G461"/>
  <c r="G53"/>
  <c r="G158"/>
  <c r="G157" s="1"/>
  <c r="G156" s="1"/>
  <c r="G205"/>
  <c r="G204" s="1"/>
  <c r="G200" s="1"/>
  <c r="G176"/>
  <c r="G885"/>
  <c r="F745" i="2" l="1"/>
  <c r="F13"/>
  <c r="F20"/>
  <c r="F9"/>
  <c r="F10"/>
  <c r="G405" i="1"/>
  <c r="G996"/>
  <c r="G927"/>
  <c r="G926" s="1"/>
  <c r="G925" s="1"/>
  <c r="F565" i="2"/>
  <c r="F564" s="1"/>
  <c r="G668" i="1"/>
  <c r="G663" s="1"/>
  <c r="F724" i="2"/>
  <c r="F723" s="1"/>
  <c r="F236"/>
  <c r="G1090" i="1"/>
  <c r="G1175"/>
  <c r="G785"/>
  <c r="G469"/>
  <c r="G468" s="1"/>
  <c r="G460"/>
  <c r="G459" s="1"/>
  <c r="F123" i="2"/>
  <c r="G269" i="1"/>
  <c r="G268" s="1"/>
  <c r="G88"/>
  <c r="G52"/>
  <c r="G51" s="1"/>
  <c r="D10" i="3" s="1"/>
  <c r="G40" i="1"/>
  <c r="G39" s="1"/>
  <c r="G33"/>
  <c r="G32" s="1"/>
  <c r="G20"/>
  <c r="F440" i="2"/>
  <c r="G160" i="1"/>
  <c r="F442" i="2"/>
  <c r="F441" s="1"/>
  <c r="F824"/>
  <c r="F164"/>
  <c r="F163" s="1"/>
  <c r="G733" i="1"/>
  <c r="G448"/>
  <c r="G447" s="1"/>
  <c r="G439" s="1"/>
  <c r="G438" s="1"/>
  <c r="G98"/>
  <c r="G810"/>
  <c r="G1038"/>
  <c r="G223"/>
  <c r="G222" s="1"/>
  <c r="F271" i="2"/>
  <c r="F270" s="1"/>
  <c r="F14"/>
  <c r="F600"/>
  <c r="F599" s="1"/>
  <c r="F396"/>
  <c r="G175" i="1"/>
  <c r="G172" s="1"/>
  <c r="G1057"/>
  <c r="G1056" s="1"/>
  <c r="G1051" s="1"/>
  <c r="G1050" s="1"/>
  <c r="G433"/>
  <c r="G380"/>
  <c r="F560" i="2"/>
  <c r="F559" s="1"/>
  <c r="G1144" i="1"/>
  <c r="F530" i="2"/>
  <c r="F815"/>
  <c r="G599" i="1"/>
  <c r="F90" i="2"/>
  <c r="F147"/>
  <c r="G528" i="1"/>
  <c r="G523" s="1"/>
  <c r="G973"/>
  <c r="F463" i="2"/>
  <c r="F772"/>
  <c r="F133"/>
  <c r="F132" s="1"/>
  <c r="F81"/>
  <c r="F93"/>
  <c r="G123" i="1"/>
  <c r="G356"/>
  <c r="G210"/>
  <c r="G207" s="1"/>
  <c r="G971"/>
  <c r="G970" s="1"/>
  <c r="F65" i="2"/>
  <c r="F276"/>
  <c r="F354"/>
  <c r="F353" s="1"/>
  <c r="F352" s="1"/>
  <c r="F43"/>
  <c r="F42" s="1"/>
  <c r="F50"/>
  <c r="F258"/>
  <c r="F257" s="1"/>
  <c r="F506"/>
  <c r="F783"/>
  <c r="F30"/>
  <c r="F36"/>
  <c r="F56"/>
  <c r="F62"/>
  <c r="F68"/>
  <c r="G583" i="1"/>
  <c r="G582" s="1"/>
  <c r="G581" s="1"/>
  <c r="G1129"/>
  <c r="G1122" s="1"/>
  <c r="F33" i="2"/>
  <c r="F39"/>
  <c r="F46"/>
  <c r="F25"/>
  <c r="F78"/>
  <c r="F96"/>
  <c r="F53"/>
  <c r="F59"/>
  <c r="F174"/>
  <c r="F171" s="1"/>
  <c r="F792"/>
  <c r="F791" s="1"/>
  <c r="F819"/>
  <c r="F344"/>
  <c r="F343" s="1"/>
  <c r="F336" s="1"/>
  <c r="F188"/>
  <c r="F167"/>
  <c r="F71"/>
  <c r="F75"/>
  <c r="F87"/>
  <c r="F103"/>
  <c r="F102" s="1"/>
  <c r="F152"/>
  <c r="F193"/>
  <c r="F313"/>
  <c r="F415"/>
  <c r="F414" s="1"/>
  <c r="F458"/>
  <c r="F526"/>
  <c r="F546"/>
  <c r="F704"/>
  <c r="F703" s="1"/>
  <c r="F696"/>
  <c r="F712"/>
  <c r="F711" s="1"/>
  <c r="F710" s="1"/>
  <c r="G819" i="1"/>
  <c r="F385" i="2"/>
  <c r="F509"/>
  <c r="F363"/>
  <c r="G882" i="1"/>
  <c r="G1120"/>
  <c r="G1115" s="1"/>
  <c r="G1114" s="1"/>
  <c r="G892"/>
  <c r="G1152"/>
  <c r="G511"/>
  <c r="G503" s="1"/>
  <c r="G622"/>
  <c r="G621" s="1"/>
  <c r="G620" s="1"/>
  <c r="G416"/>
  <c r="G1165"/>
  <c r="G1164" s="1"/>
  <c r="G1016"/>
  <c r="F391" i="2"/>
  <c r="F251"/>
  <c r="F649"/>
  <c r="F618" s="1"/>
  <c r="F765"/>
  <c r="F607"/>
  <c r="F769"/>
  <c r="F289"/>
  <c r="F286" s="1"/>
  <c r="F84"/>
  <c r="F512"/>
  <c r="F518"/>
  <c r="F831"/>
  <c r="F487"/>
  <c r="G374" i="1"/>
  <c r="G400"/>
  <c r="G399" s="1"/>
  <c r="G392" s="1"/>
  <c r="G712"/>
  <c r="G711" s="1"/>
  <c r="G707" s="1"/>
  <c r="G484"/>
  <c r="G483" s="1"/>
  <c r="G482" s="1"/>
  <c r="G481" s="1"/>
  <c r="G990"/>
  <c r="G986" s="1"/>
  <c r="G980" s="1"/>
  <c r="F515" i="2"/>
  <c r="F610"/>
  <c r="F615"/>
  <c r="G648" i="1"/>
  <c r="F587" i="2"/>
  <c r="F586" s="1"/>
  <c r="G147" i="1"/>
  <c r="G146" s="1"/>
  <c r="F377" i="2"/>
  <c r="F376" s="1"/>
  <c r="G960" i="1"/>
  <c r="F143" i="2"/>
  <c r="G835" i="1"/>
  <c r="G834" s="1"/>
  <c r="G260"/>
  <c r="G259" s="1"/>
  <c r="G858"/>
  <c r="F409" i="2"/>
  <c r="F735"/>
  <c r="F742"/>
  <c r="F762"/>
  <c r="D43" i="3"/>
  <c r="G55" i="1"/>
  <c r="D12" i="3" s="1"/>
  <c r="D31"/>
  <c r="G325" i="1"/>
  <c r="F524" i="2"/>
  <c r="F522" s="1"/>
  <c r="G898" i="1"/>
  <c r="F845" i="2"/>
  <c r="G1033" i="1"/>
  <c r="G731"/>
  <c r="G730" s="1"/>
  <c r="G723" s="1"/>
  <c r="F684" i="2"/>
  <c r="F683" s="1"/>
  <c r="F682" s="1"/>
  <c r="F678" s="1"/>
  <c r="F661" s="1"/>
  <c r="F111"/>
  <c r="F106" s="1"/>
  <c r="G979" i="1" l="1"/>
  <c r="G978" s="1"/>
  <c r="D38" i="3" s="1"/>
  <c r="F452" i="2"/>
  <c r="G84" i="1"/>
  <c r="G50" s="1"/>
  <c r="G432"/>
  <c r="G784"/>
  <c r="G783" s="1"/>
  <c r="D52" i="3" s="1"/>
  <c r="G714" i="1"/>
  <c r="G697" s="1"/>
  <c r="G719"/>
  <c r="F585" i="2"/>
  <c r="G1032" i="1"/>
  <c r="G1031" s="1"/>
  <c r="G1026" s="1"/>
  <c r="G251"/>
  <c r="D27" i="3" s="1"/>
  <c r="G801" i="1"/>
  <c r="G1113"/>
  <c r="G324"/>
  <c r="D29" i="3" s="1"/>
  <c r="F230" i="2"/>
  <c r="F225" s="1"/>
  <c r="F807"/>
  <c r="F768"/>
  <c r="F140"/>
  <c r="G458" i="1"/>
  <c r="G457" s="1"/>
  <c r="K457" s="1"/>
  <c r="F761" i="2"/>
  <c r="F408"/>
  <c r="F734"/>
  <c r="F606"/>
  <c r="G145" i="1"/>
  <c r="G144" s="1"/>
  <c r="G137" s="1"/>
  <c r="G199"/>
  <c r="D23" i="3"/>
  <c r="F285" i="2"/>
  <c r="G1049" i="1"/>
  <c r="D36" i="3"/>
  <c r="F269" i="2"/>
  <c r="G355" i="1"/>
  <c r="G354" s="1"/>
  <c r="D32" i="3" s="1"/>
  <c r="D50"/>
  <c r="G171" i="1"/>
  <c r="D22" i="3" s="1"/>
  <c r="G959" i="1"/>
  <c r="G891"/>
  <c r="G867" s="1"/>
  <c r="D51" i="3"/>
  <c r="F462" i="2"/>
  <c r="D44" i="3"/>
  <c r="F545" i="2"/>
  <c r="G580" i="1"/>
  <c r="G522" s="1"/>
  <c r="D14" i="3"/>
  <c r="G800" i="1"/>
  <c r="F250" i="2"/>
  <c r="G1143" i="1"/>
  <c r="G1142" s="1"/>
  <c r="D41" i="3" s="1"/>
  <c r="F24" i="2"/>
  <c r="G647" i="1"/>
  <c r="D47" i="3" s="1"/>
  <c r="F187" i="2"/>
  <c r="F186" s="1"/>
  <c r="F692"/>
  <c r="F691" s="1"/>
  <c r="F49"/>
  <c r="F384"/>
  <c r="F375" s="1"/>
  <c r="F505"/>
  <c r="G11" i="1"/>
  <c r="G10" s="1"/>
  <c r="K10" s="1"/>
  <c r="D11" i="3"/>
  <c r="D26"/>
  <c r="G379" i="1"/>
  <c r="F451" i="2" l="1"/>
  <c r="G424" i="1"/>
  <c r="G423" s="1"/>
  <c r="G866"/>
  <c r="G857" s="1"/>
  <c r="F605" i="2"/>
  <c r="G696" i="1"/>
  <c r="G695" s="1"/>
  <c r="G694" s="1"/>
  <c r="G679" s="1"/>
  <c r="K679" s="1"/>
  <c r="D46" i="3"/>
  <c r="G1015" i="1"/>
  <c r="F450" i="2"/>
  <c r="G951" i="1"/>
  <c r="G944" s="1"/>
  <c r="D37" i="3" s="1"/>
  <c r="G799" i="1"/>
  <c r="D34" i="3" s="1"/>
  <c r="F335" i="2"/>
  <c r="G1089" i="1"/>
  <c r="G1076" s="1"/>
  <c r="G1075" s="1"/>
  <c r="G1048" s="1"/>
  <c r="K1048" s="1"/>
  <c r="G170"/>
  <c r="D20" i="3"/>
  <c r="D18" s="1"/>
  <c r="D30"/>
  <c r="G347" i="1"/>
  <c r="D24" i="3"/>
  <c r="D21" s="1"/>
  <c r="D17"/>
  <c r="D9" s="1"/>
  <c r="G495" i="1"/>
  <c r="G486" s="1"/>
  <c r="K495" s="1"/>
  <c r="D45" i="3"/>
  <c r="G31" i="1"/>
  <c r="G30" s="1"/>
  <c r="K30" s="1"/>
  <c r="F23" i="2"/>
  <c r="D28" i="3"/>
  <c r="D25" s="1"/>
  <c r="G242" i="1"/>
  <c r="F690" i="2"/>
  <c r="F853" l="1"/>
  <c r="D42" i="3"/>
  <c r="D49"/>
  <c r="D48" s="1"/>
  <c r="D40"/>
  <c r="D39" s="1"/>
  <c r="D35"/>
  <c r="D33" s="1"/>
  <c r="G798" i="1"/>
  <c r="G797" s="1"/>
  <c r="K797" s="1"/>
  <c r="G49"/>
  <c r="D54" i="3" l="1"/>
  <c r="G1193" i="1"/>
  <c r="K49"/>
  <c r="F855" i="2" l="1"/>
  <c r="F856" s="1"/>
  <c r="D56" i="3"/>
  <c r="D57" s="1"/>
</calcChain>
</file>

<file path=xl/sharedStrings.xml><?xml version="1.0" encoding="utf-8"?>
<sst xmlns="http://schemas.openxmlformats.org/spreadsheetml/2006/main" count="7873" uniqueCount="951">
  <si>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</si>
  <si>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</si>
  <si>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</si>
  <si>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</si>
  <si>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</si>
  <si>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</si>
  <si>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</si>
  <si>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</si>
  <si>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</si>
  <si>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</si>
  <si>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</si>
  <si>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</si>
  <si>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</si>
  <si>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</si>
  <si>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</si>
  <si>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</si>
  <si>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</si>
  <si>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</si>
  <si>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</si>
  <si>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</si>
  <si>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</si>
  <si>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</si>
  <si>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</si>
  <si>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</si>
  <si>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</si>
  <si>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</si>
  <si>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</si>
  <si>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</si>
  <si>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</si>
  <si>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</si>
  <si>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</si>
  <si>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</si>
  <si>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</si>
  <si>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</si>
  <si>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</si>
  <si>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</si>
  <si>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</si>
  <si>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</si>
  <si>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</si>
  <si>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</si>
  <si>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</si>
  <si>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</si>
  <si>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</si>
  <si>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</si>
  <si>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</si>
  <si>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</si>
  <si>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</si>
  <si>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</si>
  <si>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</si>
  <si>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</si>
  <si>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</si>
  <si>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</si>
  <si>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</si>
  <si>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</si>
  <si>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</si>
  <si>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</si>
  <si>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</si>
  <si>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</si>
  <si>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</si>
  <si>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</si>
  <si>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</si>
  <si>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</si>
  <si>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</si>
  <si>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</si>
  <si>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</si>
  <si>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</si>
  <si>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</si>
  <si>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</si>
  <si>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</si>
  <si>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</si>
  <si>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</si>
  <si>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</si>
  <si>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</si>
  <si>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</si>
  <si>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</si>
  <si>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</si>
  <si>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</si>
  <si>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</si>
  <si>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</si>
  <si>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</si>
  <si>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</si>
  <si>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</si>
  <si>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</si>
  <si>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</si>
  <si>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</si>
  <si>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</si>
  <si>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</si>
  <si>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</si>
  <si>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</si>
  <si>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</si>
  <si>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</si>
  <si>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</si>
  <si>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</si>
  <si>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</si>
  <si>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</si>
  <si>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</si>
  <si>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</si>
  <si>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</si>
  <si>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</si>
  <si>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</si>
  <si>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</si>
  <si>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</si>
  <si>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</si>
  <si>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</si>
  <si>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</si>
  <si>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</si>
  <si>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</si>
  <si>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</si>
  <si>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</si>
  <si>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</si>
  <si>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</si>
  <si>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</si>
  <si>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</si>
  <si>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</si>
  <si>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</si>
  <si>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</si>
  <si>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</si>
  <si>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</si>
  <si>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</si>
  <si>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</si>
  <si>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</si>
  <si>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</si>
  <si>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</si>
  <si>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</si>
  <si>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</si>
  <si>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</si>
  <si>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</si>
  <si>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</si>
  <si>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</si>
  <si>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</si>
  <si>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</si>
  <si>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</si>
  <si>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</si>
  <si>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</si>
  <si>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</si>
  <si>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</si>
  <si>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</si>
  <si>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</si>
  <si>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</si>
  <si>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</si>
  <si>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</si>
  <si>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</si>
  <si>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</si>
  <si>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</si>
  <si>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</si>
  <si>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</si>
  <si>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</si>
  <si>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</si>
  <si>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</si>
  <si>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</si>
  <si>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</si>
  <si>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</si>
  <si>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</si>
  <si>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</si>
  <si>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</si>
  <si>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</si>
  <si>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</si>
  <si>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</si>
  <si>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</si>
  <si>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</si>
  <si>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</si>
  <si>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</si>
  <si>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</si>
  <si>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</si>
  <si>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</si>
  <si>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</si>
  <si>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</si>
  <si>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</si>
  <si>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</si>
  <si>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</si>
  <si>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</si>
  <si>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</si>
  <si>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</si>
  <si>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</si>
  <si>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</si>
  <si>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</si>
  <si>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</si>
  <si>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</si>
  <si>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</si>
  <si>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</si>
  <si>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</si>
  <si>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</si>
  <si>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</si>
  <si>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</si>
  <si>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</si>
  <si>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</si>
  <si>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</si>
  <si>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</si>
  <si>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</si>
  <si>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</si>
  <si>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</si>
  <si>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</si>
  <si>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</si>
  <si>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</si>
  <si>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</si>
  <si>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</si>
  <si>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</si>
  <si>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</si>
  <si>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</si>
  <si>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</si>
  <si>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</si>
  <si>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</si>
  <si>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</si>
  <si>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</si>
  <si>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</si>
  <si>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</si>
  <si>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</si>
  <si>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</si>
  <si>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</si>
  <si>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</si>
  <si>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</si>
  <si>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</si>
  <si>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</si>
  <si>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</si>
  <si>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</si>
  <si>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</si>
  <si>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</si>
  <si>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</si>
  <si>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</si>
  <si>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</si>
  <si>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</si>
  <si>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</si>
  <si>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</si>
  <si>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Подпрограмма "Создание и управление организациями, учредителем которых выступает МО МГО"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</si>
  <si>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</si>
  <si>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</si>
  <si>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</si>
  <si>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</si>
  <si>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</si>
  <si>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</si>
  <si>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</si>
  <si>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</si>
  <si>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</si>
  <si>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</si>
  <si>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</si>
  <si>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</si>
  <si>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</si>
  <si>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</si>
  <si>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</si>
  <si>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</si>
  <si>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</si>
  <si>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</si>
  <si>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</si>
  <si>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</si>
  <si>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</si>
  <si>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</si>
  <si>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</si>
  <si>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</si>
  <si>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</si>
  <si>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</si>
  <si>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</si>
  <si>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</si>
  <si>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</si>
  <si>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</si>
  <si>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</si>
  <si>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</si>
  <si>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</si>
  <si>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</si>
  <si>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</si>
  <si>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</si>
  <si>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</si>
  <si>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</si>
  <si>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</si>
  <si>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</si>
  <si>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</si>
  <si>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</si>
  <si>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</si>
  <si>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</si>
  <si>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</si>
  <si>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</si>
  <si>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</si>
  <si>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</si>
  <si>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</si>
  <si>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</si>
  <si>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</si>
  <si>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</si>
  <si>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</si>
  <si>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</si>
  <si>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</si>
  <si>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</si>
  <si>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</si>
  <si>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</si>
  <si>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</si>
  <si>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</si>
  <si>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</si>
  <si>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</si>
  <si>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</si>
  <si>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</si>
  <si>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</si>
  <si>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</si>
  <si>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</si>
  <si>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</si>
  <si>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</si>
  <si>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</si>
  <si>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</si>
  <si>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</si>
  <si>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</si>
  <si>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</si>
  <si>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</si>
  <si>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</si>
  <si>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</si>
  <si>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</si>
  <si>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</si>
  <si>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</si>
  <si>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</si>
  <si>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</si>
  <si>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</si>
  <si>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</si>
  <si>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</si>
  <si>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</si>
  <si>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</si>
  <si>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</si>
  <si>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</si>
  <si>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</si>
  <si>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</si>
  <si>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</si>
  <si>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</si>
  <si>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</si>
  <si>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</si>
  <si>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</si>
  <si>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</si>
  <si>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</si>
  <si>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</si>
  <si>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</si>
  <si>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</si>
  <si>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</si>
  <si>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</si>
  <si>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</si>
  <si>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</si>
  <si>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</si>
  <si>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</si>
  <si>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</si>
  <si>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</si>
  <si>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</si>
  <si>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</si>
  <si>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</si>
  <si>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</si>
  <si>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</si>
  <si>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</si>
  <si>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</si>
  <si>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</si>
  <si>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</si>
  <si>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</si>
  <si>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</si>
  <si>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</si>
  <si>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</si>
  <si>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</si>
  <si>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</si>
  <si>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</si>
  <si>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</si>
  <si>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</si>
  <si>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</si>
  <si>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</si>
  <si>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</si>
  <si>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</si>
  <si>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</si>
  <si>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</si>
  <si>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</si>
  <si>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</si>
  <si>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</si>
  <si>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</si>
  <si>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</si>
  <si>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</si>
  <si>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</si>
  <si>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</si>
  <si>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</si>
  <si>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</si>
  <si>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</si>
  <si>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</si>
  <si>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</si>
  <si>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</si>
  <si>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</si>
  <si>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</si>
  <si>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</si>
  <si>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</si>
  <si>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</si>
  <si>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</si>
  <si>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</si>
  <si>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</si>
  <si>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</si>
  <si>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</si>
  <si>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</si>
  <si>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</si>
  <si>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</si>
  <si>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</si>
  <si>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</si>
  <si>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</si>
  <si>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</si>
  <si>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</si>
  <si>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</si>
  <si>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</si>
  <si>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</si>
  <si>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</si>
  <si>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</si>
  <si>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</si>
  <si>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</si>
  <si>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</si>
  <si>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</si>
  <si>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</si>
  <si>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</si>
  <si>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</si>
  <si>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</si>
  <si>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</si>
  <si>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</si>
  <si>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</si>
  <si>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</si>
  <si>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</si>
  <si>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</si>
  <si>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</si>
  <si>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</si>
  <si>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</si>
  <si>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</si>
  <si>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</si>
  <si>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</si>
  <si>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</si>
  <si>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</si>
  <si>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</si>
  <si>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</si>
  <si>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</si>
  <si>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</si>
  <si>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</si>
  <si>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</si>
  <si>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</si>
  <si>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</si>
  <si>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</si>
  <si>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</si>
  <si>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</si>
  <si>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</si>
  <si>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</si>
  <si>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</si>
  <si>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</si>
  <si>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</si>
  <si>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</si>
  <si>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</si>
  <si>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</si>
  <si>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</si>
  <si>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</si>
  <si>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</si>
  <si>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</si>
  <si>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</si>
  <si>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</si>
  <si>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</si>
  <si>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</si>
  <si>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</si>
  <si>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</si>
  <si>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</si>
  <si>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</si>
  <si>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</si>
  <si>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</si>
  <si>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</si>
  <si>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</si>
  <si>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</si>
  <si>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</si>
  <si>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</si>
  <si>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</si>
  <si>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</si>
  <si>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</si>
  <si>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</si>
  <si>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</si>
  <si>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</si>
  <si>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</si>
  <si>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</si>
  <si>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</si>
  <si>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</si>
  <si>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</si>
  <si>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</si>
  <si>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</si>
  <si>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</si>
  <si>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</si>
  <si>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</si>
  <si>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</si>
  <si>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</si>
  <si>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</si>
  <si>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</si>
  <si>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</si>
  <si>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</si>
  <si>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</si>
  <si>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</si>
  <si>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</si>
  <si>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</si>
  <si>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>47 1 01 00000</t>
  </si>
  <si>
    <t xml:space="preserve">Реализация муниципальных программ развития малого и среднего предпринимательства </t>
  </si>
  <si>
    <t>47 1 01 R5272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</si>
  <si>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</si>
  <si>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</si>
  <si>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</si>
  <si>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</si>
  <si>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</si>
  <si>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</si>
  <si>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</si>
  <si>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</si>
  <si>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</si>
  <si>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</si>
  <si>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</si>
  <si>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</si>
  <si>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</si>
  <si>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</si>
  <si>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</si>
  <si>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</si>
  <si>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</si>
  <si>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</si>
  <si>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</si>
  <si>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</si>
  <si>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</si>
  <si>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</si>
  <si>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</si>
  <si>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</si>
  <si>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</si>
  <si>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</si>
  <si>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</si>
  <si>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</si>
  <si>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</si>
  <si>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</si>
  <si>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</si>
  <si>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</si>
  <si>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</si>
  <si>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</si>
  <si>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</si>
  <si>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</si>
  <si>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</si>
  <si>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</si>
  <si>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</si>
  <si>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</si>
  <si>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</si>
  <si>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</si>
  <si>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</si>
  <si>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</si>
  <si>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</si>
  <si>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</si>
  <si>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</si>
  <si>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</si>
  <si>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</si>
  <si>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</si>
  <si>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</si>
  <si>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</si>
  <si>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</si>
  <si>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</si>
  <si>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Подпрограмма "Сопровождение функционирования и безопасности образовательных учреждений"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</si>
  <si>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</si>
  <si>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</si>
  <si>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</si>
  <si>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</si>
  <si>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</si>
  <si>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</si>
  <si>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</si>
  <si>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</si>
  <si>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Подпрограмма «Организация и осуществление деятельности Управления образования Администрации МГО и МКУ «Централизованная бухгалтерия»</t>
  </si>
  <si>
    <t>Обеспечение деятельности МКУ «Централизованная бухгалтерия»</t>
  </si>
  <si>
    <t>69 6 20 00000</t>
  </si>
  <si>
    <t>69 6 20 44000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</si>
  <si>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</si>
  <si>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</si>
  <si>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</si>
  <si>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</si>
  <si>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</si>
  <si>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</si>
  <si>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</si>
  <si>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</si>
  <si>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</si>
  <si>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</si>
  <si>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</si>
  <si>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</si>
  <si>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</si>
  <si>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</si>
  <si>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</si>
  <si>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</si>
  <si>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</si>
  <si>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</si>
  <si>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</si>
  <si>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</si>
  <si>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</si>
  <si>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</si>
  <si>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</si>
  <si>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</si>
  <si>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</si>
  <si>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</si>
  <si>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</si>
  <si>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</si>
  <si>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</si>
  <si>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</si>
  <si>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</si>
  <si>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</si>
  <si>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</si>
  <si>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</si>
  <si>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</si>
  <si>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</si>
  <si>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</si>
  <si>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</si>
  <si>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</si>
  <si>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</si>
  <si>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</si>
  <si>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</si>
  <si>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</si>
  <si>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</si>
  <si>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</si>
  <si>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</si>
  <si>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</si>
  <si>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</si>
  <si>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</si>
  <si>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</si>
  <si>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</si>
  <si>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Федеральный проект "Финансовая поддержка семей при рождении детей"</t>
  </si>
  <si>
    <t>28 1 Р1 00000</t>
  </si>
  <si>
    <t>28 1 Р1 28180</t>
  </si>
  <si>
    <t>Федеральный проект "Спорт - норма жизни"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</si>
  <si>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</si>
  <si>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</si>
  <si>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Федеральный проект "Культурная среда"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</si>
  <si>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</si>
  <si>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</si>
  <si>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</si>
  <si>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Федеральный проект «Современная школа»</t>
  </si>
  <si>
    <t>Федеральный проект "Социальная активность"</t>
  </si>
  <si>
    <t>79 5 Е8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</si>
  <si>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</si>
  <si>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</si>
  <si>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</si>
  <si>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</si>
  <si>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</si>
  <si>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</si>
  <si>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</si>
  <si>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</si>
  <si>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</si>
  <si>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</si>
  <si>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</si>
  <si>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</si>
  <si>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</si>
  <si>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</si>
  <si>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</si>
  <si>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69 6 20 44100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</si>
  <si>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</si>
  <si>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</si>
  <si>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</si>
  <si>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</si>
  <si>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</si>
  <si>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</si>
  <si>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</si>
  <si>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</si>
  <si>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</si>
  <si>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</si>
  <si>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</si>
  <si>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</si>
  <si>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</si>
  <si>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</si>
  <si>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</si>
  <si>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</si>
  <si>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</si>
  <si>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</si>
  <si>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</si>
  <si>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</si>
  <si>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</si>
  <si>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</si>
  <si>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</si>
  <si>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</si>
  <si>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</si>
  <si>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</si>
  <si>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</si>
  <si>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</si>
  <si>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</si>
  <si>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</si>
  <si>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</si>
  <si>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</si>
  <si>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</si>
  <si>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</si>
  <si>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</si>
  <si>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</si>
  <si>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</si>
  <si>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</si>
  <si>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</si>
  <si>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</si>
  <si>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</si>
  <si>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</si>
  <si>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</si>
  <si>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</si>
  <si>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</si>
  <si>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</si>
  <si>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</si>
  <si>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</si>
  <si>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</si>
  <si>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</si>
  <si>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</si>
  <si>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</si>
  <si>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</si>
  <si>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</si>
  <si>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</si>
  <si>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</si>
  <si>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</si>
  <si>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</si>
  <si>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</si>
  <si>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</si>
  <si>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</si>
  <si>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</si>
  <si>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</si>
  <si>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</si>
  <si>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</si>
  <si>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</si>
  <si>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</si>
  <si>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</si>
  <si>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</si>
  <si>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Муниципальная программа "Развитие улично-дорожной сети Миасского городского округа"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</si>
  <si>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</si>
  <si>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</si>
  <si>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</si>
  <si>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</si>
  <si>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</si>
  <si>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</si>
  <si>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</si>
  <si>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</si>
  <si>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</si>
  <si>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</si>
  <si>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</si>
  <si>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</si>
  <si>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</si>
  <si>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</si>
  <si>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</si>
  <si>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</si>
  <si>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</si>
  <si>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</si>
  <si>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</si>
  <si>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63 0 G1 43030</t>
  </si>
  <si>
    <t>63 0 G1 L3030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</si>
  <si>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(софинансирование)</t>
  </si>
  <si>
    <t>55 0 07 00000</t>
  </si>
  <si>
    <t>Федеральный проект "Чистая страна"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</si>
  <si>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</si>
  <si>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</si>
  <si>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</si>
  <si>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</si>
  <si>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</si>
  <si>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</si>
  <si>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</si>
  <si>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</si>
  <si>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</si>
  <si>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</si>
  <si>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</si>
  <si>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</si>
  <si>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</si>
  <si>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</si>
  <si>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</si>
  <si>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</si>
  <si>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</si>
  <si>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91 0 00 74100</t>
  </si>
  <si>
    <t>Муниципальная программа "Поддержка садоводческих, огороднических и дачных некоммерческих объединений граждан, расположенных на территории Миасского городского округа"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</si>
  <si>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</si>
  <si>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</si>
  <si>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56 0 07 06050</t>
  </si>
  <si>
    <t>Капитальный ремонт, ремонт и содержание автомобильных дорог общего пользования местного значения (софинансирование)</t>
  </si>
  <si>
    <t>56 0 07 L6050</t>
  </si>
  <si>
    <t>59 0 07 06050</t>
  </si>
  <si>
    <t>59 0 07 L6050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</si>
  <si>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</si>
  <si>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</si>
  <si>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(софинансирование)</t>
  </si>
  <si>
    <t>60 2 07 L4060</t>
  </si>
  <si>
    <t>51 0 07 61030</t>
  </si>
  <si>
    <t xml:space="preserve">Организация проведения на территории Челябинской области мероприятий по предупреждению и ликвидации болезней животных, их лечению, защите населения от болезней, общих для человека и животных </t>
  </si>
  <si>
    <t>Содержание в приютах животных без владельцев</t>
  </si>
  <si>
    <t>51 0 07 61070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</si>
  <si>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</si>
  <si>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</si>
  <si>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</si>
  <si>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</si>
  <si>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</si>
  <si>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</si>
  <si>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</si>
  <si>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</si>
  <si>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</si>
  <si>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</si>
  <si>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</si>
  <si>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</si>
  <si>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</si>
  <si>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</si>
  <si>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>60 2 13 L4050</t>
  </si>
  <si>
    <t>Строительство газопроводов и газовых сетей (софинансирование)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</si>
  <si>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</si>
  <si>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</si>
  <si>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</si>
  <si>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</si>
  <si>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</si>
  <si>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</si>
  <si>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</si>
  <si>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</si>
  <si>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</si>
  <si>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</si>
  <si>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69 7 A1 54540</t>
  </si>
  <si>
    <t>Создание модельных муниципальных библиотек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</si>
  <si>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</si>
  <si>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</si>
  <si>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</si>
  <si>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</si>
  <si>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</si>
  <si>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</si>
  <si>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</si>
  <si>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</si>
  <si>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</si>
  <si>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</si>
  <si>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</si>
  <si>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</si>
  <si>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</si>
  <si>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</si>
  <si>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</si>
  <si>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</si>
  <si>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</si>
  <si>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</si>
  <si>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</si>
  <si>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</si>
  <si>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</si>
  <si>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</si>
  <si>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</si>
  <si>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</si>
  <si>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</si>
  <si>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</si>
  <si>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</si>
  <si>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</si>
  <si>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</si>
  <si>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</si>
  <si>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</si>
  <si>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</si>
  <si>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</si>
  <si>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</si>
  <si>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</si>
  <si>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</si>
  <si>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</si>
  <si>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</si>
  <si>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</si>
  <si>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</si>
  <si>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</si>
  <si>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</si>
  <si>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</si>
  <si>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</si>
  <si>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</si>
  <si>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</si>
  <si>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</si>
  <si>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</si>
  <si>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</si>
  <si>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</si>
  <si>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79 4 20 42100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</si>
  <si>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</si>
  <si>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</si>
  <si>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</si>
  <si>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</si>
  <si>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</si>
  <si>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</si>
  <si>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</si>
  <si>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Федеральный проект «Успех каждого ребенка»</t>
  </si>
  <si>
    <t>79 4 Е2 00000</t>
  </si>
  <si>
    <t xml:space="preserve">Создание новых мест дополнительного образования детей 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</si>
  <si>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</si>
  <si>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</si>
  <si>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</si>
  <si>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</si>
  <si>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</si>
  <si>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</si>
  <si>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</si>
  <si>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</si>
  <si>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</si>
  <si>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00 S4060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</si>
  <si>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</si>
  <si>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</si>
  <si>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</si>
  <si>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</si>
  <si>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</si>
  <si>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</si>
  <si>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</si>
  <si>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</si>
  <si>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</si>
  <si>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России;обеспечение условий для развития физической культуры и спорта на территории Миасского городского округа»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</si>
  <si>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</si>
  <si>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</si>
  <si>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</si>
  <si>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</si>
  <si>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</si>
  <si>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</si>
  <si>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</si>
  <si>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</si>
  <si>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</si>
  <si>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</si>
  <si>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</si>
  <si>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</si>
  <si>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</si>
  <si>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</si>
  <si>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</si>
  <si>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</si>
  <si>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</si>
  <si>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</si>
  <si>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</si>
  <si>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</si>
  <si>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</si>
  <si>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</si>
  <si>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</si>
  <si>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</si>
  <si>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</si>
  <si>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</si>
  <si>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</si>
  <si>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</si>
  <si>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</si>
  <si>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</si>
  <si>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</si>
  <si>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</si>
  <si>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</si>
  <si>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</si>
  <si>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</si>
  <si>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</si>
  <si>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</si>
  <si>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</si>
  <si>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</si>
  <si>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</si>
  <si>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</si>
  <si>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</si>
  <si>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</si>
  <si>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</si>
  <si>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</si>
  <si>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</si>
  <si>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</si>
  <si>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</si>
  <si>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</si>
  <si>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</si>
  <si>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</si>
  <si>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</si>
  <si>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</si>
  <si>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</si>
  <si>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</si>
  <si>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На обеспечение мероприятий  по переселению граждан из аварийного жилищного фонда (софинансирование)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</si>
  <si>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</si>
  <si>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Рекультивация земельных участков, нарушенных размещением твердых коммунальных отходов, и ликвидация объектов накопленного экологического вреда (софинансирование)</t>
  </si>
  <si>
    <t>82 0 23 00000</t>
  </si>
  <si>
    <t>82 0 23 34140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</si>
  <si>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</si>
  <si>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</si>
  <si>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</si>
  <si>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</si>
  <si>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65 1 F3 L7484</t>
  </si>
  <si>
    <t xml:space="preserve"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</si>
  <si>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</si>
  <si>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60 3 00 R4970</t>
  </si>
  <si>
    <t>82 0 23 L4140</t>
  </si>
  <si>
    <t>На оснащение многофункциональных центров в Миасском городском округе (софинансирование)</t>
  </si>
  <si>
    <t>99 0 02 99120</t>
  </si>
  <si>
    <t>Субсидии на оказание поддержки садоводческим некоммерческим объединениям граждан, расположенных на территории Миасского городского округа</t>
  </si>
  <si>
    <t>Обновление материально-технической базы для формирования у обучающихся современных технологических и гуманитарных навыков в рамках государственной программы «Развитие образования в Челябинской области» и федерального проекта «Современная школа»</t>
  </si>
  <si>
    <t>79 4 Е1 51690</t>
  </si>
  <si>
    <t>Федеральный проект «Цифровая образовательная среда»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</si>
  <si>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</si>
  <si>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</si>
  <si>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</si>
  <si>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нац.проекты</t>
  </si>
  <si>
    <t>ПРИЛОЖЕНИЕ 4</t>
  </si>
  <si>
    <t>к Решению Собрания</t>
  </si>
  <si>
    <t xml:space="preserve">от 26.12.2019 г. №2    </t>
  </si>
  <si>
    <t>ПРИЛОЖЕНИЕ  3</t>
  </si>
  <si>
    <t>ПРИЛОЖЕНИЕ 5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</si>
</sst>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3" fillId="0" borderId="0"/>
    <xf numFmtId="164" fontId="5" fillId="0" borderId="0" applyFont="0" applyFill="0" applyBorder="0" applyAlignment="0" applyProtection="0"/>
  </cellStyleXfs>
  <cellXfs count="126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justify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/>
    <xf numFmtId="165" fontId="7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165" fontId="6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49" fontId="12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95"/>
  <sheetViews>
    <sheetView zoomScaleNormal="100" workbookViewId="0">
      <selection activeCell="I5" sqref="I5"/>
    </sheetView>
  </sheetViews>
  <sheetFormatPr defaultRowHeight="15.75"/>
  <cols>
    <col min="1" max="1" width="80.85546875" style="14" customWidth="1"/>
    <col min="2" max="2" width="7.42578125" style="8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1" customWidth="1"/>
    <col min="10" max="10" width="12.28515625" style="9" hidden="1" customWidth="1"/>
    <col min="11" max="11" width="11.85546875" style="9" hidden="1" customWidth="1"/>
    <col min="12" max="12" width="0" style="9" hidden="1" customWidth="1"/>
    <col min="13" max="16384" width="9.140625" style="9"/>
  </cols>
  <sheetData>
    <row r="1" spans="1:11">
      <c r="A1" s="7"/>
      <c r="F1" s="10"/>
      <c r="H1" s="10"/>
      <c r="I1" s="10" t="s">
        <v>946</v>
      </c>
    </row>
    <row r="2" spans="1:11">
      <c r="A2" s="12"/>
      <c r="F2" s="13"/>
      <c r="H2" s="13"/>
      <c r="I2" s="13" t="s">
        <v>947</v>
      </c>
    </row>
    <row r="3" spans="1:11">
      <c r="F3" s="13"/>
      <c r="H3" s="13"/>
      <c r="I3" s="13" t="s">
        <v>0</v>
      </c>
    </row>
    <row r="4" spans="1:11">
      <c r="F4" s="13"/>
      <c r="H4" s="13"/>
      <c r="I4" s="13" t="s">
        <v>1</v>
      </c>
    </row>
    <row r="5" spans="1:11">
      <c r="B5" s="15"/>
      <c r="C5" s="16"/>
      <c r="D5" s="16"/>
      <c r="E5" s="16"/>
      <c r="F5" s="17"/>
      <c r="H5" s="17"/>
      <c r="I5" s="17" t="s">
        <v>948</v>
      </c>
    </row>
    <row r="6" spans="1:11" ht="36.75" customHeight="1">
      <c r="B6" s="18" t="s">
        <v>787</v>
      </c>
      <c r="C6" s="16"/>
      <c r="D6" s="16"/>
      <c r="E6" s="16"/>
      <c r="F6" s="16"/>
      <c r="G6" s="15"/>
      <c r="H6" s="15"/>
      <c r="I6" s="15"/>
    </row>
    <row r="7" spans="1:11">
      <c r="B7" s="19"/>
      <c r="C7" s="6"/>
      <c r="D7" s="6"/>
      <c r="E7" s="6"/>
      <c r="F7" s="6"/>
      <c r="G7" s="15"/>
      <c r="H7" s="15"/>
      <c r="I7" s="15" t="s">
        <v>533</v>
      </c>
    </row>
    <row r="8" spans="1:11">
      <c r="A8" s="119" t="s">
        <v>2</v>
      </c>
      <c r="B8" s="120" t="s">
        <v>3</v>
      </c>
      <c r="C8" s="120"/>
      <c r="D8" s="120"/>
      <c r="E8" s="120"/>
      <c r="F8" s="120"/>
      <c r="G8" s="31" t="s">
        <v>4</v>
      </c>
      <c r="H8" s="31" t="s">
        <v>4</v>
      </c>
      <c r="I8" s="31" t="s">
        <v>4</v>
      </c>
    </row>
    <row r="9" spans="1:11" ht="63">
      <c r="A9" s="119"/>
      <c r="B9" s="2" t="s">
        <v>5</v>
      </c>
      <c r="C9" s="20" t="s">
        <v>6</v>
      </c>
      <c r="D9" s="20" t="s">
        <v>7</v>
      </c>
      <c r="E9" s="20" t="s">
        <v>8</v>
      </c>
      <c r="F9" s="20" t="s">
        <v>161</v>
      </c>
      <c r="G9" s="20" t="s">
        <v>638</v>
      </c>
      <c r="H9" s="20" t="s">
        <v>778</v>
      </c>
      <c r="I9" s="20" t="s">
        <v>779</v>
      </c>
    </row>
    <row r="10" spans="1:11" s="24" customFormat="1">
      <c r="A10" s="21" t="s">
        <v>84</v>
      </c>
      <c r="B10" s="22" t="s">
        <v>85</v>
      </c>
      <c r="C10" s="23"/>
      <c r="D10" s="23"/>
      <c r="E10" s="23"/>
      <c r="F10" s="23"/>
      <c r="G10" s="28">
        <f>SUM(G11)</f>
        <v>25700.199999999997</v>
      </c>
      <c r="H10" s="28">
        <f>SUM(H11)</f>
        <v>25161.5</v>
      </c>
      <c r="I10" s="28">
        <f>SUM(I11)</f>
        <v>25161.5</v>
      </c>
      <c r="J10" s="24">
        <v>25700.2</v>
      </c>
      <c r="K10" s="103">
        <f>SUM(J10-G10)</f>
        <v>3.637978807091713E-12</v>
      </c>
    </row>
    <row r="11" spans="1:11">
      <c r="A11" s="111" t="s">
        <v>86</v>
      </c>
      <c r="B11" s="2"/>
      <c r="C11" s="2" t="s">
        <v>33</v>
      </c>
      <c r="D11" s="2"/>
      <c r="E11" s="2"/>
      <c r="F11" s="2"/>
      <c r="G11" s="25">
        <f>SUM(G12+G20)</f>
        <v>25700.199999999997</v>
      </c>
      <c r="H11" s="25">
        <f>SUM(H12+H20)</f>
        <v>25161.5</v>
      </c>
      <c r="I11" s="25">
        <f>SUM(I12+I20)</f>
        <v>25161.5</v>
      </c>
      <c r="J11" s="9">
        <v>25161.5</v>
      </c>
      <c r="K11" s="102">
        <f>SUM(J11-H10)</f>
        <v>0</v>
      </c>
    </row>
    <row r="12" spans="1:11" ht="47.25">
      <c r="A12" s="111" t="s">
        <v>87</v>
      </c>
      <c r="B12" s="2"/>
      <c r="C12" s="2" t="s">
        <v>33</v>
      </c>
      <c r="D12" s="2" t="s">
        <v>53</v>
      </c>
      <c r="E12" s="2"/>
      <c r="F12" s="2"/>
      <c r="G12" s="25">
        <f>SUM(G13)</f>
        <v>17659.8</v>
      </c>
      <c r="H12" s="25">
        <f>SUM(H13)</f>
        <v>17659.8</v>
      </c>
      <c r="I12" s="25">
        <f>SUM(I13)</f>
        <v>17659.8</v>
      </c>
      <c r="J12" s="9">
        <v>25161.5</v>
      </c>
      <c r="K12" s="102">
        <f>SUM(J12-I10)</f>
        <v>0</v>
      </c>
    </row>
    <row r="13" spans="1:11">
      <c r="A13" s="26" t="s">
        <v>191</v>
      </c>
      <c r="B13" s="2"/>
      <c r="C13" s="2" t="s">
        <v>33</v>
      </c>
      <c r="D13" s="2" t="s">
        <v>53</v>
      </c>
      <c r="E13" s="2" t="s">
        <v>192</v>
      </c>
      <c r="F13" s="2"/>
      <c r="G13" s="25">
        <f>SUM(G14)+G18</f>
        <v>17659.8</v>
      </c>
      <c r="H13" s="25">
        <f>SUM(H14)+H18</f>
        <v>17659.8</v>
      </c>
      <c r="I13" s="25">
        <f>SUM(I14)+I18</f>
        <v>17659.8</v>
      </c>
    </row>
    <row r="14" spans="1:11">
      <c r="A14" s="111" t="s">
        <v>79</v>
      </c>
      <c r="B14" s="2"/>
      <c r="C14" s="2" t="s">
        <v>33</v>
      </c>
      <c r="D14" s="2" t="s">
        <v>53</v>
      </c>
      <c r="E14" s="2" t="s">
        <v>103</v>
      </c>
      <c r="F14" s="2"/>
      <c r="G14" s="25">
        <f>SUM(G15+G16)+G17</f>
        <v>15977.4</v>
      </c>
      <c r="H14" s="25">
        <f>SUM(H15+H16)+H17</f>
        <v>15977.4</v>
      </c>
      <c r="I14" s="25">
        <f>SUM(I15+I16)+I17</f>
        <v>15977.4</v>
      </c>
    </row>
    <row r="15" spans="1:11" ht="47.25">
      <c r="A15" s="27" t="s">
        <v>50</v>
      </c>
      <c r="B15" s="2"/>
      <c r="C15" s="2" t="s">
        <v>33</v>
      </c>
      <c r="D15" s="2" t="s">
        <v>53</v>
      </c>
      <c r="E15" s="2" t="s">
        <v>103</v>
      </c>
      <c r="F15" s="2" t="s">
        <v>88</v>
      </c>
      <c r="G15" s="25">
        <v>15967.4</v>
      </c>
      <c r="H15" s="25">
        <v>15967.4</v>
      </c>
      <c r="I15" s="25">
        <v>15967.4</v>
      </c>
    </row>
    <row r="16" spans="1:11" ht="31.5">
      <c r="A16" s="111" t="s">
        <v>51</v>
      </c>
      <c r="B16" s="2"/>
      <c r="C16" s="2" t="s">
        <v>33</v>
      </c>
      <c r="D16" s="2" t="s">
        <v>53</v>
      </c>
      <c r="E16" s="2" t="s">
        <v>103</v>
      </c>
      <c r="F16" s="2" t="s">
        <v>90</v>
      </c>
      <c r="G16" s="101">
        <v>10</v>
      </c>
      <c r="H16" s="101">
        <v>10</v>
      </c>
      <c r="I16" s="101">
        <v>10</v>
      </c>
    </row>
    <row r="17" spans="1:11" hidden="1">
      <c r="A17" s="111" t="s">
        <v>41</v>
      </c>
      <c r="B17" s="2"/>
      <c r="C17" s="2" t="s">
        <v>33</v>
      </c>
      <c r="D17" s="2" t="s">
        <v>53</v>
      </c>
      <c r="E17" s="2" t="s">
        <v>103</v>
      </c>
      <c r="F17" s="2" t="s">
        <v>98</v>
      </c>
      <c r="G17" s="101"/>
      <c r="H17" s="101"/>
      <c r="I17" s="101"/>
    </row>
    <row r="18" spans="1:11">
      <c r="A18" s="111" t="s">
        <v>91</v>
      </c>
      <c r="B18" s="2"/>
      <c r="C18" s="2" t="s">
        <v>33</v>
      </c>
      <c r="D18" s="2" t="s">
        <v>53</v>
      </c>
      <c r="E18" s="2" t="s">
        <v>104</v>
      </c>
      <c r="F18" s="2"/>
      <c r="G18" s="25">
        <f>SUM(G19)</f>
        <v>1682.4</v>
      </c>
      <c r="H18" s="25">
        <f>SUM(H19)</f>
        <v>1682.4</v>
      </c>
      <c r="I18" s="25">
        <f>SUM(I19)</f>
        <v>1682.4</v>
      </c>
    </row>
    <row r="19" spans="1:11" ht="47.25">
      <c r="A19" s="27" t="s">
        <v>50</v>
      </c>
      <c r="B19" s="2"/>
      <c r="C19" s="2" t="s">
        <v>33</v>
      </c>
      <c r="D19" s="2" t="s">
        <v>53</v>
      </c>
      <c r="E19" s="2" t="s">
        <v>104</v>
      </c>
      <c r="F19" s="2" t="s">
        <v>88</v>
      </c>
      <c r="G19" s="25">
        <v>1682.4</v>
      </c>
      <c r="H19" s="25">
        <v>1682.4</v>
      </c>
      <c r="I19" s="25">
        <v>1682.4</v>
      </c>
    </row>
    <row r="20" spans="1:11">
      <c r="A20" s="111" t="s">
        <v>92</v>
      </c>
      <c r="B20" s="2"/>
      <c r="C20" s="2" t="s">
        <v>33</v>
      </c>
      <c r="D20" s="2" t="s">
        <v>93</v>
      </c>
      <c r="E20" s="2"/>
      <c r="F20" s="2"/>
      <c r="G20" s="25">
        <f>SUM(G21+G24+G26)</f>
        <v>8040.4</v>
      </c>
      <c r="H20" s="25">
        <f>SUM(H21+H24+H26)</f>
        <v>7501.7</v>
      </c>
      <c r="I20" s="25">
        <f>SUM(I21+I24+I26)</f>
        <v>7501.7</v>
      </c>
    </row>
    <row r="21" spans="1:11">
      <c r="A21" s="111" t="s">
        <v>94</v>
      </c>
      <c r="B21" s="2"/>
      <c r="C21" s="2" t="s">
        <v>33</v>
      </c>
      <c r="D21" s="2" t="s">
        <v>93</v>
      </c>
      <c r="E21" s="2" t="s">
        <v>105</v>
      </c>
      <c r="F21" s="2"/>
      <c r="G21" s="101">
        <f>SUM(G22:G23)</f>
        <v>706</v>
      </c>
      <c r="H21" s="101">
        <f>SUM(H22:H23)</f>
        <v>706</v>
      </c>
      <c r="I21" s="101">
        <f>SUM(I22:I23)</f>
        <v>706</v>
      </c>
    </row>
    <row r="22" spans="1:11" ht="31.5">
      <c r="A22" s="111" t="s">
        <v>51</v>
      </c>
      <c r="B22" s="2"/>
      <c r="C22" s="2" t="s">
        <v>33</v>
      </c>
      <c r="D22" s="2" t="s">
        <v>93</v>
      </c>
      <c r="E22" s="2" t="s">
        <v>105</v>
      </c>
      <c r="F22" s="2" t="s">
        <v>90</v>
      </c>
      <c r="G22" s="101">
        <v>697</v>
      </c>
      <c r="H22" s="101">
        <v>697</v>
      </c>
      <c r="I22" s="101">
        <v>697</v>
      </c>
    </row>
    <row r="23" spans="1:11">
      <c r="A23" s="111" t="s">
        <v>21</v>
      </c>
      <c r="B23" s="2"/>
      <c r="C23" s="2" t="s">
        <v>33</v>
      </c>
      <c r="D23" s="2" t="s">
        <v>93</v>
      </c>
      <c r="E23" s="2" t="s">
        <v>105</v>
      </c>
      <c r="F23" s="2" t="s">
        <v>95</v>
      </c>
      <c r="G23" s="101">
        <v>9</v>
      </c>
      <c r="H23" s="101">
        <v>9</v>
      </c>
      <c r="I23" s="101">
        <v>9</v>
      </c>
    </row>
    <row r="24" spans="1:11" ht="31.5">
      <c r="A24" s="111" t="s">
        <v>96</v>
      </c>
      <c r="B24" s="2"/>
      <c r="C24" s="2" t="s">
        <v>33</v>
      </c>
      <c r="D24" s="2" t="s">
        <v>93</v>
      </c>
      <c r="E24" s="2" t="s">
        <v>106</v>
      </c>
      <c r="F24" s="2"/>
      <c r="G24" s="101">
        <f>SUM(G25)</f>
        <v>550</v>
      </c>
      <c r="H24" s="101">
        <f>SUM(H25)</f>
        <v>550</v>
      </c>
      <c r="I24" s="101">
        <f>SUM(I25)</f>
        <v>550</v>
      </c>
    </row>
    <row r="25" spans="1:11" ht="31.5">
      <c r="A25" s="111" t="s">
        <v>51</v>
      </c>
      <c r="B25" s="2"/>
      <c r="C25" s="2" t="s">
        <v>33</v>
      </c>
      <c r="D25" s="2" t="s">
        <v>93</v>
      </c>
      <c r="E25" s="2" t="s">
        <v>106</v>
      </c>
      <c r="F25" s="2" t="s">
        <v>90</v>
      </c>
      <c r="G25" s="101">
        <v>550</v>
      </c>
      <c r="H25" s="101">
        <v>550</v>
      </c>
      <c r="I25" s="101">
        <v>550</v>
      </c>
    </row>
    <row r="26" spans="1:11" ht="31.5">
      <c r="A26" s="26" t="s">
        <v>97</v>
      </c>
      <c r="B26" s="2"/>
      <c r="C26" s="2" t="s">
        <v>33</v>
      </c>
      <c r="D26" s="2" t="s">
        <v>93</v>
      </c>
      <c r="E26" s="2" t="s">
        <v>107</v>
      </c>
      <c r="F26" s="2"/>
      <c r="G26" s="25">
        <f>SUM(G27:G29)</f>
        <v>6784.4</v>
      </c>
      <c r="H26" s="25">
        <f>SUM(H27:H29)</f>
        <v>6245.7</v>
      </c>
      <c r="I26" s="25">
        <f>SUM(I27:I29)</f>
        <v>6245.7</v>
      </c>
    </row>
    <row r="27" spans="1:11" ht="28.5" customHeight="1">
      <c r="A27" s="111" t="s">
        <v>51</v>
      </c>
      <c r="B27" s="2"/>
      <c r="C27" s="2" t="s">
        <v>33</v>
      </c>
      <c r="D27" s="2" t="s">
        <v>93</v>
      </c>
      <c r="E27" s="2" t="s">
        <v>107</v>
      </c>
      <c r="F27" s="2" t="s">
        <v>90</v>
      </c>
      <c r="G27" s="25">
        <v>6106.5</v>
      </c>
      <c r="H27" s="25">
        <v>5567.8</v>
      </c>
      <c r="I27" s="25">
        <v>5567.8</v>
      </c>
    </row>
    <row r="28" spans="1:11" ht="21" customHeight="1">
      <c r="A28" s="111" t="s">
        <v>41</v>
      </c>
      <c r="B28" s="2"/>
      <c r="C28" s="2" t="s">
        <v>33</v>
      </c>
      <c r="D28" s="2" t="s">
        <v>93</v>
      </c>
      <c r="E28" s="2" t="s">
        <v>107</v>
      </c>
      <c r="F28" s="2" t="s">
        <v>98</v>
      </c>
      <c r="G28" s="25">
        <v>661</v>
      </c>
      <c r="H28" s="25">
        <v>661</v>
      </c>
      <c r="I28" s="25">
        <v>661</v>
      </c>
    </row>
    <row r="29" spans="1:11" ht="22.5" customHeight="1">
      <c r="A29" s="111" t="s">
        <v>21</v>
      </c>
      <c r="B29" s="2"/>
      <c r="C29" s="2" t="s">
        <v>33</v>
      </c>
      <c r="D29" s="2" t="s">
        <v>93</v>
      </c>
      <c r="E29" s="2" t="s">
        <v>107</v>
      </c>
      <c r="F29" s="2" t="s">
        <v>95</v>
      </c>
      <c r="G29" s="25">
        <v>16.899999999999999</v>
      </c>
      <c r="H29" s="25">
        <v>16.899999999999999</v>
      </c>
      <c r="I29" s="25">
        <v>16.899999999999999</v>
      </c>
    </row>
    <row r="30" spans="1:11" s="24" customFormat="1">
      <c r="A30" s="21" t="s">
        <v>99</v>
      </c>
      <c r="B30" s="22" t="s">
        <v>100</v>
      </c>
      <c r="C30" s="22"/>
      <c r="D30" s="22"/>
      <c r="E30" s="22"/>
      <c r="F30" s="22"/>
      <c r="G30" s="28">
        <f>SUM(G31)</f>
        <v>8254.6999999999989</v>
      </c>
      <c r="H30" s="28">
        <f>SUM(H31)</f>
        <v>8254.6999999999989</v>
      </c>
      <c r="I30" s="28">
        <f>SUM(I31)</f>
        <v>8254.6999999999989</v>
      </c>
      <c r="J30" s="24">
        <v>8254.7000000000007</v>
      </c>
      <c r="K30" s="103">
        <f>SUM(J30-G30)</f>
        <v>1.8189894035458565E-12</v>
      </c>
    </row>
    <row r="31" spans="1:11">
      <c r="A31" s="111" t="s">
        <v>86</v>
      </c>
      <c r="B31" s="2"/>
      <c r="C31" s="2" t="s">
        <v>33</v>
      </c>
      <c r="D31" s="2"/>
      <c r="E31" s="2"/>
      <c r="F31" s="2"/>
      <c r="G31" s="25">
        <f>SUM(G32)+G39</f>
        <v>8254.6999999999989</v>
      </c>
      <c r="H31" s="25">
        <f>SUM(H32)+H39</f>
        <v>8254.6999999999989</v>
      </c>
      <c r="I31" s="25">
        <f>SUM(I32)+I39</f>
        <v>8254.6999999999989</v>
      </c>
    </row>
    <row r="32" spans="1:11" ht="31.5">
      <c r="A32" s="26" t="s">
        <v>101</v>
      </c>
      <c r="B32" s="2"/>
      <c r="C32" s="2" t="s">
        <v>33</v>
      </c>
      <c r="D32" s="2" t="s">
        <v>77</v>
      </c>
      <c r="E32" s="2"/>
      <c r="F32" s="2"/>
      <c r="G32" s="25">
        <f>SUM(G33)</f>
        <v>7214.9</v>
      </c>
      <c r="H32" s="25">
        <f>SUM(H33)</f>
        <v>7214.9</v>
      </c>
      <c r="I32" s="25">
        <f>SUM(I33)</f>
        <v>7214.9</v>
      </c>
    </row>
    <row r="33" spans="1:9">
      <c r="A33" s="26" t="s">
        <v>191</v>
      </c>
      <c r="B33" s="2"/>
      <c r="C33" s="2" t="s">
        <v>33</v>
      </c>
      <c r="D33" s="2" t="s">
        <v>77</v>
      </c>
      <c r="E33" s="2" t="s">
        <v>192</v>
      </c>
      <c r="F33" s="2"/>
      <c r="G33" s="25">
        <f>SUM(G34+G37)</f>
        <v>7214.9</v>
      </c>
      <c r="H33" s="25">
        <f>SUM(H34+H37)</f>
        <v>7214.9</v>
      </c>
      <c r="I33" s="25">
        <f>SUM(I34+I37)</f>
        <v>7214.9</v>
      </c>
    </row>
    <row r="34" spans="1:9" ht="31.5">
      <c r="A34" s="111" t="s">
        <v>193</v>
      </c>
      <c r="B34" s="2"/>
      <c r="C34" s="2" t="s">
        <v>33</v>
      </c>
      <c r="D34" s="2" t="s">
        <v>77</v>
      </c>
      <c r="E34" s="2" t="s">
        <v>108</v>
      </c>
      <c r="F34" s="2"/>
      <c r="G34" s="25">
        <f>SUM(G35:G36)</f>
        <v>5027</v>
      </c>
      <c r="H34" s="25">
        <f>SUM(H35:H36)</f>
        <v>5027</v>
      </c>
      <c r="I34" s="25">
        <f>SUM(I35:I36)</f>
        <v>5027</v>
      </c>
    </row>
    <row r="35" spans="1:9" ht="47.25">
      <c r="A35" s="27" t="s">
        <v>50</v>
      </c>
      <c r="B35" s="2"/>
      <c r="C35" s="2" t="s">
        <v>33</v>
      </c>
      <c r="D35" s="2" t="s">
        <v>77</v>
      </c>
      <c r="E35" s="2" t="s">
        <v>108</v>
      </c>
      <c r="F35" s="2" t="s">
        <v>88</v>
      </c>
      <c r="G35" s="25">
        <v>5021.7</v>
      </c>
      <c r="H35" s="25">
        <v>5021.7</v>
      </c>
      <c r="I35" s="25">
        <v>5021.7</v>
      </c>
    </row>
    <row r="36" spans="1:9" ht="31.5">
      <c r="A36" s="111" t="s">
        <v>51</v>
      </c>
      <c r="B36" s="2"/>
      <c r="C36" s="2" t="s">
        <v>33</v>
      </c>
      <c r="D36" s="2" t="s">
        <v>77</v>
      </c>
      <c r="E36" s="2" t="s">
        <v>108</v>
      </c>
      <c r="F36" s="2" t="s">
        <v>90</v>
      </c>
      <c r="G36" s="101">
        <v>5.3</v>
      </c>
      <c r="H36" s="101">
        <v>5.3</v>
      </c>
      <c r="I36" s="101">
        <v>5.3</v>
      </c>
    </row>
    <row r="37" spans="1:9" ht="31.5">
      <c r="A37" s="111" t="s">
        <v>102</v>
      </c>
      <c r="B37" s="2"/>
      <c r="C37" s="2" t="s">
        <v>33</v>
      </c>
      <c r="D37" s="2" t="s">
        <v>77</v>
      </c>
      <c r="E37" s="2" t="s">
        <v>109</v>
      </c>
      <c r="F37" s="2"/>
      <c r="G37" s="25">
        <f>SUM(G38)</f>
        <v>2187.9</v>
      </c>
      <c r="H37" s="25">
        <f>SUM(H38)</f>
        <v>2187.9</v>
      </c>
      <c r="I37" s="25">
        <f>SUM(I38)</f>
        <v>2187.9</v>
      </c>
    </row>
    <row r="38" spans="1:9" ht="47.25">
      <c r="A38" s="27" t="s">
        <v>50</v>
      </c>
      <c r="B38" s="2"/>
      <c r="C38" s="2" t="s">
        <v>33</v>
      </c>
      <c r="D38" s="2" t="s">
        <v>77</v>
      </c>
      <c r="E38" s="2" t="s">
        <v>109</v>
      </c>
      <c r="F38" s="2" t="s">
        <v>88</v>
      </c>
      <c r="G38" s="25">
        <v>2187.9</v>
      </c>
      <c r="H38" s="25">
        <v>2187.9</v>
      </c>
      <c r="I38" s="25">
        <v>2187.9</v>
      </c>
    </row>
    <row r="39" spans="1:9">
      <c r="A39" s="111" t="s">
        <v>92</v>
      </c>
      <c r="B39" s="2"/>
      <c r="C39" s="2" t="s">
        <v>33</v>
      </c>
      <c r="D39" s="2" t="s">
        <v>93</v>
      </c>
      <c r="E39" s="2"/>
      <c r="F39" s="2"/>
      <c r="G39" s="25">
        <f>SUM(G40)</f>
        <v>1039.8</v>
      </c>
      <c r="H39" s="25">
        <f>SUM(H40)</f>
        <v>1039.8</v>
      </c>
      <c r="I39" s="25">
        <f>SUM(I40)</f>
        <v>1039.8</v>
      </c>
    </row>
    <row r="40" spans="1:9">
      <c r="A40" s="26" t="s">
        <v>191</v>
      </c>
      <c r="B40" s="2"/>
      <c r="C40" s="2" t="s">
        <v>33</v>
      </c>
      <c r="D40" s="2" t="s">
        <v>93</v>
      </c>
      <c r="E40" s="2" t="s">
        <v>192</v>
      </c>
      <c r="F40" s="2"/>
      <c r="G40" s="25">
        <f>SUM(G41+G44+G46)</f>
        <v>1039.8</v>
      </c>
      <c r="H40" s="25">
        <f>SUM(H41+H44+H46)</f>
        <v>1039.8</v>
      </c>
      <c r="I40" s="25">
        <f>SUM(I41+I44+I46)</f>
        <v>1039.8</v>
      </c>
    </row>
    <row r="41" spans="1:9">
      <c r="A41" s="111" t="s">
        <v>94</v>
      </c>
      <c r="B41" s="2"/>
      <c r="C41" s="2" t="s">
        <v>33</v>
      </c>
      <c r="D41" s="2" t="s">
        <v>93</v>
      </c>
      <c r="E41" s="2" t="s">
        <v>105</v>
      </c>
      <c r="F41" s="2"/>
      <c r="G41" s="101">
        <f>SUM(G42:G43)</f>
        <v>196.1</v>
      </c>
      <c r="H41" s="101">
        <f>SUM(H42:H43)</f>
        <v>196.1</v>
      </c>
      <c r="I41" s="101">
        <f>SUM(I42:I43)</f>
        <v>196.1</v>
      </c>
    </row>
    <row r="42" spans="1:9" ht="31.5">
      <c r="A42" s="111" t="s">
        <v>51</v>
      </c>
      <c r="B42" s="2"/>
      <c r="C42" s="2" t="s">
        <v>33</v>
      </c>
      <c r="D42" s="2" t="s">
        <v>93</v>
      </c>
      <c r="E42" s="2" t="s">
        <v>105</v>
      </c>
      <c r="F42" s="2" t="s">
        <v>90</v>
      </c>
      <c r="G42" s="101">
        <v>194.4</v>
      </c>
      <c r="H42" s="101">
        <v>194.4</v>
      </c>
      <c r="I42" s="101">
        <v>194.4</v>
      </c>
    </row>
    <row r="43" spans="1:9">
      <c r="A43" s="111" t="s">
        <v>21</v>
      </c>
      <c r="B43" s="2"/>
      <c r="C43" s="2" t="s">
        <v>33</v>
      </c>
      <c r="D43" s="2" t="s">
        <v>93</v>
      </c>
      <c r="E43" s="2" t="s">
        <v>105</v>
      </c>
      <c r="F43" s="2" t="s">
        <v>95</v>
      </c>
      <c r="G43" s="101">
        <v>1.7</v>
      </c>
      <c r="H43" s="101">
        <v>1.7</v>
      </c>
      <c r="I43" s="101">
        <v>1.7</v>
      </c>
    </row>
    <row r="44" spans="1:9" ht="31.5">
      <c r="A44" s="111" t="s">
        <v>96</v>
      </c>
      <c r="B44" s="2"/>
      <c r="C44" s="2" t="s">
        <v>33</v>
      </c>
      <c r="D44" s="2" t="s">
        <v>93</v>
      </c>
      <c r="E44" s="2" t="s">
        <v>106</v>
      </c>
      <c r="F44" s="2"/>
      <c r="G44" s="101">
        <f>SUM(G45)</f>
        <v>204.6</v>
      </c>
      <c r="H44" s="101">
        <f>SUM(H45)</f>
        <v>204.6</v>
      </c>
      <c r="I44" s="101">
        <f>SUM(I45)</f>
        <v>204.6</v>
      </c>
    </row>
    <row r="45" spans="1:9" ht="31.5">
      <c r="A45" s="111" t="s">
        <v>51</v>
      </c>
      <c r="B45" s="2"/>
      <c r="C45" s="2" t="s">
        <v>33</v>
      </c>
      <c r="D45" s="2" t="s">
        <v>93</v>
      </c>
      <c r="E45" s="2" t="s">
        <v>106</v>
      </c>
      <c r="F45" s="2" t="s">
        <v>90</v>
      </c>
      <c r="G45" s="25">
        <v>204.6</v>
      </c>
      <c r="H45" s="25">
        <v>204.6</v>
      </c>
      <c r="I45" s="25">
        <v>204.6</v>
      </c>
    </row>
    <row r="46" spans="1:9" ht="31.5">
      <c r="A46" s="26" t="s">
        <v>97</v>
      </c>
      <c r="B46" s="2"/>
      <c r="C46" s="2" t="s">
        <v>33</v>
      </c>
      <c r="D46" s="2" t="s">
        <v>93</v>
      </c>
      <c r="E46" s="2" t="s">
        <v>107</v>
      </c>
      <c r="F46" s="2"/>
      <c r="G46" s="25">
        <f>SUM(G47:G48)</f>
        <v>639.1</v>
      </c>
      <c r="H46" s="25">
        <f>SUM(H47:H48)</f>
        <v>639.1</v>
      </c>
      <c r="I46" s="25">
        <f>SUM(I47:I48)</f>
        <v>639.1</v>
      </c>
    </row>
    <row r="47" spans="1:9" ht="31.5">
      <c r="A47" s="111" t="s">
        <v>51</v>
      </c>
      <c r="B47" s="2"/>
      <c r="C47" s="2" t="s">
        <v>33</v>
      </c>
      <c r="D47" s="2" t="s">
        <v>93</v>
      </c>
      <c r="E47" s="2" t="s">
        <v>107</v>
      </c>
      <c r="F47" s="2" t="s">
        <v>90</v>
      </c>
      <c r="G47" s="25">
        <v>579.1</v>
      </c>
      <c r="H47" s="25">
        <v>579.1</v>
      </c>
      <c r="I47" s="25">
        <v>579.1</v>
      </c>
    </row>
    <row r="48" spans="1:9">
      <c r="A48" s="111" t="s">
        <v>21</v>
      </c>
      <c r="B48" s="2"/>
      <c r="C48" s="2" t="s">
        <v>33</v>
      </c>
      <c r="D48" s="2" t="s">
        <v>93</v>
      </c>
      <c r="E48" s="2" t="s">
        <v>107</v>
      </c>
      <c r="F48" s="2" t="s">
        <v>95</v>
      </c>
      <c r="G48" s="25">
        <v>60</v>
      </c>
      <c r="H48" s="25">
        <v>60</v>
      </c>
      <c r="I48" s="25">
        <v>60</v>
      </c>
    </row>
    <row r="49" spans="1:11" s="24" customFormat="1">
      <c r="A49" s="21" t="s">
        <v>205</v>
      </c>
      <c r="B49" s="23">
        <v>283</v>
      </c>
      <c r="C49" s="29"/>
      <c r="D49" s="29"/>
      <c r="E49" s="29"/>
      <c r="F49" s="29"/>
      <c r="G49" s="30">
        <f>SUM(G50+G137+G170+G347+G379)+G242+G423+G374+G369</f>
        <v>1015536</v>
      </c>
      <c r="H49" s="30">
        <f>SUM(H50+H137+H170+H347+H379)+H242+H423+H374+H369</f>
        <v>895723.89999999991</v>
      </c>
      <c r="I49" s="30">
        <f>SUM(I50+I137+I170+I347+I379)+I242+I423+I374+I369</f>
        <v>875088.8</v>
      </c>
      <c r="J49" s="24">
        <f>959021.4+2800+3600+100+1500+1200</f>
        <v>968221.4</v>
      </c>
      <c r="K49" s="103">
        <f>SUM(J49-G49)</f>
        <v>-47314.599999999977</v>
      </c>
    </row>
    <row r="50" spans="1:11">
      <c r="A50" s="111" t="s">
        <v>86</v>
      </c>
      <c r="B50" s="20"/>
      <c r="C50" s="112" t="s">
        <v>33</v>
      </c>
      <c r="D50" s="112"/>
      <c r="E50" s="112"/>
      <c r="F50" s="31"/>
      <c r="G50" s="101">
        <f>SUM(G51+G55)+G76+G84+G80</f>
        <v>248634.6</v>
      </c>
      <c r="H50" s="101">
        <f>SUM(H51+H55)+H76+H84+H80</f>
        <v>185186.80000000002</v>
      </c>
      <c r="I50" s="101">
        <f>SUM(I51+I55)+I76+I84+I80</f>
        <v>187462.90000000002</v>
      </c>
      <c r="J50" s="9">
        <f>821594.2+3600</f>
        <v>825194.2</v>
      </c>
      <c r="K50" s="102">
        <f>SUM(J50-H49)</f>
        <v>-70529.699999999953</v>
      </c>
    </row>
    <row r="51" spans="1:11" ht="31.5">
      <c r="A51" s="111" t="s">
        <v>164</v>
      </c>
      <c r="B51" s="20"/>
      <c r="C51" s="112" t="s">
        <v>33</v>
      </c>
      <c r="D51" s="112" t="s">
        <v>43</v>
      </c>
      <c r="E51" s="112"/>
      <c r="F51" s="31"/>
      <c r="G51" s="101">
        <f t="shared" ref="G51:I53" si="0">SUM(G52)</f>
        <v>2053.3000000000002</v>
      </c>
      <c r="H51" s="101">
        <f t="shared" si="0"/>
        <v>2053.3000000000002</v>
      </c>
      <c r="I51" s="101">
        <f t="shared" si="0"/>
        <v>2053.3000000000002</v>
      </c>
      <c r="J51" s="9">
        <f>806840.2+3600</f>
        <v>810440.2</v>
      </c>
      <c r="K51" s="102">
        <f>SUM(J51-I49)</f>
        <v>-64648.600000000093</v>
      </c>
    </row>
    <row r="52" spans="1:11" ht="31.5">
      <c r="A52" s="32" t="s">
        <v>641</v>
      </c>
      <c r="B52" s="33"/>
      <c r="C52" s="112" t="s">
        <v>33</v>
      </c>
      <c r="D52" s="112" t="s">
        <v>43</v>
      </c>
      <c r="E52" s="31" t="s">
        <v>206</v>
      </c>
      <c r="F52" s="31"/>
      <c r="G52" s="101">
        <f t="shared" si="0"/>
        <v>2053.3000000000002</v>
      </c>
      <c r="H52" s="101">
        <f t="shared" si="0"/>
        <v>2053.3000000000002</v>
      </c>
      <c r="I52" s="101">
        <f t="shared" si="0"/>
        <v>2053.3000000000002</v>
      </c>
    </row>
    <row r="53" spans="1:11">
      <c r="A53" s="111" t="s">
        <v>207</v>
      </c>
      <c r="B53" s="20"/>
      <c r="C53" s="112" t="s">
        <v>33</v>
      </c>
      <c r="D53" s="112" t="s">
        <v>43</v>
      </c>
      <c r="E53" s="112" t="s">
        <v>208</v>
      </c>
      <c r="F53" s="112"/>
      <c r="G53" s="101">
        <f t="shared" si="0"/>
        <v>2053.3000000000002</v>
      </c>
      <c r="H53" s="101">
        <f t="shared" si="0"/>
        <v>2053.3000000000002</v>
      </c>
      <c r="I53" s="101">
        <f t="shared" si="0"/>
        <v>2053.3000000000002</v>
      </c>
    </row>
    <row r="54" spans="1:11" ht="47.25">
      <c r="A54" s="27" t="s">
        <v>50</v>
      </c>
      <c r="B54" s="20"/>
      <c r="C54" s="112" t="s">
        <v>33</v>
      </c>
      <c r="D54" s="112" t="s">
        <v>43</v>
      </c>
      <c r="E54" s="112" t="s">
        <v>208</v>
      </c>
      <c r="F54" s="112" t="s">
        <v>88</v>
      </c>
      <c r="G54" s="101">
        <v>2053.3000000000002</v>
      </c>
      <c r="H54" s="101">
        <v>2053.3000000000002</v>
      </c>
      <c r="I54" s="101">
        <v>2053.3000000000002</v>
      </c>
    </row>
    <row r="55" spans="1:11" ht="31.5">
      <c r="A55" s="111" t="s">
        <v>252</v>
      </c>
      <c r="B55" s="20"/>
      <c r="C55" s="112" t="s">
        <v>33</v>
      </c>
      <c r="D55" s="112" t="s">
        <v>12</v>
      </c>
      <c r="E55" s="31"/>
      <c r="F55" s="31"/>
      <c r="G55" s="101">
        <f>SUM(G60)+G56+G69+G65</f>
        <v>121295</v>
      </c>
      <c r="H55" s="101">
        <f>SUM(H60)+H56+H69+H65</f>
        <v>121035.40000000001</v>
      </c>
      <c r="I55" s="101">
        <f>SUM(I60)+I56+I69+I65</f>
        <v>121295</v>
      </c>
    </row>
    <row r="56" spans="1:11" ht="31.5">
      <c r="A56" s="111" t="s">
        <v>642</v>
      </c>
      <c r="B56" s="34"/>
      <c r="C56" s="112" t="s">
        <v>33</v>
      </c>
      <c r="D56" s="112" t="s">
        <v>12</v>
      </c>
      <c r="E56" s="112" t="s">
        <v>214</v>
      </c>
      <c r="F56" s="31"/>
      <c r="G56" s="101">
        <f>SUM(G57)</f>
        <v>391.4</v>
      </c>
      <c r="H56" s="101">
        <f>SUM(H57)</f>
        <v>391.4</v>
      </c>
      <c r="I56" s="101">
        <f>SUM(I57)</f>
        <v>391.4</v>
      </c>
    </row>
    <row r="57" spans="1:11">
      <c r="A57" s="111" t="s">
        <v>556</v>
      </c>
      <c r="B57" s="34"/>
      <c r="C57" s="112" t="s">
        <v>33</v>
      </c>
      <c r="D57" s="112" t="s">
        <v>12</v>
      </c>
      <c r="E57" s="31" t="s">
        <v>561</v>
      </c>
      <c r="F57" s="31"/>
      <c r="G57" s="101">
        <f>SUM(G58:G59)</f>
        <v>391.4</v>
      </c>
      <c r="H57" s="101">
        <f>SUM(H58:H59)</f>
        <v>391.4</v>
      </c>
      <c r="I57" s="101">
        <f>SUM(I58:I59)</f>
        <v>391.4</v>
      </c>
    </row>
    <row r="58" spans="1:11" ht="47.25">
      <c r="A58" s="27" t="s">
        <v>50</v>
      </c>
      <c r="B58" s="34"/>
      <c r="C58" s="112" t="s">
        <v>33</v>
      </c>
      <c r="D58" s="112" t="s">
        <v>12</v>
      </c>
      <c r="E58" s="31" t="s">
        <v>561</v>
      </c>
      <c r="F58" s="31">
        <v>100</v>
      </c>
      <c r="G58" s="101">
        <v>370.7</v>
      </c>
      <c r="H58" s="101">
        <v>370.7</v>
      </c>
      <c r="I58" s="101">
        <v>370.7</v>
      </c>
    </row>
    <row r="59" spans="1:11" ht="31.5">
      <c r="A59" s="111" t="s">
        <v>51</v>
      </c>
      <c r="B59" s="34"/>
      <c r="C59" s="112" t="s">
        <v>33</v>
      </c>
      <c r="D59" s="112" t="s">
        <v>12</v>
      </c>
      <c r="E59" s="31" t="s">
        <v>561</v>
      </c>
      <c r="F59" s="112" t="s">
        <v>90</v>
      </c>
      <c r="G59" s="101">
        <v>20.7</v>
      </c>
      <c r="H59" s="101">
        <v>20.7</v>
      </c>
      <c r="I59" s="101">
        <v>20.7</v>
      </c>
    </row>
    <row r="60" spans="1:11" ht="31.5">
      <c r="A60" s="32" t="s">
        <v>641</v>
      </c>
      <c r="B60" s="33"/>
      <c r="C60" s="112" t="s">
        <v>33</v>
      </c>
      <c r="D60" s="112" t="s">
        <v>12</v>
      </c>
      <c r="E60" s="31" t="s">
        <v>206</v>
      </c>
      <c r="F60" s="31"/>
      <c r="G60" s="101">
        <f>SUM(G61)</f>
        <v>119295</v>
      </c>
      <c r="H60" s="101">
        <f>SUM(H61)</f>
        <v>119035.40000000001</v>
      </c>
      <c r="I60" s="101">
        <f>SUM(I61)</f>
        <v>119295</v>
      </c>
    </row>
    <row r="61" spans="1:11">
      <c r="A61" s="111" t="s">
        <v>79</v>
      </c>
      <c r="B61" s="20"/>
      <c r="C61" s="112" t="s">
        <v>33</v>
      </c>
      <c r="D61" s="112" t="s">
        <v>12</v>
      </c>
      <c r="E61" s="112" t="s">
        <v>210</v>
      </c>
      <c r="F61" s="112"/>
      <c r="G61" s="101">
        <f>SUM(G62:G64)</f>
        <v>119295</v>
      </c>
      <c r="H61" s="101">
        <f>SUM(H62:H64)</f>
        <v>119035.40000000001</v>
      </c>
      <c r="I61" s="101">
        <f>SUM(I62:I64)</f>
        <v>119295</v>
      </c>
    </row>
    <row r="62" spans="1:11" ht="47.25">
      <c r="A62" s="27" t="s">
        <v>50</v>
      </c>
      <c r="B62" s="20"/>
      <c r="C62" s="112" t="s">
        <v>33</v>
      </c>
      <c r="D62" s="112" t="s">
        <v>12</v>
      </c>
      <c r="E62" s="112" t="s">
        <v>210</v>
      </c>
      <c r="F62" s="112" t="s">
        <v>88</v>
      </c>
      <c r="G62" s="101">
        <v>119202.9</v>
      </c>
      <c r="H62" s="101">
        <v>118943.3</v>
      </c>
      <c r="I62" s="101">
        <v>119202.9</v>
      </c>
    </row>
    <row r="63" spans="1:11" ht="29.25" customHeight="1">
      <c r="A63" s="111" t="s">
        <v>51</v>
      </c>
      <c r="B63" s="20"/>
      <c r="C63" s="112" t="s">
        <v>33</v>
      </c>
      <c r="D63" s="112" t="s">
        <v>12</v>
      </c>
      <c r="E63" s="112" t="s">
        <v>210</v>
      </c>
      <c r="F63" s="112" t="s">
        <v>90</v>
      </c>
      <c r="G63" s="101">
        <v>92.1</v>
      </c>
      <c r="H63" s="101">
        <v>92.1</v>
      </c>
      <c r="I63" s="101">
        <v>92.1</v>
      </c>
    </row>
    <row r="64" spans="1:11">
      <c r="A64" s="111" t="s">
        <v>41</v>
      </c>
      <c r="B64" s="20"/>
      <c r="C64" s="112" t="s">
        <v>33</v>
      </c>
      <c r="D64" s="112" t="s">
        <v>12</v>
      </c>
      <c r="E64" s="112" t="s">
        <v>210</v>
      </c>
      <c r="F64" s="112" t="s">
        <v>98</v>
      </c>
      <c r="G64" s="101">
        <v>0</v>
      </c>
      <c r="H64" s="101">
        <v>0</v>
      </c>
      <c r="I64" s="101">
        <v>0</v>
      </c>
    </row>
    <row r="65" spans="1:9" ht="31.5">
      <c r="A65" s="111" t="s">
        <v>643</v>
      </c>
      <c r="B65" s="20"/>
      <c r="C65" s="112" t="s">
        <v>33</v>
      </c>
      <c r="D65" s="112" t="s">
        <v>12</v>
      </c>
      <c r="E65" s="112" t="s">
        <v>225</v>
      </c>
      <c r="F65" s="112"/>
      <c r="G65" s="101">
        <f>SUM(G66)</f>
        <v>1505.8</v>
      </c>
      <c r="H65" s="101">
        <f>SUM(H66)</f>
        <v>1505.8</v>
      </c>
      <c r="I65" s="101">
        <f>SUM(I66)</f>
        <v>1505.8</v>
      </c>
    </row>
    <row r="66" spans="1:9" ht="31.5">
      <c r="A66" s="111" t="s">
        <v>558</v>
      </c>
      <c r="B66" s="20"/>
      <c r="C66" s="112" t="s">
        <v>33</v>
      </c>
      <c r="D66" s="112" t="s">
        <v>12</v>
      </c>
      <c r="E66" s="112" t="s">
        <v>568</v>
      </c>
      <c r="F66" s="112"/>
      <c r="G66" s="101">
        <f>SUM(G67:G68)</f>
        <v>1505.8</v>
      </c>
      <c r="H66" s="101">
        <f>SUM(H67:H68)</f>
        <v>1505.8</v>
      </c>
      <c r="I66" s="101">
        <f>SUM(I67:I68)</f>
        <v>1505.8</v>
      </c>
    </row>
    <row r="67" spans="1:9" ht="47.25">
      <c r="A67" s="27" t="s">
        <v>50</v>
      </c>
      <c r="B67" s="20"/>
      <c r="C67" s="112" t="s">
        <v>33</v>
      </c>
      <c r="D67" s="112" t="s">
        <v>12</v>
      </c>
      <c r="E67" s="112" t="s">
        <v>568</v>
      </c>
      <c r="F67" s="31">
        <v>100</v>
      </c>
      <c r="G67" s="101">
        <v>1505.8</v>
      </c>
      <c r="H67" s="101">
        <v>1505.8</v>
      </c>
      <c r="I67" s="101">
        <v>1505.8</v>
      </c>
    </row>
    <row r="68" spans="1:9" ht="31.5" hidden="1">
      <c r="A68" s="111" t="s">
        <v>51</v>
      </c>
      <c r="B68" s="20"/>
      <c r="C68" s="112" t="s">
        <v>33</v>
      </c>
      <c r="D68" s="112" t="s">
        <v>12</v>
      </c>
      <c r="E68" s="112" t="s">
        <v>568</v>
      </c>
      <c r="F68" s="112" t="s">
        <v>90</v>
      </c>
      <c r="G68" s="101"/>
      <c r="H68" s="101"/>
      <c r="I68" s="101"/>
    </row>
    <row r="69" spans="1:9">
      <c r="A69" s="111" t="s">
        <v>191</v>
      </c>
      <c r="B69" s="20"/>
      <c r="C69" s="112" t="s">
        <v>33</v>
      </c>
      <c r="D69" s="112" t="s">
        <v>12</v>
      </c>
      <c r="E69" s="112" t="s">
        <v>192</v>
      </c>
      <c r="F69" s="112"/>
      <c r="G69" s="101">
        <f>SUM(G70)</f>
        <v>102.8</v>
      </c>
      <c r="H69" s="101">
        <f>SUM(H70)</f>
        <v>102.8</v>
      </c>
      <c r="I69" s="101">
        <f>SUM(I70)</f>
        <v>102.8</v>
      </c>
    </row>
    <row r="70" spans="1:9" ht="189.75" customHeight="1">
      <c r="A70" s="111" t="s">
        <v>559</v>
      </c>
      <c r="B70" s="20"/>
      <c r="C70" s="112" t="s">
        <v>33</v>
      </c>
      <c r="D70" s="112" t="s">
        <v>12</v>
      </c>
      <c r="E70" s="112" t="s">
        <v>560</v>
      </c>
      <c r="F70" s="31"/>
      <c r="G70" s="101">
        <f>SUM(G71:G72)</f>
        <v>102.8</v>
      </c>
      <c r="H70" s="101">
        <f>SUM(H71:H72)</f>
        <v>102.8</v>
      </c>
      <c r="I70" s="101">
        <f>SUM(I71:I72)</f>
        <v>102.8</v>
      </c>
    </row>
    <row r="71" spans="1:9" ht="47.25">
      <c r="A71" s="27" t="s">
        <v>50</v>
      </c>
      <c r="B71" s="20"/>
      <c r="C71" s="112" t="s">
        <v>33</v>
      </c>
      <c r="D71" s="112" t="s">
        <v>12</v>
      </c>
      <c r="E71" s="112" t="s">
        <v>560</v>
      </c>
      <c r="F71" s="112" t="s">
        <v>88</v>
      </c>
      <c r="G71" s="101">
        <v>102.8</v>
      </c>
      <c r="H71" s="101">
        <v>102.8</v>
      </c>
      <c r="I71" s="101">
        <v>102.8</v>
      </c>
    </row>
    <row r="72" spans="1:9" ht="27.75" hidden="1" customHeight="1">
      <c r="A72" s="111" t="s">
        <v>51</v>
      </c>
      <c r="B72" s="20"/>
      <c r="C72" s="112" t="s">
        <v>33</v>
      </c>
      <c r="D72" s="112" t="s">
        <v>12</v>
      </c>
      <c r="E72" s="112" t="s">
        <v>211</v>
      </c>
      <c r="F72" s="112" t="s">
        <v>90</v>
      </c>
      <c r="G72" s="101"/>
      <c r="H72" s="101"/>
      <c r="I72" s="101"/>
    </row>
    <row r="73" spans="1:9" ht="47.25" hidden="1">
      <c r="A73" s="111" t="s">
        <v>360</v>
      </c>
      <c r="B73" s="35"/>
      <c r="C73" s="112" t="s">
        <v>33</v>
      </c>
      <c r="D73" s="112" t="s">
        <v>12</v>
      </c>
      <c r="E73" s="112" t="s">
        <v>361</v>
      </c>
      <c r="F73" s="31"/>
      <c r="G73" s="101">
        <f>SUM(G74:G75)</f>
        <v>0</v>
      </c>
      <c r="H73" s="101">
        <f>SUM(H74:H75)</f>
        <v>0</v>
      </c>
      <c r="I73" s="101">
        <f>SUM(I74:I75)</f>
        <v>0</v>
      </c>
    </row>
    <row r="74" spans="1:9" ht="47.25" hidden="1">
      <c r="A74" s="27" t="s">
        <v>50</v>
      </c>
      <c r="B74" s="35"/>
      <c r="C74" s="112" t="s">
        <v>33</v>
      </c>
      <c r="D74" s="112" t="s">
        <v>12</v>
      </c>
      <c r="E74" s="112" t="s">
        <v>361</v>
      </c>
      <c r="F74" s="112" t="s">
        <v>88</v>
      </c>
      <c r="G74" s="101"/>
      <c r="H74" s="101"/>
      <c r="I74" s="101"/>
    </row>
    <row r="75" spans="1:9" ht="31.5" hidden="1">
      <c r="A75" s="111" t="s">
        <v>51</v>
      </c>
      <c r="B75" s="35"/>
      <c r="C75" s="112" t="s">
        <v>33</v>
      </c>
      <c r="D75" s="112" t="s">
        <v>12</v>
      </c>
      <c r="E75" s="112" t="s">
        <v>361</v>
      </c>
      <c r="F75" s="112" t="s">
        <v>90</v>
      </c>
      <c r="G75" s="101"/>
      <c r="H75" s="101"/>
      <c r="I75" s="101"/>
    </row>
    <row r="76" spans="1:9">
      <c r="A76" s="111" t="s">
        <v>167</v>
      </c>
      <c r="B76" s="20"/>
      <c r="C76" s="112" t="s">
        <v>33</v>
      </c>
      <c r="D76" s="112" t="s">
        <v>168</v>
      </c>
      <c r="E76" s="112"/>
      <c r="F76" s="112"/>
      <c r="G76" s="101">
        <f t="shared" ref="G76:I78" si="1">SUM(G77)</f>
        <v>24.8</v>
      </c>
      <c r="H76" s="101">
        <f t="shared" si="1"/>
        <v>26.5</v>
      </c>
      <c r="I76" s="101">
        <f t="shared" si="1"/>
        <v>149.6</v>
      </c>
    </row>
    <row r="77" spans="1:9">
      <c r="A77" s="111" t="s">
        <v>552</v>
      </c>
      <c r="B77" s="20"/>
      <c r="C77" s="112" t="s">
        <v>33</v>
      </c>
      <c r="D77" s="112" t="s">
        <v>168</v>
      </c>
      <c r="E77" s="112" t="s">
        <v>192</v>
      </c>
      <c r="F77" s="112"/>
      <c r="G77" s="101">
        <f t="shared" si="1"/>
        <v>24.8</v>
      </c>
      <c r="H77" s="101">
        <f t="shared" si="1"/>
        <v>26.5</v>
      </c>
      <c r="I77" s="101">
        <f t="shared" si="1"/>
        <v>149.6</v>
      </c>
    </row>
    <row r="78" spans="1:9" ht="47.25">
      <c r="A78" s="111" t="s">
        <v>213</v>
      </c>
      <c r="B78" s="20"/>
      <c r="C78" s="112" t="s">
        <v>33</v>
      </c>
      <c r="D78" s="112" t="s">
        <v>168</v>
      </c>
      <c r="E78" s="112" t="s">
        <v>557</v>
      </c>
      <c r="F78" s="112"/>
      <c r="G78" s="101">
        <f t="shared" si="1"/>
        <v>24.8</v>
      </c>
      <c r="H78" s="101">
        <f t="shared" si="1"/>
        <v>26.5</v>
      </c>
      <c r="I78" s="101">
        <f t="shared" si="1"/>
        <v>149.6</v>
      </c>
    </row>
    <row r="79" spans="1:9" ht="31.5">
      <c r="A79" s="111" t="s">
        <v>51</v>
      </c>
      <c r="B79" s="20"/>
      <c r="C79" s="112" t="s">
        <v>33</v>
      </c>
      <c r="D79" s="112" t="s">
        <v>168</v>
      </c>
      <c r="E79" s="112" t="s">
        <v>557</v>
      </c>
      <c r="F79" s="112" t="s">
        <v>90</v>
      </c>
      <c r="G79" s="101">
        <v>24.8</v>
      </c>
      <c r="H79" s="101">
        <v>26.5</v>
      </c>
      <c r="I79" s="101">
        <v>149.6</v>
      </c>
    </row>
    <row r="80" spans="1:9">
      <c r="A80" s="111" t="s">
        <v>633</v>
      </c>
      <c r="B80" s="20"/>
      <c r="C80" s="112" t="s">
        <v>33</v>
      </c>
      <c r="D80" s="112" t="s">
        <v>112</v>
      </c>
      <c r="E80" s="112"/>
      <c r="F80" s="112"/>
      <c r="G80" s="101">
        <f t="shared" ref="G80:I82" si="2">SUM(G81)</f>
        <v>5622.1</v>
      </c>
      <c r="H80" s="101">
        <f t="shared" si="2"/>
        <v>0</v>
      </c>
      <c r="I80" s="101">
        <f t="shared" si="2"/>
        <v>0</v>
      </c>
    </row>
    <row r="81" spans="1:9">
      <c r="A81" s="111" t="s">
        <v>191</v>
      </c>
      <c r="B81" s="20"/>
      <c r="C81" s="112" t="s">
        <v>33</v>
      </c>
      <c r="D81" s="112" t="s">
        <v>112</v>
      </c>
      <c r="E81" s="112" t="s">
        <v>192</v>
      </c>
      <c r="F81" s="112"/>
      <c r="G81" s="101">
        <f t="shared" si="2"/>
        <v>5622.1</v>
      </c>
      <c r="H81" s="101">
        <f t="shared" si="2"/>
        <v>0</v>
      </c>
      <c r="I81" s="101">
        <f t="shared" si="2"/>
        <v>0</v>
      </c>
    </row>
    <row r="82" spans="1:9" ht="31.5">
      <c r="A82" s="111" t="s">
        <v>97</v>
      </c>
      <c r="B82" s="20"/>
      <c r="C82" s="112" t="s">
        <v>33</v>
      </c>
      <c r="D82" s="112" t="s">
        <v>112</v>
      </c>
      <c r="E82" s="112" t="s">
        <v>107</v>
      </c>
      <c r="F82" s="112"/>
      <c r="G82" s="101">
        <f t="shared" si="2"/>
        <v>5622.1</v>
      </c>
      <c r="H82" s="101">
        <f t="shared" si="2"/>
        <v>0</v>
      </c>
      <c r="I82" s="101">
        <f t="shared" si="2"/>
        <v>0</v>
      </c>
    </row>
    <row r="83" spans="1:9">
      <c r="A83" s="111" t="s">
        <v>21</v>
      </c>
      <c r="B83" s="20"/>
      <c r="C83" s="112" t="s">
        <v>33</v>
      </c>
      <c r="D83" s="112" t="s">
        <v>112</v>
      </c>
      <c r="E83" s="112" t="s">
        <v>107</v>
      </c>
      <c r="F83" s="112" t="s">
        <v>95</v>
      </c>
      <c r="G83" s="101">
        <v>5622.1</v>
      </c>
      <c r="H83" s="101">
        <v>0</v>
      </c>
      <c r="I83" s="101">
        <v>0</v>
      </c>
    </row>
    <row r="84" spans="1:9">
      <c r="A84" s="111" t="s">
        <v>92</v>
      </c>
      <c r="B84" s="20"/>
      <c r="C84" s="112" t="s">
        <v>33</v>
      </c>
      <c r="D84" s="112" t="s">
        <v>93</v>
      </c>
      <c r="E84" s="112"/>
      <c r="F84" s="31"/>
      <c r="G84" s="101">
        <f>SUM(G85+G88+G98+G116+G120+G123+G134)+G131+G107</f>
        <v>119639.4</v>
      </c>
      <c r="H84" s="101">
        <f t="shared" ref="H84:I84" si="3">SUM(H85+H88+H98+H116+H120+H123+H134)+H131+H107</f>
        <v>62071.600000000006</v>
      </c>
      <c r="I84" s="101">
        <f t="shared" si="3"/>
        <v>63965</v>
      </c>
    </row>
    <row r="85" spans="1:9" ht="31.5">
      <c r="A85" s="111" t="s">
        <v>907</v>
      </c>
      <c r="B85" s="20"/>
      <c r="C85" s="112" t="s">
        <v>33</v>
      </c>
      <c r="D85" s="112" t="s">
        <v>93</v>
      </c>
      <c r="E85" s="112" t="s">
        <v>215</v>
      </c>
      <c r="F85" s="31"/>
      <c r="G85" s="101">
        <f t="shared" ref="G85:I86" si="4">SUM(G86)</f>
        <v>450</v>
      </c>
      <c r="H85" s="101">
        <f t="shared" si="4"/>
        <v>150</v>
      </c>
      <c r="I85" s="101">
        <f t="shared" si="4"/>
        <v>150</v>
      </c>
    </row>
    <row r="86" spans="1:9" ht="25.5" customHeight="1">
      <c r="A86" s="111" t="s">
        <v>97</v>
      </c>
      <c r="B86" s="20"/>
      <c r="C86" s="112" t="s">
        <v>33</v>
      </c>
      <c r="D86" s="112" t="s">
        <v>93</v>
      </c>
      <c r="E86" s="31" t="s">
        <v>693</v>
      </c>
      <c r="F86" s="31"/>
      <c r="G86" s="101">
        <f t="shared" si="4"/>
        <v>450</v>
      </c>
      <c r="H86" s="101">
        <f t="shared" si="4"/>
        <v>150</v>
      </c>
      <c r="I86" s="101">
        <f t="shared" si="4"/>
        <v>150</v>
      </c>
    </row>
    <row r="87" spans="1:9" ht="30.75" customHeight="1">
      <c r="A87" s="111" t="s">
        <v>51</v>
      </c>
      <c r="B87" s="20"/>
      <c r="C87" s="112" t="s">
        <v>33</v>
      </c>
      <c r="D87" s="112" t="s">
        <v>93</v>
      </c>
      <c r="E87" s="31" t="s">
        <v>693</v>
      </c>
      <c r="F87" s="31">
        <v>200</v>
      </c>
      <c r="G87" s="101">
        <v>450</v>
      </c>
      <c r="H87" s="101">
        <v>150</v>
      </c>
      <c r="I87" s="101">
        <v>150</v>
      </c>
    </row>
    <row r="88" spans="1:9" ht="31.5">
      <c r="A88" s="32" t="s">
        <v>641</v>
      </c>
      <c r="B88" s="33"/>
      <c r="C88" s="112" t="s">
        <v>33</v>
      </c>
      <c r="D88" s="112" t="s">
        <v>93</v>
      </c>
      <c r="E88" s="31" t="s">
        <v>206</v>
      </c>
      <c r="F88" s="31"/>
      <c r="G88" s="101">
        <f>SUM(G89+G92+G94)</f>
        <v>37763.300000000003</v>
      </c>
      <c r="H88" s="101">
        <f>SUM(H89+H92+H94)</f>
        <v>6881.6</v>
      </c>
      <c r="I88" s="101">
        <f>SUM(I89+I92+I94)</f>
        <v>7914.6</v>
      </c>
    </row>
    <row r="89" spans="1:9">
      <c r="A89" s="111" t="s">
        <v>94</v>
      </c>
      <c r="B89" s="20"/>
      <c r="C89" s="112" t="s">
        <v>33</v>
      </c>
      <c r="D89" s="112" t="s">
        <v>93</v>
      </c>
      <c r="E89" s="31" t="s">
        <v>216</v>
      </c>
      <c r="F89" s="31"/>
      <c r="G89" s="101">
        <f>SUM(G90:G91)</f>
        <v>5912.2000000000007</v>
      </c>
      <c r="H89" s="101">
        <f>SUM(H90:H91)</f>
        <v>581.6</v>
      </c>
      <c r="I89" s="101">
        <f>SUM(I90:I91)</f>
        <v>1614.6</v>
      </c>
    </row>
    <row r="90" spans="1:9" ht="31.5">
      <c r="A90" s="111" t="s">
        <v>51</v>
      </c>
      <c r="B90" s="20"/>
      <c r="C90" s="112" t="s">
        <v>33</v>
      </c>
      <c r="D90" s="112" t="s">
        <v>93</v>
      </c>
      <c r="E90" s="31" t="s">
        <v>216</v>
      </c>
      <c r="F90" s="31">
        <v>200</v>
      </c>
      <c r="G90" s="101">
        <v>5830.6</v>
      </c>
      <c r="H90" s="101">
        <v>500</v>
      </c>
      <c r="I90" s="101">
        <v>1533</v>
      </c>
    </row>
    <row r="91" spans="1:9">
      <c r="A91" s="111" t="s">
        <v>21</v>
      </c>
      <c r="B91" s="20"/>
      <c r="C91" s="112" t="s">
        <v>33</v>
      </c>
      <c r="D91" s="112" t="s">
        <v>93</v>
      </c>
      <c r="E91" s="31" t="s">
        <v>216</v>
      </c>
      <c r="F91" s="31">
        <v>800</v>
      </c>
      <c r="G91" s="101">
        <v>81.599999999999994</v>
      </c>
      <c r="H91" s="101">
        <v>81.599999999999994</v>
      </c>
      <c r="I91" s="101">
        <v>81.599999999999994</v>
      </c>
    </row>
    <row r="92" spans="1:9" ht="31.5">
      <c r="A92" s="111" t="s">
        <v>96</v>
      </c>
      <c r="B92" s="20"/>
      <c r="C92" s="112" t="s">
        <v>33</v>
      </c>
      <c r="D92" s="112" t="s">
        <v>93</v>
      </c>
      <c r="E92" s="31" t="s">
        <v>217</v>
      </c>
      <c r="F92" s="31"/>
      <c r="G92" s="101">
        <f>SUM(G93)</f>
        <v>11918.7</v>
      </c>
      <c r="H92" s="101">
        <f>SUM(H93)</f>
        <v>1000</v>
      </c>
      <c r="I92" s="101">
        <f>SUM(I93)</f>
        <v>1000</v>
      </c>
    </row>
    <row r="93" spans="1:9" ht="31.5">
      <c r="A93" s="111" t="s">
        <v>51</v>
      </c>
      <c r="B93" s="20"/>
      <c r="C93" s="112" t="s">
        <v>33</v>
      </c>
      <c r="D93" s="112" t="s">
        <v>93</v>
      </c>
      <c r="E93" s="31" t="s">
        <v>217</v>
      </c>
      <c r="F93" s="31">
        <v>200</v>
      </c>
      <c r="G93" s="101">
        <v>11918.7</v>
      </c>
      <c r="H93" s="101">
        <v>1000</v>
      </c>
      <c r="I93" s="101">
        <v>1000</v>
      </c>
    </row>
    <row r="94" spans="1:9" ht="31.5">
      <c r="A94" s="111" t="s">
        <v>97</v>
      </c>
      <c r="B94" s="20"/>
      <c r="C94" s="112" t="s">
        <v>33</v>
      </c>
      <c r="D94" s="112" t="s">
        <v>93</v>
      </c>
      <c r="E94" s="31" t="s">
        <v>218</v>
      </c>
      <c r="F94" s="31"/>
      <c r="G94" s="101">
        <f>SUM(G95:G97)</f>
        <v>19932.400000000001</v>
      </c>
      <c r="H94" s="101">
        <f>SUM(H95:H97)</f>
        <v>5300</v>
      </c>
      <c r="I94" s="101">
        <f>SUM(I95:I97)</f>
        <v>5300</v>
      </c>
    </row>
    <row r="95" spans="1:9" ht="27.75" customHeight="1">
      <c r="A95" s="111" t="s">
        <v>51</v>
      </c>
      <c r="B95" s="20"/>
      <c r="C95" s="112" t="s">
        <v>33</v>
      </c>
      <c r="D95" s="112" t="s">
        <v>93</v>
      </c>
      <c r="E95" s="31" t="s">
        <v>218</v>
      </c>
      <c r="F95" s="31">
        <v>200</v>
      </c>
      <c r="G95" s="101">
        <f>13558</f>
        <v>13558</v>
      </c>
      <c r="H95" s="101">
        <f>2000+700</f>
        <v>2700</v>
      </c>
      <c r="I95" s="101">
        <v>2700</v>
      </c>
    </row>
    <row r="96" spans="1:9">
      <c r="A96" s="111" t="s">
        <v>41</v>
      </c>
      <c r="B96" s="20"/>
      <c r="C96" s="112" t="s">
        <v>33</v>
      </c>
      <c r="D96" s="112" t="s">
        <v>93</v>
      </c>
      <c r="E96" s="31" t="s">
        <v>218</v>
      </c>
      <c r="F96" s="31">
        <v>300</v>
      </c>
      <c r="G96" s="101">
        <v>600</v>
      </c>
      <c r="H96" s="101">
        <v>600</v>
      </c>
      <c r="I96" s="101">
        <v>600</v>
      </c>
    </row>
    <row r="97" spans="1:9">
      <c r="A97" s="111" t="s">
        <v>21</v>
      </c>
      <c r="B97" s="20"/>
      <c r="C97" s="112" t="s">
        <v>33</v>
      </c>
      <c r="D97" s="112" t="s">
        <v>93</v>
      </c>
      <c r="E97" s="31" t="s">
        <v>218</v>
      </c>
      <c r="F97" s="31">
        <v>800</v>
      </c>
      <c r="G97" s="101">
        <v>5774.4</v>
      </c>
      <c r="H97" s="101">
        <v>2000</v>
      </c>
      <c r="I97" s="101">
        <v>2000</v>
      </c>
    </row>
    <row r="98" spans="1:9" ht="31.5">
      <c r="A98" s="111" t="s">
        <v>645</v>
      </c>
      <c r="B98" s="20"/>
      <c r="C98" s="112" t="s">
        <v>33</v>
      </c>
      <c r="D98" s="112" t="s">
        <v>93</v>
      </c>
      <c r="E98" s="31" t="s">
        <v>219</v>
      </c>
      <c r="F98" s="31"/>
      <c r="G98" s="101">
        <f>SUM(G99)+G103</f>
        <v>28332.3</v>
      </c>
      <c r="H98" s="101">
        <f>SUM(H99)+H103</f>
        <v>14953.1</v>
      </c>
      <c r="I98" s="101">
        <f>SUM(I99)+I103</f>
        <v>14863.5</v>
      </c>
    </row>
    <row r="99" spans="1:9" ht="47.25">
      <c r="A99" s="111" t="s">
        <v>646</v>
      </c>
      <c r="B99" s="20"/>
      <c r="C99" s="112" t="s">
        <v>33</v>
      </c>
      <c r="D99" s="112" t="s">
        <v>93</v>
      </c>
      <c r="E99" s="31" t="s">
        <v>220</v>
      </c>
      <c r="F99" s="31"/>
      <c r="G99" s="101">
        <f>SUM(G100)</f>
        <v>27232.3</v>
      </c>
      <c r="H99" s="101">
        <f>SUM(H100)</f>
        <v>13853.1</v>
      </c>
      <c r="I99" s="101">
        <f>SUM(I100)</f>
        <v>13763.5</v>
      </c>
    </row>
    <row r="100" spans="1:9" ht="31.5">
      <c r="A100" s="111" t="s">
        <v>494</v>
      </c>
      <c r="B100" s="20"/>
      <c r="C100" s="112" t="s">
        <v>33</v>
      </c>
      <c r="D100" s="112" t="s">
        <v>93</v>
      </c>
      <c r="E100" s="31" t="s">
        <v>222</v>
      </c>
      <c r="F100" s="31"/>
      <c r="G100" s="101">
        <f>SUM(G101:G102)</f>
        <v>27232.3</v>
      </c>
      <c r="H100" s="101">
        <f>SUM(H101:H102)</f>
        <v>13853.1</v>
      </c>
      <c r="I100" s="101">
        <f>SUM(I101:I102)</f>
        <v>13763.5</v>
      </c>
    </row>
    <row r="101" spans="1:9" ht="31.5">
      <c r="A101" s="111" t="s">
        <v>51</v>
      </c>
      <c r="B101" s="20"/>
      <c r="C101" s="112" t="s">
        <v>33</v>
      </c>
      <c r="D101" s="112" t="s">
        <v>93</v>
      </c>
      <c r="E101" s="31" t="s">
        <v>222</v>
      </c>
      <c r="F101" s="31">
        <v>200</v>
      </c>
      <c r="G101" s="101">
        <f>24782.1+1430.2+1000</f>
        <v>27212.3</v>
      </c>
      <c r="H101" s="101">
        <v>13833.1</v>
      </c>
      <c r="I101" s="101">
        <v>13743.5</v>
      </c>
    </row>
    <row r="102" spans="1:9">
      <c r="A102" s="111" t="s">
        <v>21</v>
      </c>
      <c r="B102" s="20"/>
      <c r="C102" s="112" t="s">
        <v>33</v>
      </c>
      <c r="D102" s="112" t="s">
        <v>93</v>
      </c>
      <c r="E102" s="31" t="s">
        <v>222</v>
      </c>
      <c r="F102" s="31">
        <v>800</v>
      </c>
      <c r="G102" s="101">
        <v>20</v>
      </c>
      <c r="H102" s="101">
        <v>20</v>
      </c>
      <c r="I102" s="101">
        <v>20</v>
      </c>
    </row>
    <row r="103" spans="1:9" ht="31.5">
      <c r="A103" s="111" t="s">
        <v>647</v>
      </c>
      <c r="B103" s="20"/>
      <c r="C103" s="112" t="s">
        <v>33</v>
      </c>
      <c r="D103" s="112" t="s">
        <v>93</v>
      </c>
      <c r="E103" s="31" t="s">
        <v>235</v>
      </c>
      <c r="F103" s="31"/>
      <c r="G103" s="101">
        <f>SUM(G104)</f>
        <v>1100</v>
      </c>
      <c r="H103" s="101">
        <f>SUM(H104)</f>
        <v>1100</v>
      </c>
      <c r="I103" s="101">
        <f>SUM(I104)</f>
        <v>1100</v>
      </c>
    </row>
    <row r="104" spans="1:9" ht="45" customHeight="1">
      <c r="A104" s="111" t="s">
        <v>494</v>
      </c>
      <c r="B104" s="20"/>
      <c r="C104" s="112" t="s">
        <v>33</v>
      </c>
      <c r="D104" s="112" t="s">
        <v>93</v>
      </c>
      <c r="E104" s="31" t="s">
        <v>670</v>
      </c>
      <c r="F104" s="31"/>
      <c r="G104" s="101">
        <f>SUM(G105:G106)</f>
        <v>1100</v>
      </c>
      <c r="H104" s="101">
        <f>SUM(H105:H106)</f>
        <v>1100</v>
      </c>
      <c r="I104" s="101">
        <f>SUM(I105:I106)</f>
        <v>1100</v>
      </c>
    </row>
    <row r="105" spans="1:9" ht="28.5" customHeight="1">
      <c r="A105" s="111" t="s">
        <v>51</v>
      </c>
      <c r="B105" s="20"/>
      <c r="C105" s="112" t="s">
        <v>33</v>
      </c>
      <c r="D105" s="112" t="s">
        <v>93</v>
      </c>
      <c r="E105" s="31" t="s">
        <v>670</v>
      </c>
      <c r="F105" s="31">
        <v>200</v>
      </c>
      <c r="G105" s="101">
        <v>640</v>
      </c>
      <c r="H105" s="101">
        <v>640</v>
      </c>
      <c r="I105" s="101">
        <v>640</v>
      </c>
    </row>
    <row r="106" spans="1:9">
      <c r="A106" s="111" t="s">
        <v>21</v>
      </c>
      <c r="B106" s="20"/>
      <c r="C106" s="112" t="s">
        <v>33</v>
      </c>
      <c r="D106" s="112" t="s">
        <v>93</v>
      </c>
      <c r="E106" s="31" t="s">
        <v>670</v>
      </c>
      <c r="F106" s="31">
        <v>800</v>
      </c>
      <c r="G106" s="101">
        <v>460</v>
      </c>
      <c r="H106" s="101">
        <v>460</v>
      </c>
      <c r="I106" s="101">
        <v>460</v>
      </c>
    </row>
    <row r="107" spans="1:9" ht="63">
      <c r="A107" s="111" t="s">
        <v>682</v>
      </c>
      <c r="B107" s="20"/>
      <c r="C107" s="112" t="s">
        <v>33</v>
      </c>
      <c r="D107" s="112" t="s">
        <v>93</v>
      </c>
      <c r="E107" s="31" t="s">
        <v>24</v>
      </c>
      <c r="F107" s="31"/>
      <c r="G107" s="101">
        <f>SUM(G108)+G111</f>
        <v>33290</v>
      </c>
      <c r="H107" s="101">
        <f t="shared" ref="H107:I107" si="5">SUM(H108)+H111</f>
        <v>31315</v>
      </c>
      <c r="I107" s="101">
        <f t="shared" si="5"/>
        <v>31315</v>
      </c>
    </row>
    <row r="108" spans="1:9" ht="14.25" customHeight="1">
      <c r="A108" s="111" t="s">
        <v>25</v>
      </c>
      <c r="B108" s="20"/>
      <c r="C108" s="112" t="s">
        <v>33</v>
      </c>
      <c r="D108" s="112" t="s">
        <v>93</v>
      </c>
      <c r="E108" s="31" t="s">
        <v>26</v>
      </c>
      <c r="F108" s="31"/>
      <c r="G108" s="101">
        <f>G109</f>
        <v>30870</v>
      </c>
      <c r="H108" s="101">
        <f>H109</f>
        <v>31090</v>
      </c>
      <c r="I108" s="101">
        <f>I109</f>
        <v>31090</v>
      </c>
    </row>
    <row r="109" spans="1:9" ht="31.5">
      <c r="A109" s="111" t="s">
        <v>27</v>
      </c>
      <c r="B109" s="20"/>
      <c r="C109" s="112" t="s">
        <v>33</v>
      </c>
      <c r="D109" s="112" t="s">
        <v>93</v>
      </c>
      <c r="E109" s="31" t="s">
        <v>28</v>
      </c>
      <c r="F109" s="31"/>
      <c r="G109" s="101">
        <f>SUM(G110)</f>
        <v>30870</v>
      </c>
      <c r="H109" s="101">
        <f>SUM(H110)</f>
        <v>31090</v>
      </c>
      <c r="I109" s="101">
        <f>SUM(I110)</f>
        <v>31090</v>
      </c>
    </row>
    <row r="110" spans="1:9" ht="35.25" customHeight="1">
      <c r="A110" s="111" t="s">
        <v>229</v>
      </c>
      <c r="B110" s="20"/>
      <c r="C110" s="112" t="s">
        <v>33</v>
      </c>
      <c r="D110" s="112" t="s">
        <v>93</v>
      </c>
      <c r="E110" s="31" t="s">
        <v>28</v>
      </c>
      <c r="F110" s="31">
        <v>600</v>
      </c>
      <c r="G110" s="101">
        <f>31090-220</f>
        <v>30870</v>
      </c>
      <c r="H110" s="101">
        <f>31090</f>
        <v>31090</v>
      </c>
      <c r="I110" s="101">
        <f>31090</f>
        <v>31090</v>
      </c>
    </row>
    <row r="111" spans="1:9" ht="35.25" customHeight="1">
      <c r="A111" s="111" t="s">
        <v>264</v>
      </c>
      <c r="B111" s="20"/>
      <c r="C111" s="112" t="s">
        <v>33</v>
      </c>
      <c r="D111" s="112" t="s">
        <v>93</v>
      </c>
      <c r="E111" s="31" t="s">
        <v>925</v>
      </c>
      <c r="F111" s="31"/>
      <c r="G111" s="101">
        <f>SUM(G112)+G114</f>
        <v>2420</v>
      </c>
      <c r="H111" s="101">
        <f t="shared" ref="H111:I111" si="6">SUM(H112)+H114</f>
        <v>225</v>
      </c>
      <c r="I111" s="101">
        <f t="shared" si="6"/>
        <v>225</v>
      </c>
    </row>
    <row r="112" spans="1:9" ht="35.25" customHeight="1">
      <c r="A112" s="111" t="s">
        <v>927</v>
      </c>
      <c r="B112" s="20"/>
      <c r="C112" s="112" t="s">
        <v>33</v>
      </c>
      <c r="D112" s="112" t="s">
        <v>93</v>
      </c>
      <c r="E112" s="31" t="s">
        <v>926</v>
      </c>
      <c r="F112" s="31"/>
      <c r="G112" s="101">
        <f>SUM(G113)</f>
        <v>2200</v>
      </c>
      <c r="H112" s="101">
        <f t="shared" ref="H112:I112" si="7">SUM(H113)</f>
        <v>225</v>
      </c>
      <c r="I112" s="101">
        <f t="shared" si="7"/>
        <v>225</v>
      </c>
    </row>
    <row r="113" spans="1:9" ht="35.25" customHeight="1">
      <c r="A113" s="111" t="s">
        <v>229</v>
      </c>
      <c r="B113" s="20"/>
      <c r="C113" s="112" t="s">
        <v>33</v>
      </c>
      <c r="D113" s="112" t="s">
        <v>93</v>
      </c>
      <c r="E113" s="31" t="s">
        <v>926</v>
      </c>
      <c r="F113" s="31">
        <v>600</v>
      </c>
      <c r="G113" s="101">
        <v>2200</v>
      </c>
      <c r="H113" s="101">
        <v>225</v>
      </c>
      <c r="I113" s="101">
        <v>225</v>
      </c>
    </row>
    <row r="114" spans="1:9" ht="35.25" customHeight="1">
      <c r="A114" s="111" t="s">
        <v>936</v>
      </c>
      <c r="B114" s="20"/>
      <c r="C114" s="112" t="s">
        <v>33</v>
      </c>
      <c r="D114" s="112" t="s">
        <v>93</v>
      </c>
      <c r="E114" s="31" t="s">
        <v>935</v>
      </c>
      <c r="F114" s="31"/>
      <c r="G114" s="101">
        <f t="shared" ref="G114:H114" si="8">SUM(G115)</f>
        <v>220</v>
      </c>
      <c r="H114" s="101">
        <f t="shared" si="8"/>
        <v>0</v>
      </c>
      <c r="I114" s="101">
        <f>SUM(I115)</f>
        <v>0</v>
      </c>
    </row>
    <row r="115" spans="1:9" ht="35.25" customHeight="1">
      <c r="A115" s="111" t="s">
        <v>229</v>
      </c>
      <c r="B115" s="20"/>
      <c r="C115" s="112" t="s">
        <v>33</v>
      </c>
      <c r="D115" s="112" t="s">
        <v>93</v>
      </c>
      <c r="E115" s="31" t="s">
        <v>935</v>
      </c>
      <c r="F115" s="31">
        <v>600</v>
      </c>
      <c r="G115" s="101">
        <v>220</v>
      </c>
      <c r="H115" s="101"/>
      <c r="I115" s="101"/>
    </row>
    <row r="116" spans="1:9" ht="39.75" customHeight="1">
      <c r="A116" s="111" t="s">
        <v>908</v>
      </c>
      <c r="B116" s="20"/>
      <c r="C116" s="112" t="s">
        <v>33</v>
      </c>
      <c r="D116" s="112" t="s">
        <v>93</v>
      </c>
      <c r="E116" s="31" t="s">
        <v>225</v>
      </c>
      <c r="F116" s="31"/>
      <c r="G116" s="101">
        <f>SUM(G117)</f>
        <v>1014.4</v>
      </c>
      <c r="H116" s="101">
        <f>SUM(H117)</f>
        <v>514.4</v>
      </c>
      <c r="I116" s="101">
        <f>SUM(I117)</f>
        <v>1014.4</v>
      </c>
    </row>
    <row r="117" spans="1:9" ht="42.75" customHeight="1">
      <c r="A117" s="111" t="s">
        <v>97</v>
      </c>
      <c r="B117" s="20"/>
      <c r="C117" s="112" t="s">
        <v>33</v>
      </c>
      <c r="D117" s="112" t="s">
        <v>93</v>
      </c>
      <c r="E117" s="31" t="s">
        <v>571</v>
      </c>
      <c r="F117" s="31"/>
      <c r="G117" s="101">
        <f>SUM(G118:G119)</f>
        <v>1014.4</v>
      </c>
      <c r="H117" s="101">
        <f>SUM(H118:H119)</f>
        <v>514.4</v>
      </c>
      <c r="I117" s="101">
        <f>SUM(I118:I119)</f>
        <v>1014.4</v>
      </c>
    </row>
    <row r="118" spans="1:9" ht="31.5">
      <c r="A118" s="111" t="s">
        <v>51</v>
      </c>
      <c r="B118" s="20"/>
      <c r="C118" s="112" t="s">
        <v>33</v>
      </c>
      <c r="D118" s="112" t="s">
        <v>93</v>
      </c>
      <c r="E118" s="31" t="s">
        <v>571</v>
      </c>
      <c r="F118" s="31">
        <v>200</v>
      </c>
      <c r="G118" s="101">
        <v>864.4</v>
      </c>
      <c r="H118" s="101">
        <v>364.4</v>
      </c>
      <c r="I118" s="101">
        <v>864.4</v>
      </c>
    </row>
    <row r="119" spans="1:9">
      <c r="A119" s="111" t="s">
        <v>41</v>
      </c>
      <c r="B119" s="20"/>
      <c r="C119" s="112" t="s">
        <v>33</v>
      </c>
      <c r="D119" s="112" t="s">
        <v>93</v>
      </c>
      <c r="E119" s="31" t="s">
        <v>571</v>
      </c>
      <c r="F119" s="31">
        <v>300</v>
      </c>
      <c r="G119" s="101">
        <v>150</v>
      </c>
      <c r="H119" s="101">
        <v>150</v>
      </c>
      <c r="I119" s="101">
        <v>150</v>
      </c>
    </row>
    <row r="120" spans="1:9">
      <c r="A120" s="111" t="s">
        <v>648</v>
      </c>
      <c r="B120" s="20"/>
      <c r="C120" s="112" t="s">
        <v>33</v>
      </c>
      <c r="D120" s="112" t="s">
        <v>93</v>
      </c>
      <c r="E120" s="31" t="s">
        <v>226</v>
      </c>
      <c r="F120" s="31"/>
      <c r="G120" s="101">
        <f t="shared" ref="G120:I121" si="9">SUM(G121)</f>
        <v>737</v>
      </c>
      <c r="H120" s="101">
        <f t="shared" si="9"/>
        <v>287</v>
      </c>
      <c r="I120" s="101">
        <f t="shared" si="9"/>
        <v>737</v>
      </c>
    </row>
    <row r="121" spans="1:9">
      <c r="A121" s="27" t="s">
        <v>34</v>
      </c>
      <c r="B121" s="20"/>
      <c r="C121" s="112" t="s">
        <v>33</v>
      </c>
      <c r="D121" s="112" t="s">
        <v>93</v>
      </c>
      <c r="E121" s="31" t="s">
        <v>694</v>
      </c>
      <c r="F121" s="31"/>
      <c r="G121" s="101">
        <f t="shared" si="9"/>
        <v>737</v>
      </c>
      <c r="H121" s="101">
        <f t="shared" si="9"/>
        <v>287</v>
      </c>
      <c r="I121" s="101">
        <f t="shared" si="9"/>
        <v>737</v>
      </c>
    </row>
    <row r="122" spans="1:9" ht="31.5">
      <c r="A122" s="111" t="s">
        <v>51</v>
      </c>
      <c r="B122" s="20"/>
      <c r="C122" s="112" t="s">
        <v>33</v>
      </c>
      <c r="D122" s="112" t="s">
        <v>93</v>
      </c>
      <c r="E122" s="31" t="s">
        <v>226</v>
      </c>
      <c r="F122" s="31">
        <v>200</v>
      </c>
      <c r="G122" s="101">
        <v>737</v>
      </c>
      <c r="H122" s="101">
        <v>287</v>
      </c>
      <c r="I122" s="101">
        <v>737</v>
      </c>
    </row>
    <row r="123" spans="1:9" ht="31.5">
      <c r="A123" s="111" t="s">
        <v>649</v>
      </c>
      <c r="B123" s="20"/>
      <c r="C123" s="112" t="s">
        <v>33</v>
      </c>
      <c r="D123" s="112" t="s">
        <v>93</v>
      </c>
      <c r="E123" s="31" t="s">
        <v>227</v>
      </c>
      <c r="F123" s="31"/>
      <c r="G123" s="101">
        <f>SUM(G124)+G126</f>
        <v>4940.7</v>
      </c>
      <c r="H123" s="101">
        <f>SUM(H124)+H126</f>
        <v>4970.5</v>
      </c>
      <c r="I123" s="101">
        <f>SUM(I124)+I126</f>
        <v>4970.5</v>
      </c>
    </row>
    <row r="124" spans="1:9" ht="31.5">
      <c r="A124" s="111" t="s">
        <v>362</v>
      </c>
      <c r="B124" s="20"/>
      <c r="C124" s="112" t="s">
        <v>33</v>
      </c>
      <c r="D124" s="112" t="s">
        <v>93</v>
      </c>
      <c r="E124" s="31" t="s">
        <v>562</v>
      </c>
      <c r="F124" s="31"/>
      <c r="G124" s="101">
        <f>SUM(G125)</f>
        <v>234.7</v>
      </c>
      <c r="H124" s="101">
        <f>SUM(H125)</f>
        <v>234.7</v>
      </c>
      <c r="I124" s="101">
        <f>SUM(I125)</f>
        <v>234.7</v>
      </c>
    </row>
    <row r="125" spans="1:9" ht="31.5">
      <c r="A125" s="111" t="s">
        <v>229</v>
      </c>
      <c r="B125" s="20"/>
      <c r="C125" s="112" t="s">
        <v>33</v>
      </c>
      <c r="D125" s="112" t="s">
        <v>93</v>
      </c>
      <c r="E125" s="31" t="s">
        <v>562</v>
      </c>
      <c r="F125" s="31">
        <v>600</v>
      </c>
      <c r="G125" s="101">
        <v>234.7</v>
      </c>
      <c r="H125" s="101">
        <v>234.7</v>
      </c>
      <c r="I125" s="101">
        <v>234.7</v>
      </c>
    </row>
    <row r="126" spans="1:9" ht="47.25">
      <c r="A126" s="111" t="s">
        <v>25</v>
      </c>
      <c r="B126" s="20"/>
      <c r="C126" s="112" t="s">
        <v>33</v>
      </c>
      <c r="D126" s="112" t="s">
        <v>93</v>
      </c>
      <c r="E126" s="31" t="s">
        <v>228</v>
      </c>
      <c r="F126" s="31"/>
      <c r="G126" s="101">
        <f>SUM(G127)</f>
        <v>4706</v>
      </c>
      <c r="H126" s="101">
        <f>SUM(H127)</f>
        <v>4735.8</v>
      </c>
      <c r="I126" s="101">
        <f>SUM(I127)</f>
        <v>4735.8</v>
      </c>
    </row>
    <row r="127" spans="1:9" ht="31.5">
      <c r="A127" s="111" t="s">
        <v>229</v>
      </c>
      <c r="B127" s="20"/>
      <c r="C127" s="112" t="s">
        <v>33</v>
      </c>
      <c r="D127" s="112" t="s">
        <v>93</v>
      </c>
      <c r="E127" s="31" t="s">
        <v>228</v>
      </c>
      <c r="F127" s="31">
        <v>600</v>
      </c>
      <c r="G127" s="101">
        <v>4706</v>
      </c>
      <c r="H127" s="101">
        <v>4735.8</v>
      </c>
      <c r="I127" s="101">
        <v>4735.8</v>
      </c>
    </row>
    <row r="128" spans="1:9" hidden="1">
      <c r="A128" s="111" t="s">
        <v>150</v>
      </c>
      <c r="B128" s="20"/>
      <c r="C128" s="112" t="s">
        <v>33</v>
      </c>
      <c r="D128" s="112" t="s">
        <v>93</v>
      </c>
      <c r="E128" s="31" t="s">
        <v>452</v>
      </c>
      <c r="F128" s="31"/>
      <c r="G128" s="101">
        <f t="shared" ref="G128:I129" si="10">SUM(G129)</f>
        <v>0</v>
      </c>
      <c r="H128" s="101">
        <f t="shared" si="10"/>
        <v>0</v>
      </c>
      <c r="I128" s="101">
        <f t="shared" si="10"/>
        <v>0</v>
      </c>
    </row>
    <row r="129" spans="1:9" hidden="1">
      <c r="A129" s="111" t="s">
        <v>422</v>
      </c>
      <c r="B129" s="20"/>
      <c r="C129" s="112" t="s">
        <v>33</v>
      </c>
      <c r="D129" s="112" t="s">
        <v>93</v>
      </c>
      <c r="E129" s="31" t="s">
        <v>453</v>
      </c>
      <c r="F129" s="31"/>
      <c r="G129" s="101">
        <f t="shared" si="10"/>
        <v>0</v>
      </c>
      <c r="H129" s="101">
        <f t="shared" si="10"/>
        <v>0</v>
      </c>
      <c r="I129" s="101">
        <f t="shared" si="10"/>
        <v>0</v>
      </c>
    </row>
    <row r="130" spans="1:9" ht="31.5" hidden="1">
      <c r="A130" s="111" t="s">
        <v>229</v>
      </c>
      <c r="B130" s="20"/>
      <c r="C130" s="112" t="s">
        <v>33</v>
      </c>
      <c r="D130" s="112" t="s">
        <v>93</v>
      </c>
      <c r="E130" s="31" t="s">
        <v>453</v>
      </c>
      <c r="F130" s="31">
        <v>600</v>
      </c>
      <c r="G130" s="101"/>
      <c r="H130" s="101"/>
      <c r="I130" s="101"/>
    </row>
    <row r="131" spans="1:9" ht="31.5">
      <c r="A131" s="27" t="s">
        <v>730</v>
      </c>
      <c r="B131" s="20"/>
      <c r="C131" s="112" t="s">
        <v>33</v>
      </c>
      <c r="D131" s="112" t="s">
        <v>93</v>
      </c>
      <c r="E131" s="31" t="s">
        <v>728</v>
      </c>
      <c r="F131" s="31"/>
      <c r="G131" s="101">
        <f t="shared" ref="G131:I132" si="11">SUM(G132)</f>
        <v>9111.7000000000007</v>
      </c>
      <c r="H131" s="101">
        <f t="shared" si="11"/>
        <v>3000</v>
      </c>
      <c r="I131" s="101">
        <f t="shared" si="11"/>
        <v>3000</v>
      </c>
    </row>
    <row r="132" spans="1:9" ht="31.5">
      <c r="A132" s="26" t="s">
        <v>97</v>
      </c>
      <c r="B132" s="20"/>
      <c r="C132" s="112" t="s">
        <v>33</v>
      </c>
      <c r="D132" s="112" t="s">
        <v>93</v>
      </c>
      <c r="E132" s="31" t="s">
        <v>729</v>
      </c>
      <c r="F132" s="31"/>
      <c r="G132" s="101">
        <f t="shared" si="11"/>
        <v>9111.7000000000007</v>
      </c>
      <c r="H132" s="101">
        <f t="shared" si="11"/>
        <v>3000</v>
      </c>
      <c r="I132" s="101">
        <f t="shared" si="11"/>
        <v>3000</v>
      </c>
    </row>
    <row r="133" spans="1:9" ht="31.5">
      <c r="A133" s="27" t="s">
        <v>51</v>
      </c>
      <c r="B133" s="20"/>
      <c r="C133" s="112" t="s">
        <v>33</v>
      </c>
      <c r="D133" s="112" t="s">
        <v>93</v>
      </c>
      <c r="E133" s="31" t="s">
        <v>729</v>
      </c>
      <c r="F133" s="31">
        <v>200</v>
      </c>
      <c r="G133" s="101">
        <v>9111.7000000000007</v>
      </c>
      <c r="H133" s="101">
        <v>3000</v>
      </c>
      <c r="I133" s="101">
        <v>3000</v>
      </c>
    </row>
    <row r="134" spans="1:9">
      <c r="A134" s="26" t="s">
        <v>191</v>
      </c>
      <c r="B134" s="20"/>
      <c r="C134" s="112" t="s">
        <v>33</v>
      </c>
      <c r="D134" s="112" t="s">
        <v>93</v>
      </c>
      <c r="E134" s="31" t="s">
        <v>192</v>
      </c>
      <c r="F134" s="31"/>
      <c r="G134" s="101">
        <f t="shared" ref="G134:I135" si="12">G135</f>
        <v>4000</v>
      </c>
      <c r="H134" s="101">
        <f t="shared" si="12"/>
        <v>0</v>
      </c>
      <c r="I134" s="101">
        <f t="shared" si="12"/>
        <v>0</v>
      </c>
    </row>
    <row r="135" spans="1:9" ht="31.5">
      <c r="A135" s="26" t="s">
        <v>97</v>
      </c>
      <c r="B135" s="20"/>
      <c r="C135" s="112" t="s">
        <v>33</v>
      </c>
      <c r="D135" s="112" t="s">
        <v>93</v>
      </c>
      <c r="E135" s="31" t="s">
        <v>107</v>
      </c>
      <c r="F135" s="31"/>
      <c r="G135" s="101">
        <f t="shared" si="12"/>
        <v>4000</v>
      </c>
      <c r="H135" s="101">
        <f t="shared" si="12"/>
        <v>0</v>
      </c>
      <c r="I135" s="101">
        <f t="shared" si="12"/>
        <v>0</v>
      </c>
    </row>
    <row r="136" spans="1:9">
      <c r="A136" s="111" t="s">
        <v>21</v>
      </c>
      <c r="B136" s="20"/>
      <c r="C136" s="112" t="s">
        <v>33</v>
      </c>
      <c r="D136" s="112" t="s">
        <v>93</v>
      </c>
      <c r="E136" s="31" t="s">
        <v>107</v>
      </c>
      <c r="F136" s="31">
        <v>800</v>
      </c>
      <c r="G136" s="101">
        <v>4000</v>
      </c>
      <c r="H136" s="101"/>
      <c r="I136" s="101"/>
    </row>
    <row r="137" spans="1:9">
      <c r="A137" s="111" t="s">
        <v>230</v>
      </c>
      <c r="B137" s="20"/>
      <c r="C137" s="112" t="s">
        <v>53</v>
      </c>
      <c r="D137" s="112"/>
      <c r="E137" s="112"/>
      <c r="F137" s="112"/>
      <c r="G137" s="101">
        <f>SUM(G138)+G144</f>
        <v>31260.9</v>
      </c>
      <c r="H137" s="101">
        <f>SUM(H138)+H144</f>
        <v>27282.9</v>
      </c>
      <c r="I137" s="101">
        <f>SUM(I138)+I144</f>
        <v>27484.100000000002</v>
      </c>
    </row>
    <row r="138" spans="1:9">
      <c r="A138" s="36" t="s">
        <v>170</v>
      </c>
      <c r="B138" s="31"/>
      <c r="C138" s="112" t="s">
        <v>53</v>
      </c>
      <c r="D138" s="112" t="s">
        <v>12</v>
      </c>
      <c r="E138" s="112"/>
      <c r="F138" s="112"/>
      <c r="G138" s="101">
        <f t="shared" ref="G138:I139" si="13">SUM(G139)</f>
        <v>4781.5</v>
      </c>
      <c r="H138" s="101">
        <f t="shared" si="13"/>
        <v>5103.5</v>
      </c>
      <c r="I138" s="101">
        <f t="shared" si="13"/>
        <v>5304.7</v>
      </c>
    </row>
    <row r="139" spans="1:9">
      <c r="A139" s="26" t="s">
        <v>191</v>
      </c>
      <c r="B139" s="20"/>
      <c r="C139" s="112" t="s">
        <v>53</v>
      </c>
      <c r="D139" s="112" t="s">
        <v>12</v>
      </c>
      <c r="E139" s="31" t="s">
        <v>192</v>
      </c>
      <c r="F139" s="112"/>
      <c r="G139" s="101">
        <f t="shared" si="13"/>
        <v>4781.5</v>
      </c>
      <c r="H139" s="101">
        <f t="shared" si="13"/>
        <v>5103.5</v>
      </c>
      <c r="I139" s="101">
        <f t="shared" si="13"/>
        <v>5304.7</v>
      </c>
    </row>
    <row r="140" spans="1:9" ht="31.5">
      <c r="A140" s="111" t="s">
        <v>231</v>
      </c>
      <c r="B140" s="20"/>
      <c r="C140" s="112" t="s">
        <v>53</v>
      </c>
      <c r="D140" s="112" t="s">
        <v>12</v>
      </c>
      <c r="E140" s="112" t="s">
        <v>743</v>
      </c>
      <c r="F140" s="112"/>
      <c r="G140" s="101">
        <f>SUM(G141:G143)</f>
        <v>4781.5</v>
      </c>
      <c r="H140" s="101">
        <f>SUM(H141:H143)</f>
        <v>5103.5</v>
      </c>
      <c r="I140" s="101">
        <f>SUM(I141:I143)</f>
        <v>5304.7</v>
      </c>
    </row>
    <row r="141" spans="1:9" ht="47.25">
      <c r="A141" s="27" t="s">
        <v>50</v>
      </c>
      <c r="B141" s="20"/>
      <c r="C141" s="112" t="s">
        <v>53</v>
      </c>
      <c r="D141" s="112" t="s">
        <v>12</v>
      </c>
      <c r="E141" s="112" t="s">
        <v>743</v>
      </c>
      <c r="F141" s="112" t="s">
        <v>88</v>
      </c>
      <c r="G141" s="101">
        <v>4611.3999999999996</v>
      </c>
      <c r="H141" s="101">
        <v>4611.3999999999996</v>
      </c>
      <c r="I141" s="101">
        <v>4611.3999999999996</v>
      </c>
    </row>
    <row r="142" spans="1:9" ht="31.5">
      <c r="A142" s="111" t="s">
        <v>51</v>
      </c>
      <c r="B142" s="20"/>
      <c r="C142" s="112" t="s">
        <v>53</v>
      </c>
      <c r="D142" s="112" t="s">
        <v>12</v>
      </c>
      <c r="E142" s="112" t="s">
        <v>743</v>
      </c>
      <c r="F142" s="112" t="s">
        <v>90</v>
      </c>
      <c r="G142" s="101">
        <v>90.1</v>
      </c>
      <c r="H142" s="101">
        <v>412.1</v>
      </c>
      <c r="I142" s="101">
        <v>613.29999999999995</v>
      </c>
    </row>
    <row r="143" spans="1:9">
      <c r="A143" s="111" t="s">
        <v>21</v>
      </c>
      <c r="B143" s="20"/>
      <c r="C143" s="112" t="s">
        <v>53</v>
      </c>
      <c r="D143" s="112" t="s">
        <v>12</v>
      </c>
      <c r="E143" s="112" t="s">
        <v>743</v>
      </c>
      <c r="F143" s="112" t="s">
        <v>95</v>
      </c>
      <c r="G143" s="101">
        <v>80</v>
      </c>
      <c r="H143" s="101">
        <v>80</v>
      </c>
      <c r="I143" s="101">
        <v>80</v>
      </c>
    </row>
    <row r="144" spans="1:9" ht="31.5">
      <c r="A144" s="27" t="s">
        <v>277</v>
      </c>
      <c r="B144" s="2"/>
      <c r="C144" s="2" t="s">
        <v>53</v>
      </c>
      <c r="D144" s="2" t="s">
        <v>172</v>
      </c>
      <c r="E144" s="2"/>
      <c r="F144" s="2"/>
      <c r="G144" s="25">
        <f>SUM(G145+G164)</f>
        <v>26479.4</v>
      </c>
      <c r="H144" s="25">
        <f>SUM(H145+H164)</f>
        <v>22179.4</v>
      </c>
      <c r="I144" s="25">
        <f>SUM(I145+I164)</f>
        <v>22179.4</v>
      </c>
    </row>
    <row r="145" spans="1:9" ht="31.5">
      <c r="A145" s="27" t="s">
        <v>650</v>
      </c>
      <c r="B145" s="2"/>
      <c r="C145" s="2" t="s">
        <v>53</v>
      </c>
      <c r="D145" s="2" t="s">
        <v>172</v>
      </c>
      <c r="E145" s="2" t="s">
        <v>281</v>
      </c>
      <c r="F145" s="2"/>
      <c r="G145" s="25">
        <f>SUM(G146,G156,G160)</f>
        <v>25979.4</v>
      </c>
      <c r="H145" s="25">
        <f>SUM(H146,H156,H160)</f>
        <v>21679.4</v>
      </c>
      <c r="I145" s="25">
        <f>SUM(I146,I156,I160)</f>
        <v>21679.4</v>
      </c>
    </row>
    <row r="146" spans="1:9" ht="31.5">
      <c r="A146" s="27" t="s">
        <v>651</v>
      </c>
      <c r="B146" s="2"/>
      <c r="C146" s="2" t="s">
        <v>53</v>
      </c>
      <c r="D146" s="2" t="s">
        <v>172</v>
      </c>
      <c r="E146" s="2" t="s">
        <v>282</v>
      </c>
      <c r="F146" s="2"/>
      <c r="G146" s="25">
        <f>SUM(G147,G152)</f>
        <v>24675.300000000003</v>
      </c>
      <c r="H146" s="25">
        <f>SUM(H147,H152)</f>
        <v>20675.300000000003</v>
      </c>
      <c r="I146" s="25">
        <f>SUM(I147,I152)</f>
        <v>20675.300000000003</v>
      </c>
    </row>
    <row r="147" spans="1:9">
      <c r="A147" s="27" t="s">
        <v>34</v>
      </c>
      <c r="B147" s="2"/>
      <c r="C147" s="2" t="s">
        <v>53</v>
      </c>
      <c r="D147" s="2" t="s">
        <v>172</v>
      </c>
      <c r="E147" s="2" t="s">
        <v>283</v>
      </c>
      <c r="F147" s="2"/>
      <c r="G147" s="25">
        <f>SUM(G148)+G150</f>
        <v>1308.4000000000001</v>
      </c>
      <c r="H147" s="25">
        <f>SUM(H148)+H150</f>
        <v>1308.4000000000001</v>
      </c>
      <c r="I147" s="25">
        <f>SUM(I148)+I150</f>
        <v>1308.4000000000001</v>
      </c>
    </row>
    <row r="148" spans="1:9" ht="31.5">
      <c r="A148" s="27" t="s">
        <v>278</v>
      </c>
      <c r="B148" s="2"/>
      <c r="C148" s="2" t="s">
        <v>53</v>
      </c>
      <c r="D148" s="2" t="s">
        <v>172</v>
      </c>
      <c r="E148" s="2" t="s">
        <v>284</v>
      </c>
      <c r="F148" s="2"/>
      <c r="G148" s="25">
        <f>SUM(G149)</f>
        <v>1270</v>
      </c>
      <c r="H148" s="25">
        <f>SUM(H149)</f>
        <v>1270</v>
      </c>
      <c r="I148" s="25">
        <f>SUM(I149)</f>
        <v>1270</v>
      </c>
    </row>
    <row r="149" spans="1:9" ht="31.5">
      <c r="A149" s="27" t="s">
        <v>51</v>
      </c>
      <c r="B149" s="2"/>
      <c r="C149" s="2" t="s">
        <v>53</v>
      </c>
      <c r="D149" s="2" t="s">
        <v>172</v>
      </c>
      <c r="E149" s="2" t="s">
        <v>284</v>
      </c>
      <c r="F149" s="2" t="s">
        <v>90</v>
      </c>
      <c r="G149" s="25">
        <v>1270</v>
      </c>
      <c r="H149" s="25">
        <v>1270</v>
      </c>
      <c r="I149" s="25">
        <v>1270</v>
      </c>
    </row>
    <row r="150" spans="1:9" ht="31.5">
      <c r="A150" s="27" t="s">
        <v>279</v>
      </c>
      <c r="B150" s="2"/>
      <c r="C150" s="2" t="s">
        <v>53</v>
      </c>
      <c r="D150" s="2" t="s">
        <v>172</v>
      </c>
      <c r="E150" s="2" t="s">
        <v>285</v>
      </c>
      <c r="F150" s="2"/>
      <c r="G150" s="25">
        <f>SUM(G151)</f>
        <v>38.4</v>
      </c>
      <c r="H150" s="25">
        <f>SUM(H151)</f>
        <v>38.4</v>
      </c>
      <c r="I150" s="25">
        <f>SUM(I151)</f>
        <v>38.4</v>
      </c>
    </row>
    <row r="151" spans="1:9" ht="31.5">
      <c r="A151" s="27" t="s">
        <v>51</v>
      </c>
      <c r="B151" s="2"/>
      <c r="C151" s="2" t="s">
        <v>53</v>
      </c>
      <c r="D151" s="2" t="s">
        <v>172</v>
      </c>
      <c r="E151" s="2" t="s">
        <v>285</v>
      </c>
      <c r="F151" s="2" t="s">
        <v>90</v>
      </c>
      <c r="G151" s="25">
        <v>38.4</v>
      </c>
      <c r="H151" s="25">
        <v>38.4</v>
      </c>
      <c r="I151" s="25">
        <v>38.4</v>
      </c>
    </row>
    <row r="152" spans="1:9" ht="31.5">
      <c r="A152" s="27" t="s">
        <v>44</v>
      </c>
      <c r="B152" s="2"/>
      <c r="C152" s="2" t="s">
        <v>53</v>
      </c>
      <c r="D152" s="2" t="s">
        <v>172</v>
      </c>
      <c r="E152" s="2" t="s">
        <v>286</v>
      </c>
      <c r="F152" s="2"/>
      <c r="G152" s="25">
        <f>SUM(G153:G155)</f>
        <v>23366.9</v>
      </c>
      <c r="H152" s="25">
        <f>SUM(H153:H155)</f>
        <v>19366.900000000001</v>
      </c>
      <c r="I152" s="25">
        <f>SUM(I153:I155)</f>
        <v>19366.900000000001</v>
      </c>
    </row>
    <row r="153" spans="1:9" ht="47.25">
      <c r="A153" s="27" t="s">
        <v>50</v>
      </c>
      <c r="B153" s="2"/>
      <c r="C153" s="2" t="s">
        <v>53</v>
      </c>
      <c r="D153" s="2" t="s">
        <v>172</v>
      </c>
      <c r="E153" s="2" t="s">
        <v>286</v>
      </c>
      <c r="F153" s="2" t="s">
        <v>88</v>
      </c>
      <c r="G153" s="25">
        <v>16521.8</v>
      </c>
      <c r="H153" s="25">
        <v>16521.8</v>
      </c>
      <c r="I153" s="25">
        <v>16521.8</v>
      </c>
    </row>
    <row r="154" spans="1:9" ht="31.5">
      <c r="A154" s="27" t="s">
        <v>51</v>
      </c>
      <c r="B154" s="2"/>
      <c r="C154" s="2" t="s">
        <v>53</v>
      </c>
      <c r="D154" s="2" t="s">
        <v>172</v>
      </c>
      <c r="E154" s="2" t="s">
        <v>286</v>
      </c>
      <c r="F154" s="2" t="s">
        <v>90</v>
      </c>
      <c r="G154" s="25">
        <f>3897.2+2800+100</f>
        <v>6797.2</v>
      </c>
      <c r="H154" s="25">
        <v>2797.2</v>
      </c>
      <c r="I154" s="25">
        <v>2797.2</v>
      </c>
    </row>
    <row r="155" spans="1:9">
      <c r="A155" s="27" t="s">
        <v>21</v>
      </c>
      <c r="B155" s="2"/>
      <c r="C155" s="2" t="s">
        <v>53</v>
      </c>
      <c r="D155" s="2" t="s">
        <v>172</v>
      </c>
      <c r="E155" s="2" t="s">
        <v>286</v>
      </c>
      <c r="F155" s="2" t="s">
        <v>95</v>
      </c>
      <c r="G155" s="25">
        <v>47.9</v>
      </c>
      <c r="H155" s="25">
        <v>47.9</v>
      </c>
      <c r="I155" s="25">
        <v>47.9</v>
      </c>
    </row>
    <row r="156" spans="1:9" ht="47.25">
      <c r="A156" s="27" t="s">
        <v>280</v>
      </c>
      <c r="B156" s="2"/>
      <c r="C156" s="2" t="s">
        <v>53</v>
      </c>
      <c r="D156" s="2" t="s">
        <v>172</v>
      </c>
      <c r="E156" s="2" t="s">
        <v>287</v>
      </c>
      <c r="F156" s="2"/>
      <c r="G156" s="25">
        <f t="shared" ref="G156:I158" si="14">SUM(G157)</f>
        <v>875</v>
      </c>
      <c r="H156" s="25">
        <f t="shared" si="14"/>
        <v>575</v>
      </c>
      <c r="I156" s="25">
        <f t="shared" si="14"/>
        <v>575</v>
      </c>
    </row>
    <row r="157" spans="1:9">
      <c r="A157" s="27" t="s">
        <v>34</v>
      </c>
      <c r="B157" s="2"/>
      <c r="C157" s="2" t="s">
        <v>53</v>
      </c>
      <c r="D157" s="2" t="s">
        <v>172</v>
      </c>
      <c r="E157" s="2" t="s">
        <v>288</v>
      </c>
      <c r="F157" s="2"/>
      <c r="G157" s="25">
        <f t="shared" si="14"/>
        <v>875</v>
      </c>
      <c r="H157" s="25">
        <f t="shared" si="14"/>
        <v>575</v>
      </c>
      <c r="I157" s="25">
        <f t="shared" si="14"/>
        <v>575</v>
      </c>
    </row>
    <row r="158" spans="1:9" ht="31.5">
      <c r="A158" s="27" t="s">
        <v>279</v>
      </c>
      <c r="B158" s="2"/>
      <c r="C158" s="2" t="s">
        <v>53</v>
      </c>
      <c r="D158" s="2" t="s">
        <v>172</v>
      </c>
      <c r="E158" s="2" t="s">
        <v>289</v>
      </c>
      <c r="F158" s="2"/>
      <c r="G158" s="25">
        <f t="shared" si="14"/>
        <v>875</v>
      </c>
      <c r="H158" s="25">
        <f t="shared" si="14"/>
        <v>575</v>
      </c>
      <c r="I158" s="25">
        <f t="shared" si="14"/>
        <v>575</v>
      </c>
    </row>
    <row r="159" spans="1:9" ht="31.5">
      <c r="A159" s="27" t="s">
        <v>51</v>
      </c>
      <c r="B159" s="2"/>
      <c r="C159" s="2" t="s">
        <v>53</v>
      </c>
      <c r="D159" s="2" t="s">
        <v>172</v>
      </c>
      <c r="E159" s="2" t="s">
        <v>289</v>
      </c>
      <c r="F159" s="2" t="s">
        <v>90</v>
      </c>
      <c r="G159" s="25">
        <v>875</v>
      </c>
      <c r="H159" s="25">
        <v>575</v>
      </c>
      <c r="I159" s="25">
        <v>575</v>
      </c>
    </row>
    <row r="160" spans="1:9" ht="31.5">
      <c r="A160" s="27" t="s">
        <v>652</v>
      </c>
      <c r="B160" s="2"/>
      <c r="C160" s="2" t="s">
        <v>53</v>
      </c>
      <c r="D160" s="2" t="s">
        <v>172</v>
      </c>
      <c r="E160" s="2" t="s">
        <v>290</v>
      </c>
      <c r="F160" s="2"/>
      <c r="G160" s="25">
        <f t="shared" ref="G160:I162" si="15">SUM(G161)</f>
        <v>429.1</v>
      </c>
      <c r="H160" s="25">
        <f t="shared" si="15"/>
        <v>429.1</v>
      </c>
      <c r="I160" s="25">
        <f t="shared" si="15"/>
        <v>429.1</v>
      </c>
    </row>
    <row r="161" spans="1:9">
      <c r="A161" s="27" t="s">
        <v>34</v>
      </c>
      <c r="B161" s="2"/>
      <c r="C161" s="2" t="s">
        <v>53</v>
      </c>
      <c r="D161" s="2" t="s">
        <v>172</v>
      </c>
      <c r="E161" s="2" t="s">
        <v>291</v>
      </c>
      <c r="F161" s="2"/>
      <c r="G161" s="25">
        <f t="shared" si="15"/>
        <v>429.1</v>
      </c>
      <c r="H161" s="25">
        <f t="shared" si="15"/>
        <v>429.1</v>
      </c>
      <c r="I161" s="25">
        <f t="shared" si="15"/>
        <v>429.1</v>
      </c>
    </row>
    <row r="162" spans="1:9" ht="47.25">
      <c r="A162" s="27" t="s">
        <v>274</v>
      </c>
      <c r="B162" s="2"/>
      <c r="C162" s="2" t="s">
        <v>53</v>
      </c>
      <c r="D162" s="2" t="s">
        <v>172</v>
      </c>
      <c r="E162" s="2" t="s">
        <v>492</v>
      </c>
      <c r="F162" s="2"/>
      <c r="G162" s="25">
        <f t="shared" si="15"/>
        <v>429.1</v>
      </c>
      <c r="H162" s="25">
        <f t="shared" si="15"/>
        <v>429.1</v>
      </c>
      <c r="I162" s="25">
        <f t="shared" si="15"/>
        <v>429.1</v>
      </c>
    </row>
    <row r="163" spans="1:9" ht="31.5">
      <c r="A163" s="27" t="s">
        <v>51</v>
      </c>
      <c r="B163" s="2"/>
      <c r="C163" s="2" t="s">
        <v>53</v>
      </c>
      <c r="D163" s="2" t="s">
        <v>172</v>
      </c>
      <c r="E163" s="2" t="s">
        <v>492</v>
      </c>
      <c r="F163" s="2" t="s">
        <v>90</v>
      </c>
      <c r="G163" s="25">
        <v>429.1</v>
      </c>
      <c r="H163" s="25">
        <v>429.1</v>
      </c>
      <c r="I163" s="25">
        <v>429.1</v>
      </c>
    </row>
    <row r="164" spans="1:9">
      <c r="A164" s="27" t="s">
        <v>191</v>
      </c>
      <c r="B164" s="2"/>
      <c r="C164" s="2" t="s">
        <v>53</v>
      </c>
      <c r="D164" s="2" t="s">
        <v>172</v>
      </c>
      <c r="E164" s="2" t="s">
        <v>192</v>
      </c>
      <c r="F164" s="2"/>
      <c r="G164" s="25">
        <f>SUM(G165)</f>
        <v>500</v>
      </c>
      <c r="H164" s="25">
        <f>SUM(H165)</f>
        <v>500</v>
      </c>
      <c r="I164" s="25">
        <f>SUM(I165)</f>
        <v>500</v>
      </c>
    </row>
    <row r="165" spans="1:9" ht="47.25">
      <c r="A165" s="27" t="s">
        <v>274</v>
      </c>
      <c r="B165" s="2"/>
      <c r="C165" s="2" t="s">
        <v>53</v>
      </c>
      <c r="D165" s="2" t="s">
        <v>172</v>
      </c>
      <c r="E165" s="2" t="s">
        <v>312</v>
      </c>
      <c r="F165" s="2"/>
      <c r="G165" s="25">
        <f>SUM(G167+G169)</f>
        <v>500</v>
      </c>
      <c r="H165" s="25">
        <f>SUM(H167+H169)</f>
        <v>500</v>
      </c>
      <c r="I165" s="25">
        <f>SUM(I167+I169)</f>
        <v>500</v>
      </c>
    </row>
    <row r="166" spans="1:9" ht="31.5">
      <c r="A166" s="27" t="s">
        <v>311</v>
      </c>
      <c r="B166" s="2"/>
      <c r="C166" s="2" t="s">
        <v>53</v>
      </c>
      <c r="D166" s="2" t="s">
        <v>172</v>
      </c>
      <c r="E166" s="2" t="s">
        <v>313</v>
      </c>
      <c r="F166" s="2"/>
      <c r="G166" s="25">
        <f>SUM(G167)</f>
        <v>500</v>
      </c>
      <c r="H166" s="25">
        <f>SUM(H167)</f>
        <v>500</v>
      </c>
      <c r="I166" s="25">
        <f>SUM(I167)</f>
        <v>500</v>
      </c>
    </row>
    <row r="167" spans="1:9" ht="29.25" customHeight="1">
      <c r="A167" s="27" t="s">
        <v>51</v>
      </c>
      <c r="B167" s="2"/>
      <c r="C167" s="2" t="s">
        <v>53</v>
      </c>
      <c r="D167" s="2" t="s">
        <v>172</v>
      </c>
      <c r="E167" s="2" t="s">
        <v>313</v>
      </c>
      <c r="F167" s="2" t="s">
        <v>90</v>
      </c>
      <c r="G167" s="25">
        <v>500</v>
      </c>
      <c r="H167" s="25">
        <v>500</v>
      </c>
      <c r="I167" s="25">
        <v>500</v>
      </c>
    </row>
    <row r="168" spans="1:9" ht="31.5" hidden="1">
      <c r="A168" s="26" t="s">
        <v>97</v>
      </c>
      <c r="B168" s="20"/>
      <c r="C168" s="2" t="s">
        <v>53</v>
      </c>
      <c r="D168" s="2" t="s">
        <v>172</v>
      </c>
      <c r="E168" s="31" t="s">
        <v>465</v>
      </c>
      <c r="F168" s="31"/>
      <c r="G168" s="101">
        <f>G169</f>
        <v>0</v>
      </c>
      <c r="H168" s="101">
        <f>H169</f>
        <v>0</v>
      </c>
      <c r="I168" s="101">
        <f>I169</f>
        <v>0</v>
      </c>
    </row>
    <row r="169" spans="1:9" hidden="1">
      <c r="A169" s="111" t="s">
        <v>21</v>
      </c>
      <c r="B169" s="20"/>
      <c r="C169" s="2" t="s">
        <v>53</v>
      </c>
      <c r="D169" s="2" t="s">
        <v>172</v>
      </c>
      <c r="E169" s="31" t="s">
        <v>465</v>
      </c>
      <c r="F169" s="31">
        <v>800</v>
      </c>
      <c r="G169" s="101"/>
      <c r="H169" s="101"/>
      <c r="I169" s="101"/>
    </row>
    <row r="170" spans="1:9">
      <c r="A170" s="111" t="s">
        <v>11</v>
      </c>
      <c r="B170" s="20"/>
      <c r="C170" s="112" t="s">
        <v>12</v>
      </c>
      <c r="D170" s="31"/>
      <c r="E170" s="31"/>
      <c r="F170" s="31"/>
      <c r="G170" s="101">
        <f>SUM(G199)+G171+G180</f>
        <v>305725</v>
      </c>
      <c r="H170" s="101">
        <f>SUM(H199)+H171+H180</f>
        <v>355045.19999999995</v>
      </c>
      <c r="I170" s="101">
        <f>SUM(I199)+I171+I180</f>
        <v>334051.40000000002</v>
      </c>
    </row>
    <row r="171" spans="1:9">
      <c r="A171" s="27" t="s">
        <v>13</v>
      </c>
      <c r="B171" s="2"/>
      <c r="C171" s="2" t="s">
        <v>12</v>
      </c>
      <c r="D171" s="2" t="s">
        <v>14</v>
      </c>
      <c r="E171" s="2"/>
      <c r="F171" s="2"/>
      <c r="G171" s="25">
        <f>SUM(G172)</f>
        <v>108312</v>
      </c>
      <c r="H171" s="25">
        <f>SUM(H172)</f>
        <v>130192</v>
      </c>
      <c r="I171" s="25">
        <f>SUM(I172)</f>
        <v>130192</v>
      </c>
    </row>
    <row r="172" spans="1:9" ht="31.5">
      <c r="A172" s="1" t="s">
        <v>695</v>
      </c>
      <c r="B172" s="2"/>
      <c r="C172" s="2" t="s">
        <v>12</v>
      </c>
      <c r="D172" s="2" t="s">
        <v>14</v>
      </c>
      <c r="E172" s="2" t="s">
        <v>292</v>
      </c>
      <c r="F172" s="2"/>
      <c r="G172" s="25">
        <f>SUM(G175)+G173</f>
        <v>108312</v>
      </c>
      <c r="H172" s="25">
        <f>SUM(H175)+H173</f>
        <v>130192</v>
      </c>
      <c r="I172" s="25">
        <f>SUM(I175)+I173</f>
        <v>130192</v>
      </c>
    </row>
    <row r="173" spans="1:9">
      <c r="A173" s="1" t="s">
        <v>34</v>
      </c>
      <c r="B173" s="2"/>
      <c r="C173" s="2" t="s">
        <v>12</v>
      </c>
      <c r="D173" s="2" t="s">
        <v>14</v>
      </c>
      <c r="E173" s="37" t="s">
        <v>722</v>
      </c>
      <c r="F173" s="2"/>
      <c r="G173" s="25">
        <f>SUM(G174)</f>
        <v>120</v>
      </c>
      <c r="H173" s="25">
        <f>SUM(H174)</f>
        <v>3600</v>
      </c>
      <c r="I173" s="25">
        <f>SUM(I174)</f>
        <v>3600</v>
      </c>
    </row>
    <row r="174" spans="1:9" ht="31.5">
      <c r="A174" s="1" t="s">
        <v>51</v>
      </c>
      <c r="B174" s="2"/>
      <c r="C174" s="2" t="s">
        <v>12</v>
      </c>
      <c r="D174" s="2" t="s">
        <v>14</v>
      </c>
      <c r="E174" s="37" t="s">
        <v>722</v>
      </c>
      <c r="F174" s="2" t="s">
        <v>90</v>
      </c>
      <c r="G174" s="25">
        <f>120</f>
        <v>120</v>
      </c>
      <c r="H174" s="25">
        <v>3600</v>
      </c>
      <c r="I174" s="25">
        <v>3600</v>
      </c>
    </row>
    <row r="175" spans="1:9" ht="47.25">
      <c r="A175" s="27" t="s">
        <v>17</v>
      </c>
      <c r="B175" s="2"/>
      <c r="C175" s="2" t="s">
        <v>12</v>
      </c>
      <c r="D175" s="2" t="s">
        <v>14</v>
      </c>
      <c r="E175" s="2" t="s">
        <v>696</v>
      </c>
      <c r="F175" s="2"/>
      <c r="G175" s="25">
        <f>SUM(G176+G178)</f>
        <v>108192</v>
      </c>
      <c r="H175" s="25">
        <f>SUM(H176+H178)</f>
        <v>126592</v>
      </c>
      <c r="I175" s="25">
        <f>SUM(I176+I178)</f>
        <v>126592</v>
      </c>
    </row>
    <row r="176" spans="1:9">
      <c r="A176" s="27" t="s">
        <v>19</v>
      </c>
      <c r="B176" s="2"/>
      <c r="C176" s="2" t="s">
        <v>12</v>
      </c>
      <c r="D176" s="2" t="s">
        <v>14</v>
      </c>
      <c r="E176" s="2" t="s">
        <v>697</v>
      </c>
      <c r="F176" s="2"/>
      <c r="G176" s="25">
        <f>SUM(G177)</f>
        <v>49192</v>
      </c>
      <c r="H176" s="25">
        <f>SUM(H177)</f>
        <v>55792</v>
      </c>
      <c r="I176" s="25">
        <f>SUM(I177)</f>
        <v>55792</v>
      </c>
    </row>
    <row r="177" spans="1:9">
      <c r="A177" s="27" t="s">
        <v>21</v>
      </c>
      <c r="B177" s="2"/>
      <c r="C177" s="2" t="s">
        <v>12</v>
      </c>
      <c r="D177" s="2" t="s">
        <v>14</v>
      </c>
      <c r="E177" s="2" t="s">
        <v>697</v>
      </c>
      <c r="F177" s="2" t="s">
        <v>95</v>
      </c>
      <c r="G177" s="25">
        <v>49192</v>
      </c>
      <c r="H177" s="25">
        <v>55792</v>
      </c>
      <c r="I177" s="25">
        <v>55792</v>
      </c>
    </row>
    <row r="178" spans="1:9" ht="18.75" customHeight="1">
      <c r="A178" s="27" t="s">
        <v>268</v>
      </c>
      <c r="B178" s="2"/>
      <c r="C178" s="2" t="s">
        <v>12</v>
      </c>
      <c r="D178" s="2" t="s">
        <v>14</v>
      </c>
      <c r="E178" s="2" t="s">
        <v>698</v>
      </c>
      <c r="F178" s="2"/>
      <c r="G178" s="25">
        <f>SUM(G179)</f>
        <v>59000</v>
      </c>
      <c r="H178" s="25">
        <f>SUM(H179)</f>
        <v>70800</v>
      </c>
      <c r="I178" s="25">
        <f>SUM(I179)</f>
        <v>70800</v>
      </c>
    </row>
    <row r="179" spans="1:9" ht="21" customHeight="1">
      <c r="A179" s="27" t="s">
        <v>21</v>
      </c>
      <c r="B179" s="2"/>
      <c r="C179" s="2" t="s">
        <v>12</v>
      </c>
      <c r="D179" s="2" t="s">
        <v>14</v>
      </c>
      <c r="E179" s="2" t="s">
        <v>698</v>
      </c>
      <c r="F179" s="2" t="s">
        <v>95</v>
      </c>
      <c r="G179" s="25">
        <v>59000</v>
      </c>
      <c r="H179" s="25">
        <v>70800</v>
      </c>
      <c r="I179" s="25">
        <v>70800</v>
      </c>
    </row>
    <row r="180" spans="1:9" ht="17.25" customHeight="1">
      <c r="A180" s="27" t="s">
        <v>269</v>
      </c>
      <c r="B180" s="2"/>
      <c r="C180" s="2" t="s">
        <v>12</v>
      </c>
      <c r="D180" s="2" t="s">
        <v>172</v>
      </c>
      <c r="E180" s="2"/>
      <c r="F180" s="2"/>
      <c r="G180" s="25">
        <f>SUM(G181+G188)</f>
        <v>182067.69999999998</v>
      </c>
      <c r="H180" s="25">
        <f>SUM(H181+H188)</f>
        <v>211725.4</v>
      </c>
      <c r="I180" s="25">
        <f>SUM(I181+I188)</f>
        <v>190731.6</v>
      </c>
    </row>
    <row r="181" spans="1:9" ht="31.5">
      <c r="A181" s="1" t="s">
        <v>653</v>
      </c>
      <c r="B181" s="2"/>
      <c r="C181" s="2" t="s">
        <v>12</v>
      </c>
      <c r="D181" s="2" t="s">
        <v>172</v>
      </c>
      <c r="E181" s="2" t="s">
        <v>293</v>
      </c>
      <c r="F181" s="2"/>
      <c r="G181" s="25">
        <f>SUM(G182)+G184+G186</f>
        <v>30460.9</v>
      </c>
      <c r="H181" s="25">
        <f>SUM(H182)+H184+H186</f>
        <v>10460.9</v>
      </c>
      <c r="I181" s="25">
        <f>SUM(I182)+I184+I186</f>
        <v>10460.9</v>
      </c>
    </row>
    <row r="182" spans="1:9" ht="20.25" customHeight="1">
      <c r="A182" s="1" t="s">
        <v>34</v>
      </c>
      <c r="B182" s="2"/>
      <c r="C182" s="2" t="s">
        <v>12</v>
      </c>
      <c r="D182" s="2" t="s">
        <v>172</v>
      </c>
      <c r="E182" s="2" t="s">
        <v>294</v>
      </c>
      <c r="F182" s="2"/>
      <c r="G182" s="25">
        <f>SUM(G183)</f>
        <v>908.7</v>
      </c>
      <c r="H182" s="25">
        <f>SUM(H183)</f>
        <v>10460.9</v>
      </c>
      <c r="I182" s="25">
        <f>SUM(I183)</f>
        <v>10460.9</v>
      </c>
    </row>
    <row r="183" spans="1:9" ht="30" customHeight="1">
      <c r="A183" s="1" t="s">
        <v>51</v>
      </c>
      <c r="B183" s="2"/>
      <c r="C183" s="2" t="s">
        <v>12</v>
      </c>
      <c r="D183" s="2" t="s">
        <v>172</v>
      </c>
      <c r="E183" s="2" t="s">
        <v>294</v>
      </c>
      <c r="F183" s="2" t="s">
        <v>90</v>
      </c>
      <c r="G183" s="25">
        <v>908.7</v>
      </c>
      <c r="H183" s="25">
        <v>10460.9</v>
      </c>
      <c r="I183" s="25">
        <v>10460.9</v>
      </c>
    </row>
    <row r="184" spans="1:9" ht="30" customHeight="1">
      <c r="A184" s="1" t="s">
        <v>744</v>
      </c>
      <c r="B184" s="2"/>
      <c r="C184" s="2" t="s">
        <v>12</v>
      </c>
      <c r="D184" s="2" t="s">
        <v>172</v>
      </c>
      <c r="E184" s="37" t="s">
        <v>745</v>
      </c>
      <c r="F184" s="2"/>
      <c r="G184" s="25">
        <f>SUM(G185)</f>
        <v>20000</v>
      </c>
      <c r="H184" s="25">
        <f>SUM(H185)</f>
        <v>0</v>
      </c>
      <c r="I184" s="25">
        <f>SUM(I185)</f>
        <v>0</v>
      </c>
    </row>
    <row r="185" spans="1:9" ht="30" customHeight="1">
      <c r="A185" s="1" t="s">
        <v>51</v>
      </c>
      <c r="B185" s="2"/>
      <c r="C185" s="2" t="s">
        <v>12</v>
      </c>
      <c r="D185" s="2" t="s">
        <v>172</v>
      </c>
      <c r="E185" s="37" t="s">
        <v>745</v>
      </c>
      <c r="F185" s="2" t="s">
        <v>90</v>
      </c>
      <c r="G185" s="25">
        <v>20000</v>
      </c>
      <c r="H185" s="25"/>
      <c r="I185" s="25"/>
    </row>
    <row r="186" spans="1:9" ht="30" customHeight="1">
      <c r="A186" s="1" t="s">
        <v>746</v>
      </c>
      <c r="B186" s="2"/>
      <c r="C186" s="2" t="s">
        <v>12</v>
      </c>
      <c r="D186" s="2" t="s">
        <v>172</v>
      </c>
      <c r="E186" s="37" t="s">
        <v>747</v>
      </c>
      <c r="F186" s="2"/>
      <c r="G186" s="25">
        <f>SUM(G187)</f>
        <v>9552.2000000000007</v>
      </c>
      <c r="H186" s="25">
        <f>SUM(H187)</f>
        <v>0</v>
      </c>
      <c r="I186" s="25">
        <f>SUM(I187)</f>
        <v>0</v>
      </c>
    </row>
    <row r="187" spans="1:9" ht="30" customHeight="1">
      <c r="A187" s="1" t="s">
        <v>51</v>
      </c>
      <c r="B187" s="2"/>
      <c r="C187" s="2" t="s">
        <v>12</v>
      </c>
      <c r="D187" s="2" t="s">
        <v>172</v>
      </c>
      <c r="E187" s="37" t="s">
        <v>747</v>
      </c>
      <c r="F187" s="2" t="s">
        <v>90</v>
      </c>
      <c r="G187" s="25">
        <v>9552.2000000000007</v>
      </c>
      <c r="H187" s="25"/>
      <c r="I187" s="25"/>
    </row>
    <row r="188" spans="1:9" ht="31.5">
      <c r="A188" s="1" t="s">
        <v>699</v>
      </c>
      <c r="B188" s="2"/>
      <c r="C188" s="2" t="s">
        <v>12</v>
      </c>
      <c r="D188" s="2" t="s">
        <v>172</v>
      </c>
      <c r="E188" s="2" t="s">
        <v>700</v>
      </c>
      <c r="F188" s="2"/>
      <c r="G188" s="25">
        <f>SUM(G189)+G195</f>
        <v>151606.79999999999</v>
      </c>
      <c r="H188" s="25">
        <f>SUM(H189)+H195</f>
        <v>201264.5</v>
      </c>
      <c r="I188" s="25">
        <f>SUM(I189)+I195</f>
        <v>180270.7</v>
      </c>
    </row>
    <row r="189" spans="1:9">
      <c r="A189" s="1" t="s">
        <v>34</v>
      </c>
      <c r="B189" s="2"/>
      <c r="C189" s="2" t="s">
        <v>12</v>
      </c>
      <c r="D189" s="2" t="s">
        <v>172</v>
      </c>
      <c r="E189" s="2" t="s">
        <v>701</v>
      </c>
      <c r="F189" s="2"/>
      <c r="G189" s="25">
        <f>SUM(G190)+G191+G193</f>
        <v>127817.8</v>
      </c>
      <c r="H189" s="25">
        <f>SUM(H190)+H191+H193</f>
        <v>197864.5</v>
      </c>
      <c r="I189" s="25">
        <f>SUM(I190)+I191+I193</f>
        <v>180270.7</v>
      </c>
    </row>
    <row r="190" spans="1:9" ht="31.5">
      <c r="A190" s="1" t="s">
        <v>51</v>
      </c>
      <c r="B190" s="2"/>
      <c r="C190" s="2" t="s">
        <v>12</v>
      </c>
      <c r="D190" s="2" t="s">
        <v>172</v>
      </c>
      <c r="E190" s="2" t="s">
        <v>701</v>
      </c>
      <c r="F190" s="2" t="s">
        <v>90</v>
      </c>
      <c r="G190" s="25">
        <v>81150</v>
      </c>
      <c r="H190" s="25">
        <v>89600</v>
      </c>
      <c r="I190" s="25">
        <v>89600</v>
      </c>
    </row>
    <row r="191" spans="1:9" ht="31.5">
      <c r="A191" s="1" t="s">
        <v>744</v>
      </c>
      <c r="B191" s="2"/>
      <c r="C191" s="2" t="s">
        <v>12</v>
      </c>
      <c r="D191" s="2" t="s">
        <v>172</v>
      </c>
      <c r="E191" s="2" t="s">
        <v>748</v>
      </c>
      <c r="F191" s="2"/>
      <c r="G191" s="25">
        <f>SUM(G192)</f>
        <v>44167.8</v>
      </c>
      <c r="H191" s="25">
        <f>SUM(H192)</f>
        <v>105764.5</v>
      </c>
      <c r="I191" s="25">
        <f>SUM(I192)</f>
        <v>88170.7</v>
      </c>
    </row>
    <row r="192" spans="1:9" ht="31.5">
      <c r="A192" s="1" t="s">
        <v>51</v>
      </c>
      <c r="B192" s="2"/>
      <c r="C192" s="2" t="s">
        <v>12</v>
      </c>
      <c r="D192" s="2" t="s">
        <v>172</v>
      </c>
      <c r="E192" s="2" t="s">
        <v>748</v>
      </c>
      <c r="F192" s="2" t="s">
        <v>90</v>
      </c>
      <c r="G192" s="25">
        <v>44167.8</v>
      </c>
      <c r="H192" s="25">
        <v>105764.5</v>
      </c>
      <c r="I192" s="25">
        <v>88170.7</v>
      </c>
    </row>
    <row r="193" spans="1:9" ht="31.5">
      <c r="A193" s="1" t="s">
        <v>746</v>
      </c>
      <c r="B193" s="2"/>
      <c r="C193" s="2" t="s">
        <v>12</v>
      </c>
      <c r="D193" s="2" t="s">
        <v>172</v>
      </c>
      <c r="E193" s="2" t="s">
        <v>749</v>
      </c>
      <c r="F193" s="2"/>
      <c r="G193" s="25">
        <f>SUM(G194)</f>
        <v>2500</v>
      </c>
      <c r="H193" s="25">
        <f>SUM(H194)</f>
        <v>2500</v>
      </c>
      <c r="I193" s="25">
        <f>SUM(I194)</f>
        <v>2500</v>
      </c>
    </row>
    <row r="194" spans="1:9" ht="31.5">
      <c r="A194" s="1" t="s">
        <v>51</v>
      </c>
      <c r="B194" s="2"/>
      <c r="C194" s="2" t="s">
        <v>12</v>
      </c>
      <c r="D194" s="2" t="s">
        <v>172</v>
      </c>
      <c r="E194" s="2" t="s">
        <v>749</v>
      </c>
      <c r="F194" s="2" t="s">
        <v>90</v>
      </c>
      <c r="G194" s="25">
        <v>2500</v>
      </c>
      <c r="H194" s="25">
        <v>2500</v>
      </c>
      <c r="I194" s="25">
        <v>2500</v>
      </c>
    </row>
    <row r="195" spans="1:9" ht="31.5">
      <c r="A195" s="27" t="s">
        <v>271</v>
      </c>
      <c r="B195" s="2"/>
      <c r="C195" s="2" t="s">
        <v>12</v>
      </c>
      <c r="D195" s="2" t="s">
        <v>172</v>
      </c>
      <c r="E195" s="2" t="s">
        <v>725</v>
      </c>
      <c r="F195" s="2"/>
      <c r="G195" s="25">
        <f>SUM(G196)+G197</f>
        <v>23789</v>
      </c>
      <c r="H195" s="25">
        <f>SUM(H196)+H197</f>
        <v>3400</v>
      </c>
      <c r="I195" s="25">
        <f>SUM(I196)+I197</f>
        <v>0</v>
      </c>
    </row>
    <row r="196" spans="1:9" ht="31.5">
      <c r="A196" s="27" t="s">
        <v>272</v>
      </c>
      <c r="B196" s="2"/>
      <c r="C196" s="2" t="s">
        <v>12</v>
      </c>
      <c r="D196" s="2" t="s">
        <v>172</v>
      </c>
      <c r="E196" s="2" t="s">
        <v>725</v>
      </c>
      <c r="F196" s="2" t="s">
        <v>249</v>
      </c>
      <c r="G196" s="25">
        <v>13700</v>
      </c>
      <c r="H196" s="25">
        <v>3400</v>
      </c>
      <c r="I196" s="25"/>
    </row>
    <row r="197" spans="1:9" ht="31.5">
      <c r="A197" s="1" t="s">
        <v>724</v>
      </c>
      <c r="B197" s="2"/>
      <c r="C197" s="2" t="s">
        <v>12</v>
      </c>
      <c r="D197" s="2" t="s">
        <v>172</v>
      </c>
      <c r="E197" s="37" t="s">
        <v>770</v>
      </c>
      <c r="F197" s="2"/>
      <c r="G197" s="25">
        <f>SUM(G198)</f>
        <v>10089</v>
      </c>
      <c r="H197" s="25">
        <f>SUM(H198)</f>
        <v>0</v>
      </c>
      <c r="I197" s="25">
        <f>SUM(I198)</f>
        <v>0</v>
      </c>
    </row>
    <row r="198" spans="1:9" ht="31.5">
      <c r="A198" s="1" t="s">
        <v>272</v>
      </c>
      <c r="B198" s="2"/>
      <c r="C198" s="2" t="s">
        <v>12</v>
      </c>
      <c r="D198" s="2" t="s">
        <v>172</v>
      </c>
      <c r="E198" s="37" t="s">
        <v>770</v>
      </c>
      <c r="F198" s="2" t="s">
        <v>249</v>
      </c>
      <c r="G198" s="25">
        <v>10089</v>
      </c>
      <c r="H198" s="25"/>
      <c r="I198" s="25"/>
    </row>
    <row r="199" spans="1:9" ht="22.5" customHeight="1">
      <c r="A199" s="111" t="s">
        <v>22</v>
      </c>
      <c r="B199" s="20"/>
      <c r="C199" s="112" t="s">
        <v>12</v>
      </c>
      <c r="D199" s="112" t="s">
        <v>23</v>
      </c>
      <c r="E199" s="31"/>
      <c r="F199" s="31"/>
      <c r="G199" s="101">
        <f>SUM(G200+G207+G216+G222+G229+G239)+G236</f>
        <v>15345.3</v>
      </c>
      <c r="H199" s="101">
        <f>SUM(H200+H207+H216+H222+H229+H239)+H236</f>
        <v>13127.800000000001</v>
      </c>
      <c r="I199" s="101">
        <f>SUM(I200+I207+I216+I222+I229+I239)+I236</f>
        <v>13127.800000000001</v>
      </c>
    </row>
    <row r="200" spans="1:9" ht="47.25">
      <c r="A200" s="111" t="s">
        <v>654</v>
      </c>
      <c r="B200" s="20"/>
      <c r="C200" s="112" t="s">
        <v>12</v>
      </c>
      <c r="D200" s="112" t="s">
        <v>23</v>
      </c>
      <c r="E200" s="31" t="s">
        <v>655</v>
      </c>
      <c r="F200" s="31"/>
      <c r="G200" s="101">
        <f>SUM(G204)</f>
        <v>1500</v>
      </c>
      <c r="H200" s="101">
        <f>SUM(H204)</f>
        <v>1500</v>
      </c>
      <c r="I200" s="101">
        <f>SUM(I204)</f>
        <v>1500</v>
      </c>
    </row>
    <row r="201" spans="1:9" ht="47.25" hidden="1">
      <c r="A201" s="111" t="s">
        <v>397</v>
      </c>
      <c r="B201" s="20"/>
      <c r="C201" s="112" t="s">
        <v>12</v>
      </c>
      <c r="D201" s="112" t="s">
        <v>23</v>
      </c>
      <c r="E201" s="112" t="s">
        <v>480</v>
      </c>
      <c r="F201" s="31"/>
      <c r="G201" s="101">
        <f t="shared" ref="G201:I202" si="16">SUM(G202)</f>
        <v>0</v>
      </c>
      <c r="H201" s="101">
        <f t="shared" si="16"/>
        <v>0</v>
      </c>
      <c r="I201" s="101">
        <f t="shared" si="16"/>
        <v>0</v>
      </c>
    </row>
    <row r="202" spans="1:9" ht="31.5" hidden="1">
      <c r="A202" s="111" t="s">
        <v>481</v>
      </c>
      <c r="B202" s="20"/>
      <c r="C202" s="112" t="s">
        <v>12</v>
      </c>
      <c r="D202" s="112" t="s">
        <v>23</v>
      </c>
      <c r="E202" s="112" t="s">
        <v>482</v>
      </c>
      <c r="F202" s="31"/>
      <c r="G202" s="101">
        <f t="shared" si="16"/>
        <v>0</v>
      </c>
      <c r="H202" s="101">
        <f t="shared" si="16"/>
        <v>0</v>
      </c>
      <c r="I202" s="101">
        <f t="shared" si="16"/>
        <v>0</v>
      </c>
    </row>
    <row r="203" spans="1:9" hidden="1">
      <c r="A203" s="111" t="s">
        <v>21</v>
      </c>
      <c r="B203" s="20"/>
      <c r="C203" s="112" t="s">
        <v>12</v>
      </c>
      <c r="D203" s="112" t="s">
        <v>23</v>
      </c>
      <c r="E203" s="112" t="s">
        <v>482</v>
      </c>
      <c r="F203" s="31">
        <v>800</v>
      </c>
      <c r="G203" s="101"/>
      <c r="H203" s="101"/>
      <c r="I203" s="101"/>
    </row>
    <row r="204" spans="1:9" ht="47.25">
      <c r="A204" s="38" t="s">
        <v>17</v>
      </c>
      <c r="B204" s="39"/>
      <c r="C204" s="112" t="s">
        <v>12</v>
      </c>
      <c r="D204" s="112" t="s">
        <v>23</v>
      </c>
      <c r="E204" s="112" t="s">
        <v>918</v>
      </c>
      <c r="F204" s="31"/>
      <c r="G204" s="101">
        <f t="shared" ref="G204:I205" si="17">SUM(G205)</f>
        <v>1500</v>
      </c>
      <c r="H204" s="101">
        <f t="shared" si="17"/>
        <v>1500</v>
      </c>
      <c r="I204" s="101">
        <f t="shared" si="17"/>
        <v>1500</v>
      </c>
    </row>
    <row r="205" spans="1:9" ht="31.5">
      <c r="A205" s="111" t="s">
        <v>234</v>
      </c>
      <c r="B205" s="20"/>
      <c r="C205" s="112" t="s">
        <v>12</v>
      </c>
      <c r="D205" s="112" t="s">
        <v>23</v>
      </c>
      <c r="E205" s="112" t="s">
        <v>919</v>
      </c>
      <c r="F205" s="112"/>
      <c r="G205" s="101">
        <f t="shared" si="17"/>
        <v>1500</v>
      </c>
      <c r="H205" s="101">
        <f t="shared" si="17"/>
        <v>1500</v>
      </c>
      <c r="I205" s="101">
        <f t="shared" si="17"/>
        <v>1500</v>
      </c>
    </row>
    <row r="206" spans="1:9">
      <c r="A206" s="111" t="s">
        <v>21</v>
      </c>
      <c r="B206" s="20"/>
      <c r="C206" s="112" t="s">
        <v>12</v>
      </c>
      <c r="D206" s="112" t="s">
        <v>23</v>
      </c>
      <c r="E206" s="112" t="s">
        <v>919</v>
      </c>
      <c r="F206" s="112" t="s">
        <v>95</v>
      </c>
      <c r="G206" s="101">
        <v>1500</v>
      </c>
      <c r="H206" s="101">
        <v>1500</v>
      </c>
      <c r="I206" s="101">
        <v>1500</v>
      </c>
    </row>
    <row r="207" spans="1:9" ht="31.5">
      <c r="A207" s="111" t="s">
        <v>659</v>
      </c>
      <c r="B207" s="20"/>
      <c r="C207" s="112" t="s">
        <v>12</v>
      </c>
      <c r="D207" s="112" t="s">
        <v>23</v>
      </c>
      <c r="E207" s="112" t="s">
        <v>232</v>
      </c>
      <c r="F207" s="31"/>
      <c r="G207" s="101">
        <f>SUM(G208)+G210</f>
        <v>4800</v>
      </c>
      <c r="H207" s="101">
        <f>SUM(H208)+H210</f>
        <v>4100</v>
      </c>
      <c r="I207" s="101">
        <f>SUM(I208)+I210</f>
        <v>4100</v>
      </c>
    </row>
    <row r="208" spans="1:9" ht="31.5">
      <c r="A208" s="26" t="s">
        <v>97</v>
      </c>
      <c r="B208" s="20"/>
      <c r="C208" s="112" t="s">
        <v>12</v>
      </c>
      <c r="D208" s="112" t="s">
        <v>23</v>
      </c>
      <c r="E208" s="112" t="s">
        <v>731</v>
      </c>
      <c r="F208" s="31"/>
      <c r="G208" s="101">
        <f>SUM(G209)</f>
        <v>700</v>
      </c>
      <c r="H208" s="101">
        <f>SUM(H209)</f>
        <v>0</v>
      </c>
      <c r="I208" s="101">
        <f>SUM(I209)</f>
        <v>0</v>
      </c>
    </row>
    <row r="209" spans="1:9" ht="31.5">
      <c r="A209" s="1" t="s">
        <v>51</v>
      </c>
      <c r="B209" s="20"/>
      <c r="C209" s="112" t="s">
        <v>12</v>
      </c>
      <c r="D209" s="112" t="s">
        <v>23</v>
      </c>
      <c r="E209" s="112" t="s">
        <v>731</v>
      </c>
      <c r="F209" s="31">
        <v>200</v>
      </c>
      <c r="G209" s="101">
        <v>700</v>
      </c>
      <c r="H209" s="101"/>
      <c r="I209" s="101"/>
    </row>
    <row r="210" spans="1:9" ht="31.5">
      <c r="A210" s="38" t="s">
        <v>68</v>
      </c>
      <c r="B210" s="39"/>
      <c r="C210" s="112" t="s">
        <v>12</v>
      </c>
      <c r="D210" s="112" t="s">
        <v>23</v>
      </c>
      <c r="E210" s="112" t="s">
        <v>657</v>
      </c>
      <c r="F210" s="31"/>
      <c r="G210" s="101">
        <f>SUM(G211)+G213</f>
        <v>4100</v>
      </c>
      <c r="H210" s="101">
        <f>SUM(H211)+H213</f>
        <v>4100</v>
      </c>
      <c r="I210" s="101">
        <f>SUM(I211)+I213</f>
        <v>4100</v>
      </c>
    </row>
    <row r="211" spans="1:9" ht="31.5">
      <c r="A211" s="111" t="s">
        <v>410</v>
      </c>
      <c r="B211" s="20"/>
      <c r="C211" s="112" t="s">
        <v>12</v>
      </c>
      <c r="D211" s="112" t="s">
        <v>23</v>
      </c>
      <c r="E211" s="112" t="s">
        <v>658</v>
      </c>
      <c r="F211" s="112"/>
      <c r="G211" s="101">
        <f>SUM(G212)</f>
        <v>3800</v>
      </c>
      <c r="H211" s="101">
        <f>SUM(H212)</f>
        <v>3800</v>
      </c>
      <c r="I211" s="101">
        <f>SUM(I212)</f>
        <v>3800</v>
      </c>
    </row>
    <row r="212" spans="1:9" ht="31.5">
      <c r="A212" s="111" t="s">
        <v>229</v>
      </c>
      <c r="B212" s="20"/>
      <c r="C212" s="112" t="s">
        <v>12</v>
      </c>
      <c r="D212" s="112" t="s">
        <v>23</v>
      </c>
      <c r="E212" s="112" t="s">
        <v>658</v>
      </c>
      <c r="F212" s="112" t="s">
        <v>121</v>
      </c>
      <c r="G212" s="101">
        <v>3800</v>
      </c>
      <c r="H212" s="101">
        <v>3800</v>
      </c>
      <c r="I212" s="101">
        <v>3800</v>
      </c>
    </row>
    <row r="213" spans="1:9">
      <c r="A213" s="111" t="s">
        <v>660</v>
      </c>
      <c r="B213" s="20"/>
      <c r="C213" s="112" t="s">
        <v>12</v>
      </c>
      <c r="D213" s="112" t="s">
        <v>23</v>
      </c>
      <c r="E213" s="112" t="s">
        <v>233</v>
      </c>
      <c r="F213" s="112"/>
      <c r="G213" s="101">
        <f>G215</f>
        <v>300</v>
      </c>
      <c r="H213" s="101">
        <f>H215</f>
        <v>300</v>
      </c>
      <c r="I213" s="101">
        <f>I215</f>
        <v>300</v>
      </c>
    </row>
    <row r="214" spans="1:9">
      <c r="A214" s="27" t="s">
        <v>34</v>
      </c>
      <c r="B214" s="20"/>
      <c r="C214" s="112" t="s">
        <v>12</v>
      </c>
      <c r="D214" s="112" t="s">
        <v>23</v>
      </c>
      <c r="E214" s="112" t="s">
        <v>661</v>
      </c>
      <c r="F214" s="112"/>
      <c r="G214" s="101">
        <f>SUM(G215)</f>
        <v>300</v>
      </c>
      <c r="H214" s="101">
        <f>SUM(H215)</f>
        <v>300</v>
      </c>
      <c r="I214" s="101">
        <f>SUM(I215)</f>
        <v>300</v>
      </c>
    </row>
    <row r="215" spans="1:9" ht="31.5">
      <c r="A215" s="27" t="s">
        <v>51</v>
      </c>
      <c r="B215" s="20"/>
      <c r="C215" s="112" t="s">
        <v>12</v>
      </c>
      <c r="D215" s="112" t="s">
        <v>23</v>
      </c>
      <c r="E215" s="112" t="s">
        <v>661</v>
      </c>
      <c r="F215" s="112" t="s">
        <v>90</v>
      </c>
      <c r="G215" s="101">
        <v>300</v>
      </c>
      <c r="H215" s="101">
        <v>300</v>
      </c>
      <c r="I215" s="101">
        <v>300</v>
      </c>
    </row>
    <row r="216" spans="1:9" ht="31.5">
      <c r="A216" s="27" t="s">
        <v>662</v>
      </c>
      <c r="B216" s="2"/>
      <c r="C216" s="2" t="s">
        <v>12</v>
      </c>
      <c r="D216" s="2" t="s">
        <v>23</v>
      </c>
      <c r="E216" s="2" t="s">
        <v>295</v>
      </c>
      <c r="F216" s="2"/>
      <c r="G216" s="25">
        <f t="shared" ref="G216:I217" si="18">SUM(G217)</f>
        <v>6049.1</v>
      </c>
      <c r="H216" s="25">
        <f t="shared" si="18"/>
        <v>6049.1</v>
      </c>
      <c r="I216" s="25">
        <f t="shared" si="18"/>
        <v>6049.1</v>
      </c>
    </row>
    <row r="217" spans="1:9" ht="31.5">
      <c r="A217" s="27" t="s">
        <v>663</v>
      </c>
      <c r="B217" s="2"/>
      <c r="C217" s="2" t="s">
        <v>12</v>
      </c>
      <c r="D217" s="2" t="s">
        <v>23</v>
      </c>
      <c r="E217" s="2" t="s">
        <v>296</v>
      </c>
      <c r="F217" s="2"/>
      <c r="G217" s="25">
        <f t="shared" si="18"/>
        <v>6049.1</v>
      </c>
      <c r="H217" s="25">
        <f t="shared" si="18"/>
        <v>6049.1</v>
      </c>
      <c r="I217" s="25">
        <f t="shared" si="18"/>
        <v>6049.1</v>
      </c>
    </row>
    <row r="218" spans="1:9" ht="31.5">
      <c r="A218" s="27" t="s">
        <v>44</v>
      </c>
      <c r="B218" s="2"/>
      <c r="C218" s="2" t="s">
        <v>12</v>
      </c>
      <c r="D218" s="2" t="s">
        <v>23</v>
      </c>
      <c r="E218" s="2" t="s">
        <v>297</v>
      </c>
      <c r="F218" s="2"/>
      <c r="G218" s="25">
        <f>SUM(G219:G221)</f>
        <v>6049.1</v>
      </c>
      <c r="H218" s="25">
        <f>SUM(H219:H221)</f>
        <v>6049.1</v>
      </c>
      <c r="I218" s="25">
        <f>SUM(I219:I221)</f>
        <v>6049.1</v>
      </c>
    </row>
    <row r="219" spans="1:9" ht="47.25">
      <c r="A219" s="27" t="s">
        <v>50</v>
      </c>
      <c r="B219" s="2"/>
      <c r="C219" s="2" t="s">
        <v>12</v>
      </c>
      <c r="D219" s="2" t="s">
        <v>23</v>
      </c>
      <c r="E219" s="2" t="s">
        <v>297</v>
      </c>
      <c r="F219" s="2" t="s">
        <v>88</v>
      </c>
      <c r="G219" s="25">
        <v>4993.8</v>
      </c>
      <c r="H219" s="25">
        <v>4993.8</v>
      </c>
      <c r="I219" s="25">
        <v>4993.8</v>
      </c>
    </row>
    <row r="220" spans="1:9" ht="31.5">
      <c r="A220" s="27" t="s">
        <v>51</v>
      </c>
      <c r="B220" s="2"/>
      <c r="C220" s="2" t="s">
        <v>12</v>
      </c>
      <c r="D220" s="2" t="s">
        <v>23</v>
      </c>
      <c r="E220" s="2" t="s">
        <v>297</v>
      </c>
      <c r="F220" s="2" t="s">
        <v>90</v>
      </c>
      <c r="G220" s="25">
        <v>1034.2</v>
      </c>
      <c r="H220" s="25">
        <v>1034.2</v>
      </c>
      <c r="I220" s="25">
        <v>1034.2</v>
      </c>
    </row>
    <row r="221" spans="1:9">
      <c r="A221" s="27" t="s">
        <v>21</v>
      </c>
      <c r="B221" s="2"/>
      <c r="C221" s="2" t="s">
        <v>12</v>
      </c>
      <c r="D221" s="2" t="s">
        <v>23</v>
      </c>
      <c r="E221" s="2" t="s">
        <v>297</v>
      </c>
      <c r="F221" s="2" t="s">
        <v>95</v>
      </c>
      <c r="G221" s="25">
        <v>21.1</v>
      </c>
      <c r="H221" s="25">
        <v>21.1</v>
      </c>
      <c r="I221" s="25">
        <v>21.1</v>
      </c>
    </row>
    <row r="222" spans="1:9" ht="47.25">
      <c r="A222" s="114" t="s">
        <v>667</v>
      </c>
      <c r="B222" s="20"/>
      <c r="C222" s="112" t="s">
        <v>12</v>
      </c>
      <c r="D222" s="112" t="s">
        <v>23</v>
      </c>
      <c r="E222" s="31" t="s">
        <v>668</v>
      </c>
      <c r="F222" s="112"/>
      <c r="G222" s="101">
        <f>SUM(G223)</f>
        <v>2796.2</v>
      </c>
      <c r="H222" s="101">
        <f>SUM(H223)</f>
        <v>1278.7</v>
      </c>
      <c r="I222" s="101">
        <f>SUM(I223)</f>
        <v>1278.7</v>
      </c>
    </row>
    <row r="223" spans="1:9">
      <c r="A223" s="27" t="s">
        <v>34</v>
      </c>
      <c r="B223" s="20"/>
      <c r="C223" s="112" t="s">
        <v>12</v>
      </c>
      <c r="D223" s="112" t="s">
        <v>23</v>
      </c>
      <c r="E223" s="31" t="s">
        <v>669</v>
      </c>
      <c r="F223" s="112"/>
      <c r="G223" s="101">
        <f>SUM(G224+G225+G227)</f>
        <v>2796.2</v>
      </c>
      <c r="H223" s="101">
        <f>SUM(H224+H225+H227)</f>
        <v>1278.7</v>
      </c>
      <c r="I223" s="101">
        <f>SUM(I224+I225+I227)</f>
        <v>1278.7</v>
      </c>
    </row>
    <row r="224" spans="1:9" ht="31.5">
      <c r="A224" s="27" t="s">
        <v>51</v>
      </c>
      <c r="B224" s="20"/>
      <c r="C224" s="112" t="s">
        <v>12</v>
      </c>
      <c r="D224" s="112" t="s">
        <v>23</v>
      </c>
      <c r="E224" s="31" t="s">
        <v>669</v>
      </c>
      <c r="F224" s="112" t="s">
        <v>90</v>
      </c>
      <c r="G224" s="101">
        <f>1278.7+180+100</f>
        <v>1558.7</v>
      </c>
      <c r="H224" s="101">
        <v>1278.7</v>
      </c>
      <c r="I224" s="101">
        <v>1278.7</v>
      </c>
    </row>
    <row r="225" spans="1:9" ht="31.5">
      <c r="A225" s="111" t="s">
        <v>508</v>
      </c>
      <c r="B225" s="20"/>
      <c r="C225" s="112" t="s">
        <v>12</v>
      </c>
      <c r="D225" s="112" t="s">
        <v>23</v>
      </c>
      <c r="E225" s="31" t="s">
        <v>726</v>
      </c>
      <c r="F225" s="31"/>
      <c r="G225" s="101">
        <f>SUM(G226)</f>
        <v>1186.5</v>
      </c>
      <c r="H225" s="101">
        <f>SUM(H226)</f>
        <v>0</v>
      </c>
      <c r="I225" s="101">
        <f>SUM(I226)</f>
        <v>0</v>
      </c>
    </row>
    <row r="226" spans="1:9" ht="31.5">
      <c r="A226" s="111" t="s">
        <v>51</v>
      </c>
      <c r="B226" s="20"/>
      <c r="C226" s="112" t="s">
        <v>12</v>
      </c>
      <c r="D226" s="112" t="s">
        <v>23</v>
      </c>
      <c r="E226" s="31" t="s">
        <v>726</v>
      </c>
      <c r="F226" s="31">
        <v>200</v>
      </c>
      <c r="G226" s="101">
        <v>1186.5</v>
      </c>
      <c r="H226" s="101"/>
      <c r="I226" s="101"/>
    </row>
    <row r="227" spans="1:9" ht="31.5">
      <c r="A227" s="111" t="s">
        <v>567</v>
      </c>
      <c r="B227" s="20"/>
      <c r="C227" s="112" t="s">
        <v>12</v>
      </c>
      <c r="D227" s="112" t="s">
        <v>23</v>
      </c>
      <c r="E227" s="31" t="s">
        <v>727</v>
      </c>
      <c r="F227" s="31"/>
      <c r="G227" s="101">
        <f>SUM(G228)</f>
        <v>51</v>
      </c>
      <c r="H227" s="101">
        <f>SUM(H228)</f>
        <v>0</v>
      </c>
      <c r="I227" s="101">
        <f>SUM(I228)</f>
        <v>0</v>
      </c>
    </row>
    <row r="228" spans="1:9" ht="31.5">
      <c r="A228" s="111" t="s">
        <v>51</v>
      </c>
      <c r="B228" s="20"/>
      <c r="C228" s="112" t="s">
        <v>12</v>
      </c>
      <c r="D228" s="112" t="s">
        <v>23</v>
      </c>
      <c r="E228" s="31" t="s">
        <v>727</v>
      </c>
      <c r="F228" s="31">
        <v>200</v>
      </c>
      <c r="G228" s="101">
        <v>51</v>
      </c>
      <c r="H228" s="101"/>
      <c r="I228" s="101"/>
    </row>
    <row r="229" spans="1:9" ht="31.5" hidden="1">
      <c r="A229" s="111" t="s">
        <v>645</v>
      </c>
      <c r="B229" s="20"/>
      <c r="C229" s="112" t="s">
        <v>12</v>
      </c>
      <c r="D229" s="112" t="s">
        <v>23</v>
      </c>
      <c r="E229" s="31" t="s">
        <v>219</v>
      </c>
      <c r="F229" s="31"/>
      <c r="G229" s="101">
        <f t="shared" ref="G229:I231" si="19">SUM(G230)</f>
        <v>0</v>
      </c>
      <c r="H229" s="101">
        <f t="shared" si="19"/>
        <v>0</v>
      </c>
      <c r="I229" s="101">
        <f t="shared" si="19"/>
        <v>0</v>
      </c>
    </row>
    <row r="230" spans="1:9" ht="31.5" hidden="1">
      <c r="A230" s="111" t="s">
        <v>223</v>
      </c>
      <c r="B230" s="20"/>
      <c r="C230" s="112" t="s">
        <v>12</v>
      </c>
      <c r="D230" s="112" t="s">
        <v>23</v>
      </c>
      <c r="E230" s="31" t="s">
        <v>235</v>
      </c>
      <c r="F230" s="31"/>
      <c r="G230" s="101">
        <f t="shared" si="19"/>
        <v>0</v>
      </c>
      <c r="H230" s="101">
        <f t="shared" si="19"/>
        <v>0</v>
      </c>
      <c r="I230" s="101">
        <f t="shared" si="19"/>
        <v>0</v>
      </c>
    </row>
    <row r="231" spans="1:9" ht="31.5" hidden="1">
      <c r="A231" s="111" t="s">
        <v>494</v>
      </c>
      <c r="B231" s="20"/>
      <c r="C231" s="112" t="s">
        <v>12</v>
      </c>
      <c r="D231" s="112" t="s">
        <v>23</v>
      </c>
      <c r="E231" s="31" t="s">
        <v>670</v>
      </c>
      <c r="F231" s="31"/>
      <c r="G231" s="101">
        <f t="shared" si="19"/>
        <v>0</v>
      </c>
      <c r="H231" s="101">
        <f t="shared" si="19"/>
        <v>0</v>
      </c>
      <c r="I231" s="101">
        <f t="shared" si="19"/>
        <v>0</v>
      </c>
    </row>
    <row r="232" spans="1:9" hidden="1">
      <c r="A232" s="111" t="s">
        <v>21</v>
      </c>
      <c r="B232" s="20"/>
      <c r="C232" s="112" t="s">
        <v>12</v>
      </c>
      <c r="D232" s="112" t="s">
        <v>23</v>
      </c>
      <c r="E232" s="31" t="s">
        <v>670</v>
      </c>
      <c r="F232" s="31">
        <v>800</v>
      </c>
      <c r="G232" s="101"/>
      <c r="H232" s="101"/>
      <c r="I232" s="101"/>
    </row>
    <row r="233" spans="1:9" ht="31.5" hidden="1">
      <c r="A233" s="111" t="s">
        <v>68</v>
      </c>
      <c r="B233" s="20"/>
      <c r="C233" s="112" t="s">
        <v>12</v>
      </c>
      <c r="D233" s="112" t="s">
        <v>23</v>
      </c>
      <c r="E233" s="31" t="s">
        <v>509</v>
      </c>
      <c r="F233" s="112"/>
      <c r="G233" s="101">
        <f t="shared" ref="G233:I234" si="20">SUM(G234)</f>
        <v>0</v>
      </c>
      <c r="H233" s="101">
        <f t="shared" si="20"/>
        <v>0</v>
      </c>
      <c r="I233" s="101">
        <f t="shared" si="20"/>
        <v>0</v>
      </c>
    </row>
    <row r="234" spans="1:9" ht="31.5" hidden="1">
      <c r="A234" s="111" t="s">
        <v>534</v>
      </c>
      <c r="B234" s="20"/>
      <c r="C234" s="112" t="s">
        <v>12</v>
      </c>
      <c r="D234" s="112" t="s">
        <v>23</v>
      </c>
      <c r="E234" s="31" t="s">
        <v>510</v>
      </c>
      <c r="F234" s="112"/>
      <c r="G234" s="101">
        <f t="shared" si="20"/>
        <v>0</v>
      </c>
      <c r="H234" s="101">
        <f t="shared" si="20"/>
        <v>0</v>
      </c>
      <c r="I234" s="101">
        <f t="shared" si="20"/>
        <v>0</v>
      </c>
    </row>
    <row r="235" spans="1:9" ht="31.5" hidden="1">
      <c r="A235" s="111" t="s">
        <v>229</v>
      </c>
      <c r="B235" s="20"/>
      <c r="C235" s="112" t="s">
        <v>12</v>
      </c>
      <c r="D235" s="112" t="s">
        <v>23</v>
      </c>
      <c r="E235" s="31" t="s">
        <v>510</v>
      </c>
      <c r="F235" s="112" t="s">
        <v>121</v>
      </c>
      <c r="G235" s="101">
        <v>0</v>
      </c>
      <c r="H235" s="101">
        <v>0</v>
      </c>
      <c r="I235" s="101">
        <v>0</v>
      </c>
    </row>
    <row r="236" spans="1:9" ht="47.25">
      <c r="A236" s="111" t="s">
        <v>742</v>
      </c>
      <c r="B236" s="20"/>
      <c r="C236" s="112" t="s">
        <v>12</v>
      </c>
      <c r="D236" s="112" t="s">
        <v>23</v>
      </c>
      <c r="E236" s="31" t="s">
        <v>740</v>
      </c>
      <c r="F236" s="112"/>
      <c r="G236" s="101">
        <f t="shared" ref="G236:I237" si="21">SUM(G237)</f>
        <v>200</v>
      </c>
      <c r="H236" s="101">
        <f t="shared" si="21"/>
        <v>200</v>
      </c>
      <c r="I236" s="101">
        <f t="shared" si="21"/>
        <v>200</v>
      </c>
    </row>
    <row r="237" spans="1:9" ht="36.75" customHeight="1">
      <c r="A237" s="111" t="s">
        <v>938</v>
      </c>
      <c r="B237" s="20"/>
      <c r="C237" s="112" t="s">
        <v>12</v>
      </c>
      <c r="D237" s="112" t="s">
        <v>23</v>
      </c>
      <c r="E237" s="31" t="s">
        <v>741</v>
      </c>
      <c r="F237" s="112"/>
      <c r="G237" s="101">
        <f t="shared" si="21"/>
        <v>200</v>
      </c>
      <c r="H237" s="101">
        <f t="shared" si="21"/>
        <v>200</v>
      </c>
      <c r="I237" s="101">
        <f t="shared" si="21"/>
        <v>200</v>
      </c>
    </row>
    <row r="238" spans="1:9" ht="31.5">
      <c r="A238" s="1" t="s">
        <v>229</v>
      </c>
      <c r="B238" s="20"/>
      <c r="C238" s="112" t="s">
        <v>12</v>
      </c>
      <c r="D238" s="112" t="s">
        <v>23</v>
      </c>
      <c r="E238" s="31" t="s">
        <v>741</v>
      </c>
      <c r="F238" s="112" t="s">
        <v>121</v>
      </c>
      <c r="G238" s="101">
        <v>200</v>
      </c>
      <c r="H238" s="101">
        <v>200</v>
      </c>
      <c r="I238" s="101">
        <v>200</v>
      </c>
    </row>
    <row r="239" spans="1:9" hidden="1">
      <c r="A239" s="27" t="s">
        <v>191</v>
      </c>
      <c r="B239" s="20"/>
      <c r="C239" s="112" t="s">
        <v>12</v>
      </c>
      <c r="D239" s="112" t="s">
        <v>23</v>
      </c>
      <c r="E239" s="31" t="s">
        <v>192</v>
      </c>
      <c r="F239" s="112"/>
      <c r="G239" s="101">
        <f t="shared" ref="G239:I240" si="22">SUM(G240)</f>
        <v>0</v>
      </c>
      <c r="H239" s="101">
        <f t="shared" si="22"/>
        <v>0</v>
      </c>
      <c r="I239" s="101">
        <f t="shared" si="22"/>
        <v>0</v>
      </c>
    </row>
    <row r="240" spans="1:9" ht="31.5" hidden="1">
      <c r="A240" s="27" t="s">
        <v>44</v>
      </c>
      <c r="B240" s="20"/>
      <c r="C240" s="112" t="s">
        <v>12</v>
      </c>
      <c r="D240" s="112" t="s">
        <v>23</v>
      </c>
      <c r="E240" s="31" t="s">
        <v>465</v>
      </c>
      <c r="F240" s="112"/>
      <c r="G240" s="101">
        <f t="shared" si="22"/>
        <v>0</v>
      </c>
      <c r="H240" s="101">
        <f t="shared" si="22"/>
        <v>0</v>
      </c>
      <c r="I240" s="101">
        <f t="shared" si="22"/>
        <v>0</v>
      </c>
    </row>
    <row r="241" spans="1:9" hidden="1">
      <c r="A241" s="111" t="s">
        <v>21</v>
      </c>
      <c r="B241" s="20"/>
      <c r="C241" s="112" t="s">
        <v>12</v>
      </c>
      <c r="D241" s="112" t="s">
        <v>23</v>
      </c>
      <c r="E241" s="31" t="s">
        <v>465</v>
      </c>
      <c r="F241" s="112" t="s">
        <v>95</v>
      </c>
      <c r="G241" s="101"/>
      <c r="H241" s="101"/>
      <c r="I241" s="101"/>
    </row>
    <row r="242" spans="1:9">
      <c r="A242" s="111" t="s">
        <v>236</v>
      </c>
      <c r="B242" s="20"/>
      <c r="C242" s="112" t="s">
        <v>168</v>
      </c>
      <c r="D242" s="112"/>
      <c r="E242" s="31"/>
      <c r="F242" s="112"/>
      <c r="G242" s="101">
        <f>SUM(G243+G251+G279+G324)</f>
        <v>348698.10000000003</v>
      </c>
      <c r="H242" s="101">
        <f>SUM(H243+H251+H279+H324)</f>
        <v>257657.5</v>
      </c>
      <c r="I242" s="101">
        <f>SUM(I243+I251+I279+I324)</f>
        <v>266961.2</v>
      </c>
    </row>
    <row r="243" spans="1:9">
      <c r="A243" s="111" t="s">
        <v>174</v>
      </c>
      <c r="B243" s="20"/>
      <c r="C243" s="112" t="s">
        <v>168</v>
      </c>
      <c r="D243" s="112" t="s">
        <v>33</v>
      </c>
      <c r="E243" s="31"/>
      <c r="F243" s="112"/>
      <c r="G243" s="101">
        <f>SUM(G244)</f>
        <v>82676.600000000006</v>
      </c>
      <c r="H243" s="101">
        <f>SUM(H244)</f>
        <v>0</v>
      </c>
      <c r="I243" s="101">
        <f>SUM(I244)</f>
        <v>8742.1</v>
      </c>
    </row>
    <row r="244" spans="1:9" ht="31.5">
      <c r="A244" s="111" t="s">
        <v>676</v>
      </c>
      <c r="B244" s="20"/>
      <c r="C244" s="112" t="s">
        <v>168</v>
      </c>
      <c r="D244" s="112" t="s">
        <v>33</v>
      </c>
      <c r="E244" s="31" t="s">
        <v>237</v>
      </c>
      <c r="F244" s="112"/>
      <c r="G244" s="101">
        <f>SUM(G245)</f>
        <v>82676.600000000006</v>
      </c>
      <c r="H244" s="101">
        <f t="shared" ref="H244:I244" si="23">SUM(H245)</f>
        <v>0</v>
      </c>
      <c r="I244" s="101">
        <f t="shared" si="23"/>
        <v>8742.1</v>
      </c>
    </row>
    <row r="245" spans="1:9" ht="31.5">
      <c r="A245" s="111" t="s">
        <v>238</v>
      </c>
      <c r="B245" s="20"/>
      <c r="C245" s="112" t="s">
        <v>239</v>
      </c>
      <c r="D245" s="112" t="s">
        <v>33</v>
      </c>
      <c r="E245" s="31" t="s">
        <v>240</v>
      </c>
      <c r="F245" s="112"/>
      <c r="G245" s="101">
        <f>SUM(G246)</f>
        <v>82676.600000000006</v>
      </c>
      <c r="H245" s="101">
        <f t="shared" ref="H245:I245" si="24">SUM(H246)</f>
        <v>0</v>
      </c>
      <c r="I245" s="101">
        <f t="shared" si="24"/>
        <v>8742.1</v>
      </c>
    </row>
    <row r="246" spans="1:9" ht="31.5">
      <c r="A246" s="111" t="s">
        <v>929</v>
      </c>
      <c r="B246" s="20"/>
      <c r="C246" s="112" t="s">
        <v>239</v>
      </c>
      <c r="D246" s="112" t="s">
        <v>33</v>
      </c>
      <c r="E246" s="31" t="s">
        <v>930</v>
      </c>
      <c r="F246" s="112"/>
      <c r="G246" s="101">
        <f>SUM(G247)+G249</f>
        <v>82676.600000000006</v>
      </c>
      <c r="H246" s="101">
        <f t="shared" ref="H246:I246" si="25">SUM(H247)+H249</f>
        <v>0</v>
      </c>
      <c r="I246" s="101">
        <f t="shared" si="25"/>
        <v>8742.1</v>
      </c>
    </row>
    <row r="247" spans="1:9" ht="37.5" customHeight="1">
      <c r="A247" s="111" t="s">
        <v>921</v>
      </c>
      <c r="B247" s="20"/>
      <c r="C247" s="112" t="s">
        <v>239</v>
      </c>
      <c r="D247" s="112" t="s">
        <v>33</v>
      </c>
      <c r="E247" s="31" t="s">
        <v>928</v>
      </c>
      <c r="F247" s="112"/>
      <c r="G247" s="101">
        <f t="shared" ref="G247:I247" si="26">SUM(G248)</f>
        <v>81858.100000000006</v>
      </c>
      <c r="H247" s="101">
        <f t="shared" si="26"/>
        <v>0</v>
      </c>
      <c r="I247" s="101">
        <f t="shared" si="26"/>
        <v>8652.5</v>
      </c>
    </row>
    <row r="248" spans="1:9" ht="31.5">
      <c r="A248" s="27" t="s">
        <v>272</v>
      </c>
      <c r="B248" s="20"/>
      <c r="C248" s="112" t="s">
        <v>239</v>
      </c>
      <c r="D248" s="112" t="s">
        <v>33</v>
      </c>
      <c r="E248" s="31" t="s">
        <v>928</v>
      </c>
      <c r="F248" s="112" t="s">
        <v>249</v>
      </c>
      <c r="G248" s="101">
        <v>81858.100000000006</v>
      </c>
      <c r="H248" s="101"/>
      <c r="I248" s="101">
        <f>8962.4-309.9</f>
        <v>8652.5</v>
      </c>
    </row>
    <row r="249" spans="1:9" ht="31.5">
      <c r="A249" s="111" t="s">
        <v>922</v>
      </c>
      <c r="B249" s="20"/>
      <c r="C249" s="112" t="s">
        <v>239</v>
      </c>
      <c r="D249" s="112" t="s">
        <v>33</v>
      </c>
      <c r="E249" s="31" t="s">
        <v>931</v>
      </c>
      <c r="F249" s="112"/>
      <c r="G249" s="101">
        <f>SUM(G250)</f>
        <v>818.5</v>
      </c>
      <c r="H249" s="101">
        <f>SUM(H250)</f>
        <v>0</v>
      </c>
      <c r="I249" s="101">
        <f>SUM(I250)</f>
        <v>89.6</v>
      </c>
    </row>
    <row r="250" spans="1:9" ht="31.5">
      <c r="A250" s="27" t="s">
        <v>272</v>
      </c>
      <c r="B250" s="20"/>
      <c r="C250" s="112" t="s">
        <v>239</v>
      </c>
      <c r="D250" s="112" t="s">
        <v>33</v>
      </c>
      <c r="E250" s="31" t="s">
        <v>931</v>
      </c>
      <c r="F250" s="112" t="s">
        <v>249</v>
      </c>
      <c r="G250" s="101">
        <v>818.5</v>
      </c>
      <c r="H250" s="101"/>
      <c r="I250" s="101">
        <v>89.6</v>
      </c>
    </row>
    <row r="251" spans="1:9">
      <c r="A251" s="27" t="s">
        <v>175</v>
      </c>
      <c r="B251" s="2"/>
      <c r="C251" s="2" t="s">
        <v>168</v>
      </c>
      <c r="D251" s="2" t="s">
        <v>43</v>
      </c>
      <c r="E251" s="2"/>
      <c r="F251" s="2"/>
      <c r="G251" s="25">
        <f>SUM(G252+G256+G259+G268+G273+G276)</f>
        <v>27014</v>
      </c>
      <c r="H251" s="25">
        <f>SUM(H252+H256+H259+H268+H273+H276)</f>
        <v>30232.6</v>
      </c>
      <c r="I251" s="25">
        <f>SUM(I252+I256+I259+I268+I273+I276)</f>
        <v>30232.6</v>
      </c>
    </row>
    <row r="252" spans="1:9" ht="31.5">
      <c r="A252" s="27" t="s">
        <v>671</v>
      </c>
      <c r="B252" s="2"/>
      <c r="C252" s="2" t="s">
        <v>168</v>
      </c>
      <c r="D252" s="2" t="s">
        <v>43</v>
      </c>
      <c r="E252" s="2" t="s">
        <v>298</v>
      </c>
      <c r="F252" s="2"/>
      <c r="G252" s="25">
        <f t="shared" ref="G252:I253" si="27">SUM(G253)</f>
        <v>1921</v>
      </c>
      <c r="H252" s="25">
        <f t="shared" si="27"/>
        <v>0</v>
      </c>
      <c r="I252" s="25">
        <f t="shared" si="27"/>
        <v>0</v>
      </c>
    </row>
    <row r="253" spans="1:9">
      <c r="A253" s="27" t="s">
        <v>34</v>
      </c>
      <c r="B253" s="2"/>
      <c r="C253" s="2" t="s">
        <v>168</v>
      </c>
      <c r="D253" s="2" t="s">
        <v>43</v>
      </c>
      <c r="E253" s="2" t="s">
        <v>299</v>
      </c>
      <c r="F253" s="2"/>
      <c r="G253" s="25">
        <f t="shared" si="27"/>
        <v>1921</v>
      </c>
      <c r="H253" s="25">
        <f t="shared" si="27"/>
        <v>0</v>
      </c>
      <c r="I253" s="25">
        <f t="shared" si="27"/>
        <v>0</v>
      </c>
    </row>
    <row r="254" spans="1:9" ht="27.75" customHeight="1">
      <c r="A254" s="27" t="s">
        <v>51</v>
      </c>
      <c r="B254" s="2"/>
      <c r="C254" s="2" t="s">
        <v>168</v>
      </c>
      <c r="D254" s="2" t="s">
        <v>43</v>
      </c>
      <c r="E254" s="2" t="s">
        <v>299</v>
      </c>
      <c r="F254" s="2" t="s">
        <v>90</v>
      </c>
      <c r="G254" s="25">
        <v>1921</v>
      </c>
      <c r="H254" s="25"/>
      <c r="I254" s="25"/>
    </row>
    <row r="255" spans="1:9" hidden="1">
      <c r="A255" s="27" t="s">
        <v>21</v>
      </c>
      <c r="B255" s="2"/>
      <c r="C255" s="2" t="s">
        <v>168</v>
      </c>
      <c r="D255" s="2" t="s">
        <v>43</v>
      </c>
      <c r="E255" s="2" t="s">
        <v>300</v>
      </c>
      <c r="F255" s="2" t="s">
        <v>95</v>
      </c>
      <c r="G255" s="25"/>
      <c r="H255" s="25"/>
      <c r="I255" s="25"/>
    </row>
    <row r="256" spans="1:9" ht="31.5">
      <c r="A256" s="27" t="s">
        <v>673</v>
      </c>
      <c r="B256" s="2"/>
      <c r="C256" s="2" t="s">
        <v>168</v>
      </c>
      <c r="D256" s="2" t="s">
        <v>43</v>
      </c>
      <c r="E256" s="2" t="s">
        <v>301</v>
      </c>
      <c r="F256" s="2"/>
      <c r="G256" s="25">
        <f t="shared" ref="G256:I257" si="28">SUM(G257)</f>
        <v>1200</v>
      </c>
      <c r="H256" s="25">
        <f t="shared" si="28"/>
        <v>1200</v>
      </c>
      <c r="I256" s="25">
        <f t="shared" si="28"/>
        <v>1200</v>
      </c>
    </row>
    <row r="257" spans="1:9">
      <c r="A257" s="27" t="s">
        <v>34</v>
      </c>
      <c r="B257" s="2"/>
      <c r="C257" s="2" t="s">
        <v>168</v>
      </c>
      <c r="D257" s="2" t="s">
        <v>43</v>
      </c>
      <c r="E257" s="2" t="s">
        <v>302</v>
      </c>
      <c r="F257" s="2"/>
      <c r="G257" s="25">
        <f t="shared" si="28"/>
        <v>1200</v>
      </c>
      <c r="H257" s="25">
        <f t="shared" si="28"/>
        <v>1200</v>
      </c>
      <c r="I257" s="25">
        <f t="shared" si="28"/>
        <v>1200</v>
      </c>
    </row>
    <row r="258" spans="1:9" ht="31.5">
      <c r="A258" s="27" t="s">
        <v>51</v>
      </c>
      <c r="B258" s="2"/>
      <c r="C258" s="2" t="s">
        <v>168</v>
      </c>
      <c r="D258" s="2" t="s">
        <v>43</v>
      </c>
      <c r="E258" s="2" t="s">
        <v>302</v>
      </c>
      <c r="F258" s="2" t="s">
        <v>90</v>
      </c>
      <c r="G258" s="25">
        <v>1200</v>
      </c>
      <c r="H258" s="25">
        <v>1200</v>
      </c>
      <c r="I258" s="25">
        <v>1200</v>
      </c>
    </row>
    <row r="259" spans="1:9" ht="31.5">
      <c r="A259" s="27" t="s">
        <v>905</v>
      </c>
      <c r="B259" s="2"/>
      <c r="C259" s="2" t="s">
        <v>168</v>
      </c>
      <c r="D259" s="2" t="s">
        <v>43</v>
      </c>
      <c r="E259" s="2" t="s">
        <v>245</v>
      </c>
      <c r="F259" s="2"/>
      <c r="G259" s="25">
        <f>SUM(G260)</f>
        <v>15716.2</v>
      </c>
      <c r="H259" s="25">
        <f>SUM(H260)</f>
        <v>23255.8</v>
      </c>
      <c r="I259" s="25">
        <f>SUM(I260)</f>
        <v>23255.8</v>
      </c>
    </row>
    <row r="260" spans="1:9">
      <c r="A260" s="27" t="s">
        <v>273</v>
      </c>
      <c r="B260" s="2"/>
      <c r="C260" s="2" t="s">
        <v>168</v>
      </c>
      <c r="D260" s="2" t="s">
        <v>43</v>
      </c>
      <c r="E260" s="2" t="s">
        <v>305</v>
      </c>
      <c r="F260" s="2"/>
      <c r="G260" s="25">
        <f>SUM(G266)+G261</f>
        <v>15716.2</v>
      </c>
      <c r="H260" s="25">
        <f>SUM(H266)+H261</f>
        <v>23255.8</v>
      </c>
      <c r="I260" s="25">
        <f>SUM(I266)+I261</f>
        <v>23255.8</v>
      </c>
    </row>
    <row r="261" spans="1:9">
      <c r="A261" s="27" t="s">
        <v>34</v>
      </c>
      <c r="B261" s="2"/>
      <c r="C261" s="2" t="s">
        <v>168</v>
      </c>
      <c r="D261" s="2" t="s">
        <v>43</v>
      </c>
      <c r="E261" s="2" t="s">
        <v>485</v>
      </c>
      <c r="F261" s="2"/>
      <c r="G261" s="25">
        <f>SUM(G262)+G264</f>
        <v>15216.2</v>
      </c>
      <c r="H261" s="25">
        <f>SUM(H262)+H264</f>
        <v>23255.8</v>
      </c>
      <c r="I261" s="25">
        <f>SUM(I262)+I264</f>
        <v>23255.8</v>
      </c>
    </row>
    <row r="262" spans="1:9" ht="63">
      <c r="A262" s="27" t="s">
        <v>750</v>
      </c>
      <c r="B262" s="2"/>
      <c r="C262" s="2" t="s">
        <v>168</v>
      </c>
      <c r="D262" s="2" t="s">
        <v>43</v>
      </c>
      <c r="E262" s="2" t="s">
        <v>751</v>
      </c>
      <c r="F262" s="2"/>
      <c r="G262" s="25">
        <f>SUM(G263)</f>
        <v>15116.2</v>
      </c>
      <c r="H262" s="25">
        <f>SUM(H263)</f>
        <v>23255.8</v>
      </c>
      <c r="I262" s="25">
        <f>SUM(I263)</f>
        <v>23255.8</v>
      </c>
    </row>
    <row r="263" spans="1:9" ht="31.5">
      <c r="A263" s="27" t="s">
        <v>51</v>
      </c>
      <c r="B263" s="2"/>
      <c r="C263" s="2" t="s">
        <v>168</v>
      </c>
      <c r="D263" s="2" t="s">
        <v>43</v>
      </c>
      <c r="E263" s="2" t="s">
        <v>751</v>
      </c>
      <c r="F263" s="2" t="s">
        <v>90</v>
      </c>
      <c r="G263" s="25">
        <v>15116.2</v>
      </c>
      <c r="H263" s="25">
        <v>23255.8</v>
      </c>
      <c r="I263" s="25">
        <v>23255.8</v>
      </c>
    </row>
    <row r="264" spans="1:9" ht="63">
      <c r="A264" s="27" t="s">
        <v>752</v>
      </c>
      <c r="B264" s="2"/>
      <c r="C264" s="2" t="s">
        <v>168</v>
      </c>
      <c r="D264" s="2" t="s">
        <v>43</v>
      </c>
      <c r="E264" s="2" t="s">
        <v>753</v>
      </c>
      <c r="F264" s="2"/>
      <c r="G264" s="25">
        <f>SUM(G265)</f>
        <v>100</v>
      </c>
      <c r="H264" s="25">
        <f>SUM(H265)</f>
        <v>0</v>
      </c>
      <c r="I264" s="25">
        <f>SUM(I265)</f>
        <v>0</v>
      </c>
    </row>
    <row r="265" spans="1:9" ht="31.5">
      <c r="A265" s="27" t="s">
        <v>51</v>
      </c>
      <c r="B265" s="2"/>
      <c r="C265" s="2" t="s">
        <v>168</v>
      </c>
      <c r="D265" s="2" t="s">
        <v>43</v>
      </c>
      <c r="E265" s="2" t="s">
        <v>753</v>
      </c>
      <c r="F265" s="2" t="s">
        <v>90</v>
      </c>
      <c r="G265" s="25">
        <v>100</v>
      </c>
      <c r="H265" s="25"/>
      <c r="I265" s="25"/>
    </row>
    <row r="266" spans="1:9" ht="31.5">
      <c r="A266" s="27" t="s">
        <v>271</v>
      </c>
      <c r="B266" s="2"/>
      <c r="C266" s="2" t="s">
        <v>168</v>
      </c>
      <c r="D266" s="2" t="s">
        <v>43</v>
      </c>
      <c r="E266" s="2" t="s">
        <v>306</v>
      </c>
      <c r="F266" s="2"/>
      <c r="G266" s="25">
        <f>SUM(G267)</f>
        <v>500</v>
      </c>
      <c r="H266" s="25">
        <f>SUM(H267)</f>
        <v>0</v>
      </c>
      <c r="I266" s="25">
        <f>SUM(I267)</f>
        <v>0</v>
      </c>
    </row>
    <row r="267" spans="1:9" ht="31.5">
      <c r="A267" s="27" t="s">
        <v>272</v>
      </c>
      <c r="B267" s="2"/>
      <c r="C267" s="2" t="s">
        <v>168</v>
      </c>
      <c r="D267" s="2" t="s">
        <v>43</v>
      </c>
      <c r="E267" s="2" t="s">
        <v>306</v>
      </c>
      <c r="F267" s="2" t="s">
        <v>249</v>
      </c>
      <c r="G267" s="25">
        <v>500</v>
      </c>
      <c r="H267" s="25"/>
      <c r="I267" s="25"/>
    </row>
    <row r="268" spans="1:9" ht="31.5" customHeight="1">
      <c r="A268" s="111" t="s">
        <v>645</v>
      </c>
      <c r="B268" s="2"/>
      <c r="C268" s="2" t="s">
        <v>168</v>
      </c>
      <c r="D268" s="2" t="s">
        <v>43</v>
      </c>
      <c r="E268" s="2" t="s">
        <v>219</v>
      </c>
      <c r="F268" s="2"/>
      <c r="G268" s="25">
        <f t="shared" ref="G268:I269" si="29">SUM(G269)</f>
        <v>1700</v>
      </c>
      <c r="H268" s="25">
        <f t="shared" si="29"/>
        <v>0</v>
      </c>
      <c r="I268" s="25">
        <f t="shared" si="29"/>
        <v>0</v>
      </c>
    </row>
    <row r="269" spans="1:9" ht="47.25">
      <c r="A269" s="111" t="s">
        <v>646</v>
      </c>
      <c r="B269" s="2"/>
      <c r="C269" s="2" t="s">
        <v>168</v>
      </c>
      <c r="D269" s="2" t="s">
        <v>43</v>
      </c>
      <c r="E269" s="2" t="s">
        <v>220</v>
      </c>
      <c r="F269" s="2"/>
      <c r="G269" s="25">
        <f t="shared" si="29"/>
        <v>1700</v>
      </c>
      <c r="H269" s="25">
        <f t="shared" si="29"/>
        <v>0</v>
      </c>
      <c r="I269" s="25">
        <f t="shared" si="29"/>
        <v>0</v>
      </c>
    </row>
    <row r="270" spans="1:9" ht="31.5">
      <c r="A270" s="111" t="s">
        <v>494</v>
      </c>
      <c r="B270" s="2"/>
      <c r="C270" s="2" t="s">
        <v>168</v>
      </c>
      <c r="D270" s="2" t="s">
        <v>43</v>
      </c>
      <c r="E270" s="2" t="s">
        <v>222</v>
      </c>
      <c r="F270" s="2"/>
      <c r="G270" s="25">
        <f>SUM(G271:G272)</f>
        <v>1700</v>
      </c>
      <c r="H270" s="25">
        <f>SUM(H271:H272)</f>
        <v>0</v>
      </c>
      <c r="I270" s="25">
        <f>SUM(I271:I272)</f>
        <v>0</v>
      </c>
    </row>
    <row r="271" spans="1:9" ht="31.5" hidden="1">
      <c r="A271" s="27" t="s">
        <v>51</v>
      </c>
      <c r="B271" s="2"/>
      <c r="C271" s="2" t="s">
        <v>168</v>
      </c>
      <c r="D271" s="2" t="s">
        <v>43</v>
      </c>
      <c r="E271" s="2" t="s">
        <v>222</v>
      </c>
      <c r="F271" s="2" t="s">
        <v>90</v>
      </c>
      <c r="G271" s="25"/>
      <c r="H271" s="25"/>
      <c r="I271" s="25"/>
    </row>
    <row r="272" spans="1:9" ht="31.5">
      <c r="A272" s="27" t="s">
        <v>51</v>
      </c>
      <c r="B272" s="2"/>
      <c r="C272" s="2" t="s">
        <v>168</v>
      </c>
      <c r="D272" s="2" t="s">
        <v>43</v>
      </c>
      <c r="E272" s="2" t="s">
        <v>222</v>
      </c>
      <c r="F272" s="2" t="s">
        <v>90</v>
      </c>
      <c r="G272" s="25">
        <f>500+1200</f>
        <v>1700</v>
      </c>
      <c r="H272" s="25"/>
      <c r="I272" s="25"/>
    </row>
    <row r="273" spans="1:9" ht="31.5">
      <c r="A273" s="1" t="s">
        <v>706</v>
      </c>
      <c r="B273" s="2"/>
      <c r="C273" s="2" t="s">
        <v>168</v>
      </c>
      <c r="D273" s="2" t="s">
        <v>43</v>
      </c>
      <c r="E273" s="37" t="s">
        <v>702</v>
      </c>
      <c r="F273" s="37"/>
      <c r="G273" s="25">
        <f t="shared" ref="G273:I274" si="30">SUM(G274)</f>
        <v>3200</v>
      </c>
      <c r="H273" s="25">
        <f t="shared" si="30"/>
        <v>2500</v>
      </c>
      <c r="I273" s="25">
        <f t="shared" si="30"/>
        <v>2500</v>
      </c>
    </row>
    <row r="274" spans="1:9">
      <c r="A274" s="1" t="s">
        <v>34</v>
      </c>
      <c r="B274" s="2"/>
      <c r="C274" s="2" t="s">
        <v>168</v>
      </c>
      <c r="D274" s="2" t="s">
        <v>43</v>
      </c>
      <c r="E274" s="37" t="s">
        <v>703</v>
      </c>
      <c r="F274" s="37"/>
      <c r="G274" s="25">
        <f t="shared" si="30"/>
        <v>3200</v>
      </c>
      <c r="H274" s="25">
        <f t="shared" si="30"/>
        <v>2500</v>
      </c>
      <c r="I274" s="25">
        <f t="shared" si="30"/>
        <v>2500</v>
      </c>
    </row>
    <row r="275" spans="1:9" ht="31.5">
      <c r="A275" s="1" t="s">
        <v>51</v>
      </c>
      <c r="B275" s="2"/>
      <c r="C275" s="2" t="s">
        <v>168</v>
      </c>
      <c r="D275" s="2" t="s">
        <v>43</v>
      </c>
      <c r="E275" s="37" t="s">
        <v>703</v>
      </c>
      <c r="F275" s="37" t="s">
        <v>90</v>
      </c>
      <c r="G275" s="25">
        <v>3200</v>
      </c>
      <c r="H275" s="25">
        <v>2500</v>
      </c>
      <c r="I275" s="25">
        <v>2500</v>
      </c>
    </row>
    <row r="276" spans="1:9" ht="31.5">
      <c r="A276" s="1" t="s">
        <v>707</v>
      </c>
      <c r="B276" s="2"/>
      <c r="C276" s="2" t="s">
        <v>168</v>
      </c>
      <c r="D276" s="2" t="s">
        <v>43</v>
      </c>
      <c r="E276" s="37" t="s">
        <v>704</v>
      </c>
      <c r="F276" s="37"/>
      <c r="G276" s="25">
        <f t="shared" ref="G276:I277" si="31">SUM(G277)</f>
        <v>3276.8</v>
      </c>
      <c r="H276" s="25">
        <f t="shared" si="31"/>
        <v>3276.8</v>
      </c>
      <c r="I276" s="25">
        <f t="shared" si="31"/>
        <v>3276.8</v>
      </c>
    </row>
    <row r="277" spans="1:9">
      <c r="A277" s="1" t="s">
        <v>34</v>
      </c>
      <c r="B277" s="2"/>
      <c r="C277" s="2" t="s">
        <v>168</v>
      </c>
      <c r="D277" s="2" t="s">
        <v>43</v>
      </c>
      <c r="E277" s="37" t="s">
        <v>705</v>
      </c>
      <c r="F277" s="37"/>
      <c r="G277" s="25">
        <f t="shared" si="31"/>
        <v>3276.8</v>
      </c>
      <c r="H277" s="25">
        <f t="shared" si="31"/>
        <v>3276.8</v>
      </c>
      <c r="I277" s="25">
        <f t="shared" si="31"/>
        <v>3276.8</v>
      </c>
    </row>
    <row r="278" spans="1:9" ht="31.5">
      <c r="A278" s="1" t="s">
        <v>51</v>
      </c>
      <c r="B278" s="2"/>
      <c r="C278" s="2" t="s">
        <v>168</v>
      </c>
      <c r="D278" s="2" t="s">
        <v>43</v>
      </c>
      <c r="E278" s="37" t="s">
        <v>705</v>
      </c>
      <c r="F278" s="37" t="s">
        <v>90</v>
      </c>
      <c r="G278" s="25">
        <v>3276.8</v>
      </c>
      <c r="H278" s="25">
        <v>3276.8</v>
      </c>
      <c r="I278" s="25">
        <v>3276.8</v>
      </c>
    </row>
    <row r="279" spans="1:9">
      <c r="A279" s="27" t="s">
        <v>176</v>
      </c>
      <c r="B279" s="2"/>
      <c r="C279" s="2" t="s">
        <v>168</v>
      </c>
      <c r="D279" s="2" t="s">
        <v>53</v>
      </c>
      <c r="E279" s="2"/>
      <c r="F279" s="2"/>
      <c r="G279" s="25">
        <f>SUM(G285+G293+G295+G304+G309+G316+G321)</f>
        <v>192508.3</v>
      </c>
      <c r="H279" s="25">
        <f>SUM(H285+H293+H295+H304+H309+H316+H321)</f>
        <v>179775.5</v>
      </c>
      <c r="I279" s="25">
        <f>SUM(I285+I293+I295+I304+I309+I316+I321)</f>
        <v>184836.8</v>
      </c>
    </row>
    <row r="280" spans="1:9" ht="47.25" hidden="1">
      <c r="A280" s="1" t="s">
        <v>451</v>
      </c>
      <c r="B280" s="2"/>
      <c r="C280" s="2" t="s">
        <v>168</v>
      </c>
      <c r="D280" s="2" t="s">
        <v>53</v>
      </c>
      <c r="E280" s="2" t="s">
        <v>454</v>
      </c>
      <c r="F280" s="2"/>
      <c r="G280" s="25">
        <f t="shared" ref="G280:I283" si="32">SUM(G281)</f>
        <v>0</v>
      </c>
      <c r="H280" s="25">
        <f t="shared" si="32"/>
        <v>0</v>
      </c>
      <c r="I280" s="25">
        <f t="shared" si="32"/>
        <v>0</v>
      </c>
    </row>
    <row r="281" spans="1:9" hidden="1">
      <c r="A281" s="27" t="s">
        <v>457</v>
      </c>
      <c r="B281" s="2"/>
      <c r="C281" s="2" t="s">
        <v>168</v>
      </c>
      <c r="D281" s="2" t="s">
        <v>53</v>
      </c>
      <c r="E281" s="2" t="s">
        <v>456</v>
      </c>
      <c r="F281" s="2"/>
      <c r="G281" s="25">
        <f t="shared" si="32"/>
        <v>0</v>
      </c>
      <c r="H281" s="25">
        <f t="shared" si="32"/>
        <v>0</v>
      </c>
      <c r="I281" s="25">
        <f t="shared" si="32"/>
        <v>0</v>
      </c>
    </row>
    <row r="282" spans="1:9" ht="47.25" hidden="1">
      <c r="A282" s="111" t="s">
        <v>397</v>
      </c>
      <c r="B282" s="2"/>
      <c r="C282" s="2" t="s">
        <v>168</v>
      </c>
      <c r="D282" s="2" t="s">
        <v>53</v>
      </c>
      <c r="E282" s="2" t="s">
        <v>458</v>
      </c>
      <c r="F282" s="2"/>
      <c r="G282" s="25">
        <f t="shared" si="32"/>
        <v>0</v>
      </c>
      <c r="H282" s="25">
        <f t="shared" si="32"/>
        <v>0</v>
      </c>
      <c r="I282" s="25">
        <f t="shared" si="32"/>
        <v>0</v>
      </c>
    </row>
    <row r="283" spans="1:9" ht="31.5" hidden="1">
      <c r="A283" s="27" t="s">
        <v>464</v>
      </c>
      <c r="B283" s="2"/>
      <c r="C283" s="2" t="s">
        <v>168</v>
      </c>
      <c r="D283" s="2" t="s">
        <v>53</v>
      </c>
      <c r="E283" s="2" t="s">
        <v>459</v>
      </c>
      <c r="F283" s="2"/>
      <c r="G283" s="25">
        <f t="shared" si="32"/>
        <v>0</v>
      </c>
      <c r="H283" s="25">
        <f t="shared" si="32"/>
        <v>0</v>
      </c>
      <c r="I283" s="25">
        <f t="shared" si="32"/>
        <v>0</v>
      </c>
    </row>
    <row r="284" spans="1:9" ht="31.5" hidden="1">
      <c r="A284" s="27" t="s">
        <v>51</v>
      </c>
      <c r="B284" s="2"/>
      <c r="C284" s="2" t="s">
        <v>168</v>
      </c>
      <c r="D284" s="2" t="s">
        <v>53</v>
      </c>
      <c r="E284" s="2" t="s">
        <v>459</v>
      </c>
      <c r="F284" s="2" t="s">
        <v>90</v>
      </c>
      <c r="G284" s="25"/>
      <c r="H284" s="25"/>
      <c r="I284" s="25"/>
    </row>
    <row r="285" spans="1:9" ht="31.5">
      <c r="A285" s="40" t="s">
        <v>674</v>
      </c>
      <c r="B285" s="41"/>
      <c r="C285" s="2" t="s">
        <v>168</v>
      </c>
      <c r="D285" s="2" t="s">
        <v>53</v>
      </c>
      <c r="E285" s="2" t="s">
        <v>307</v>
      </c>
      <c r="F285" s="2"/>
      <c r="G285" s="25">
        <f>SUM(G286)</f>
        <v>36608.699999999997</v>
      </c>
      <c r="H285" s="25">
        <f>SUM(H286)</f>
        <v>20995.100000000002</v>
      </c>
      <c r="I285" s="25">
        <f>SUM(I286)</f>
        <v>24265.8</v>
      </c>
    </row>
    <row r="286" spans="1:9">
      <c r="A286" s="27" t="s">
        <v>34</v>
      </c>
      <c r="B286" s="2"/>
      <c r="C286" s="2" t="s">
        <v>168</v>
      </c>
      <c r="D286" s="2" t="s">
        <v>53</v>
      </c>
      <c r="E286" s="2" t="s">
        <v>308</v>
      </c>
      <c r="F286" s="2"/>
      <c r="G286" s="25">
        <f>SUM(G287)+G288+G290</f>
        <v>36608.699999999997</v>
      </c>
      <c r="H286" s="25">
        <f>SUM(H287)+H288+H290</f>
        <v>20995.100000000002</v>
      </c>
      <c r="I286" s="25">
        <f>SUM(I287)+I288+I290</f>
        <v>24265.8</v>
      </c>
    </row>
    <row r="287" spans="1:9" ht="31.5">
      <c r="A287" s="27" t="s">
        <v>51</v>
      </c>
      <c r="B287" s="2"/>
      <c r="C287" s="2" t="s">
        <v>168</v>
      </c>
      <c r="D287" s="2" t="s">
        <v>53</v>
      </c>
      <c r="E287" s="2" t="s">
        <v>308</v>
      </c>
      <c r="F287" s="2" t="s">
        <v>90</v>
      </c>
      <c r="G287" s="25">
        <v>35805</v>
      </c>
      <c r="H287" s="25">
        <v>20191.400000000001</v>
      </c>
      <c r="I287" s="25">
        <v>23462.1</v>
      </c>
    </row>
    <row r="288" spans="1:9" ht="47.25">
      <c r="A288" s="1" t="s">
        <v>755</v>
      </c>
      <c r="B288" s="2"/>
      <c r="C288" s="2" t="s">
        <v>168</v>
      </c>
      <c r="D288" s="2" t="s">
        <v>53</v>
      </c>
      <c r="E288" s="37" t="s">
        <v>754</v>
      </c>
      <c r="F288" s="2"/>
      <c r="G288" s="25">
        <f>SUM(G289)</f>
        <v>401.2</v>
      </c>
      <c r="H288" s="25">
        <f>SUM(H289)</f>
        <v>401.2</v>
      </c>
      <c r="I288" s="25">
        <f>SUM(I289)</f>
        <v>401.2</v>
      </c>
    </row>
    <row r="289" spans="1:9" ht="31.5">
      <c r="A289" s="27" t="s">
        <v>51</v>
      </c>
      <c r="B289" s="2"/>
      <c r="C289" s="2" t="s">
        <v>168</v>
      </c>
      <c r="D289" s="2" t="s">
        <v>53</v>
      </c>
      <c r="E289" s="37" t="s">
        <v>754</v>
      </c>
      <c r="F289" s="2" t="s">
        <v>90</v>
      </c>
      <c r="G289" s="25">
        <v>401.2</v>
      </c>
      <c r="H289" s="25">
        <v>401.2</v>
      </c>
      <c r="I289" s="25">
        <v>401.2</v>
      </c>
    </row>
    <row r="290" spans="1:9">
      <c r="A290" s="1" t="s">
        <v>756</v>
      </c>
      <c r="B290" s="2"/>
      <c r="C290" s="2" t="s">
        <v>168</v>
      </c>
      <c r="D290" s="2" t="s">
        <v>53</v>
      </c>
      <c r="E290" s="37" t="s">
        <v>757</v>
      </c>
      <c r="F290" s="2"/>
      <c r="G290" s="25">
        <f>SUM(G291)</f>
        <v>402.5</v>
      </c>
      <c r="H290" s="25">
        <f>SUM(H291)</f>
        <v>402.5</v>
      </c>
      <c r="I290" s="25">
        <f>SUM(I291)</f>
        <v>402.5</v>
      </c>
    </row>
    <row r="291" spans="1:9" ht="31.5">
      <c r="A291" s="27" t="s">
        <v>51</v>
      </c>
      <c r="B291" s="2"/>
      <c r="C291" s="2" t="s">
        <v>168</v>
      </c>
      <c r="D291" s="2" t="s">
        <v>53</v>
      </c>
      <c r="E291" s="37" t="s">
        <v>757</v>
      </c>
      <c r="F291" s="2" t="s">
        <v>90</v>
      </c>
      <c r="G291" s="25">
        <v>402.5</v>
      </c>
      <c r="H291" s="25">
        <v>402.5</v>
      </c>
      <c r="I291" s="25">
        <v>402.5</v>
      </c>
    </row>
    <row r="292" spans="1:9" ht="31.5">
      <c r="A292" s="27" t="s">
        <v>673</v>
      </c>
      <c r="B292" s="2"/>
      <c r="C292" s="2" t="s">
        <v>168</v>
      </c>
      <c r="D292" s="2" t="s">
        <v>53</v>
      </c>
      <c r="E292" s="2" t="s">
        <v>301</v>
      </c>
      <c r="F292" s="2"/>
      <c r="G292" s="25">
        <f t="shared" ref="G292:I293" si="33">SUM(G293)</f>
        <v>1450</v>
      </c>
      <c r="H292" s="25">
        <f t="shared" si="33"/>
        <v>500</v>
      </c>
      <c r="I292" s="25">
        <f t="shared" si="33"/>
        <v>500</v>
      </c>
    </row>
    <row r="293" spans="1:9">
      <c r="A293" s="27" t="s">
        <v>34</v>
      </c>
      <c r="B293" s="2"/>
      <c r="C293" s="2" t="s">
        <v>168</v>
      </c>
      <c r="D293" s="2" t="s">
        <v>53</v>
      </c>
      <c r="E293" s="2" t="s">
        <v>302</v>
      </c>
      <c r="F293" s="2"/>
      <c r="G293" s="25">
        <f t="shared" si="33"/>
        <v>1450</v>
      </c>
      <c r="H293" s="25">
        <f t="shared" si="33"/>
        <v>500</v>
      </c>
      <c r="I293" s="25">
        <f t="shared" si="33"/>
        <v>500</v>
      </c>
    </row>
    <row r="294" spans="1:9" ht="27" customHeight="1">
      <c r="A294" s="27" t="s">
        <v>51</v>
      </c>
      <c r="B294" s="2"/>
      <c r="C294" s="2" t="s">
        <v>168</v>
      </c>
      <c r="D294" s="2" t="s">
        <v>53</v>
      </c>
      <c r="E294" s="2" t="s">
        <v>302</v>
      </c>
      <c r="F294" s="2" t="s">
        <v>90</v>
      </c>
      <c r="G294" s="25">
        <v>1450</v>
      </c>
      <c r="H294" s="25">
        <v>500</v>
      </c>
      <c r="I294" s="25">
        <v>500</v>
      </c>
    </row>
    <row r="295" spans="1:9" ht="31.5">
      <c r="A295" s="27" t="s">
        <v>632</v>
      </c>
      <c r="B295" s="2"/>
      <c r="C295" s="2" t="s">
        <v>168</v>
      </c>
      <c r="D295" s="2" t="s">
        <v>53</v>
      </c>
      <c r="E295" s="2" t="s">
        <v>486</v>
      </c>
      <c r="F295" s="2"/>
      <c r="G295" s="25">
        <f>SUM(G299)+G296</f>
        <v>57111.1</v>
      </c>
      <c r="H295" s="25">
        <f t="shared" ref="H295:I295" si="34">SUM(H299)+H296</f>
        <v>68208.7</v>
      </c>
      <c r="I295" s="25">
        <f t="shared" si="34"/>
        <v>66699.299999999988</v>
      </c>
    </row>
    <row r="296" spans="1:9">
      <c r="A296" s="27" t="s">
        <v>34</v>
      </c>
      <c r="B296" s="2"/>
      <c r="C296" s="2" t="s">
        <v>168</v>
      </c>
      <c r="D296" s="2" t="s">
        <v>53</v>
      </c>
      <c r="E296" s="2" t="s">
        <v>788</v>
      </c>
      <c r="F296" s="2"/>
      <c r="G296" s="25"/>
      <c r="H296" s="25">
        <f>SUM(H297)</f>
        <v>4468.3</v>
      </c>
      <c r="I296" s="25"/>
    </row>
    <row r="297" spans="1:9">
      <c r="A297" s="27" t="s">
        <v>790</v>
      </c>
      <c r="B297" s="2"/>
      <c r="C297" s="2" t="s">
        <v>168</v>
      </c>
      <c r="D297" s="2" t="s">
        <v>53</v>
      </c>
      <c r="E297" s="2" t="s">
        <v>789</v>
      </c>
      <c r="F297" s="2"/>
      <c r="G297" s="25"/>
      <c r="H297" s="25">
        <f>SUM(H298)</f>
        <v>4468.3</v>
      </c>
      <c r="I297" s="25"/>
    </row>
    <row r="298" spans="1:9" ht="31.5">
      <c r="A298" s="27" t="s">
        <v>51</v>
      </c>
      <c r="B298" s="2"/>
      <c r="C298" s="2" t="s">
        <v>168</v>
      </c>
      <c r="D298" s="2" t="s">
        <v>53</v>
      </c>
      <c r="E298" s="2" t="s">
        <v>789</v>
      </c>
      <c r="F298" s="2" t="s">
        <v>90</v>
      </c>
      <c r="G298" s="25"/>
      <c r="H298" s="25">
        <v>4468.3</v>
      </c>
      <c r="I298" s="25"/>
    </row>
    <row r="299" spans="1:9">
      <c r="A299" s="1" t="s">
        <v>569</v>
      </c>
      <c r="B299" s="2"/>
      <c r="C299" s="2" t="s">
        <v>168</v>
      </c>
      <c r="D299" s="2" t="s">
        <v>53</v>
      </c>
      <c r="E299" s="2" t="s">
        <v>758</v>
      </c>
      <c r="F299" s="2"/>
      <c r="G299" s="25">
        <f>SUM(G301)+G302</f>
        <v>57111.1</v>
      </c>
      <c r="H299" s="25">
        <f>SUM(H301)+H302</f>
        <v>63740.4</v>
      </c>
      <c r="I299" s="25">
        <f>SUM(I301)+I302</f>
        <v>66699.299999999988</v>
      </c>
    </row>
    <row r="300" spans="1:9">
      <c r="A300" s="27" t="s">
        <v>570</v>
      </c>
      <c r="B300" s="2"/>
      <c r="C300" s="2" t="s">
        <v>168</v>
      </c>
      <c r="D300" s="2" t="s">
        <v>53</v>
      </c>
      <c r="E300" s="2" t="s">
        <v>759</v>
      </c>
      <c r="F300" s="2"/>
      <c r="G300" s="25">
        <f>SUM(G301)</f>
        <v>56545.599999999999</v>
      </c>
      <c r="H300" s="25">
        <f>SUM(H301)</f>
        <v>63109.3</v>
      </c>
      <c r="I300" s="25">
        <f>SUM(I301)</f>
        <v>66038.899999999994</v>
      </c>
    </row>
    <row r="301" spans="1:9" ht="31.5">
      <c r="A301" s="27" t="s">
        <v>51</v>
      </c>
      <c r="B301" s="2"/>
      <c r="C301" s="2" t="s">
        <v>168</v>
      </c>
      <c r="D301" s="2" t="s">
        <v>53</v>
      </c>
      <c r="E301" s="2" t="s">
        <v>759</v>
      </c>
      <c r="F301" s="2" t="s">
        <v>90</v>
      </c>
      <c r="G301" s="25">
        <v>56545.599999999999</v>
      </c>
      <c r="H301" s="25">
        <v>63109.3</v>
      </c>
      <c r="I301" s="25">
        <v>66038.899999999994</v>
      </c>
    </row>
    <row r="302" spans="1:9" ht="31.5">
      <c r="A302" s="27" t="s">
        <v>761</v>
      </c>
      <c r="B302" s="2"/>
      <c r="C302" s="2" t="s">
        <v>168</v>
      </c>
      <c r="D302" s="2" t="s">
        <v>53</v>
      </c>
      <c r="E302" s="2" t="s">
        <v>760</v>
      </c>
      <c r="F302" s="2"/>
      <c r="G302" s="25">
        <f>SUM(G303)</f>
        <v>565.5</v>
      </c>
      <c r="H302" s="25">
        <f>SUM(H303)</f>
        <v>631.1</v>
      </c>
      <c r="I302" s="25">
        <f>SUM(I303)</f>
        <v>660.4</v>
      </c>
    </row>
    <row r="303" spans="1:9" ht="31.5">
      <c r="A303" s="27" t="s">
        <v>51</v>
      </c>
      <c r="B303" s="2"/>
      <c r="C303" s="2" t="s">
        <v>168</v>
      </c>
      <c r="D303" s="2" t="s">
        <v>53</v>
      </c>
      <c r="E303" s="2" t="s">
        <v>760</v>
      </c>
      <c r="F303" s="2" t="s">
        <v>90</v>
      </c>
      <c r="G303" s="25">
        <v>565.5</v>
      </c>
      <c r="H303" s="25">
        <v>631.1</v>
      </c>
      <c r="I303" s="25">
        <v>660.4</v>
      </c>
    </row>
    <row r="304" spans="1:9" ht="31.5">
      <c r="A304" s="111" t="s">
        <v>645</v>
      </c>
      <c r="B304" s="2"/>
      <c r="C304" s="2" t="s">
        <v>168</v>
      </c>
      <c r="D304" s="2" t="s">
        <v>53</v>
      </c>
      <c r="E304" s="31" t="s">
        <v>219</v>
      </c>
      <c r="F304" s="2"/>
      <c r="G304" s="25">
        <f t="shared" ref="G304:I305" si="35">SUM(G305)</f>
        <v>6394.2</v>
      </c>
      <c r="H304" s="25">
        <f t="shared" si="35"/>
        <v>394.2</v>
      </c>
      <c r="I304" s="25">
        <f t="shared" si="35"/>
        <v>394.2</v>
      </c>
    </row>
    <row r="305" spans="1:9" ht="47.25">
      <c r="A305" s="111" t="s">
        <v>646</v>
      </c>
      <c r="B305" s="2"/>
      <c r="C305" s="2" t="s">
        <v>168</v>
      </c>
      <c r="D305" s="2" t="s">
        <v>53</v>
      </c>
      <c r="E305" s="31" t="s">
        <v>220</v>
      </c>
      <c r="F305" s="2"/>
      <c r="G305" s="25">
        <f t="shared" si="35"/>
        <v>6394.2</v>
      </c>
      <c r="H305" s="25">
        <f t="shared" si="35"/>
        <v>394.2</v>
      </c>
      <c r="I305" s="25">
        <f t="shared" si="35"/>
        <v>394.2</v>
      </c>
    </row>
    <row r="306" spans="1:9" ht="31.5">
      <c r="A306" s="111" t="s">
        <v>494</v>
      </c>
      <c r="B306" s="2"/>
      <c r="C306" s="2" t="s">
        <v>168</v>
      </c>
      <c r="D306" s="2" t="s">
        <v>53</v>
      </c>
      <c r="E306" s="31" t="s">
        <v>222</v>
      </c>
      <c r="F306" s="2"/>
      <c r="G306" s="25">
        <f>SUM(G307:G308)</f>
        <v>6394.2</v>
      </c>
      <c r="H306" s="25">
        <f>SUM(H307:H308)</f>
        <v>394.2</v>
      </c>
      <c r="I306" s="25">
        <f>SUM(I307:I308)</f>
        <v>394.2</v>
      </c>
    </row>
    <row r="307" spans="1:9" ht="31.5">
      <c r="A307" s="111" t="s">
        <v>51</v>
      </c>
      <c r="B307" s="2"/>
      <c r="C307" s="2" t="s">
        <v>168</v>
      </c>
      <c r="D307" s="2" t="s">
        <v>53</v>
      </c>
      <c r="E307" s="31" t="s">
        <v>222</v>
      </c>
      <c r="F307" s="2" t="s">
        <v>90</v>
      </c>
      <c r="G307" s="25">
        <v>394.2</v>
      </c>
      <c r="H307" s="25">
        <v>394.2</v>
      </c>
      <c r="I307" s="25">
        <v>394.2</v>
      </c>
    </row>
    <row r="308" spans="1:9" ht="31.5">
      <c r="A308" s="27" t="s">
        <v>272</v>
      </c>
      <c r="B308" s="2"/>
      <c r="C308" s="2" t="s">
        <v>168</v>
      </c>
      <c r="D308" s="2" t="s">
        <v>53</v>
      </c>
      <c r="E308" s="31" t="s">
        <v>222</v>
      </c>
      <c r="F308" s="2" t="s">
        <v>249</v>
      </c>
      <c r="G308" s="25">
        <v>6000</v>
      </c>
      <c r="H308" s="25"/>
      <c r="I308" s="25"/>
    </row>
    <row r="309" spans="1:9">
      <c r="A309" s="1" t="s">
        <v>710</v>
      </c>
      <c r="B309" s="2"/>
      <c r="C309" s="2" t="s">
        <v>168</v>
      </c>
      <c r="D309" s="2" t="s">
        <v>53</v>
      </c>
      <c r="E309" s="37" t="s">
        <v>708</v>
      </c>
      <c r="F309" s="37"/>
      <c r="G309" s="25">
        <f>SUM(G310)+G312+G314</f>
        <v>6464.6</v>
      </c>
      <c r="H309" s="25">
        <f>SUM(H310)+H312+H314</f>
        <v>6346.8</v>
      </c>
      <c r="I309" s="25">
        <f>SUM(I310)+I312+I314</f>
        <v>6346.8</v>
      </c>
    </row>
    <row r="310" spans="1:9">
      <c r="A310" s="1" t="s">
        <v>34</v>
      </c>
      <c r="B310" s="2"/>
      <c r="C310" s="2" t="s">
        <v>168</v>
      </c>
      <c r="D310" s="2" t="s">
        <v>53</v>
      </c>
      <c r="E310" s="37" t="s">
        <v>709</v>
      </c>
      <c r="F310" s="37"/>
      <c r="G310" s="25">
        <f>SUM(G311)</f>
        <v>1000</v>
      </c>
      <c r="H310" s="25">
        <f>SUM(H311)</f>
        <v>1000</v>
      </c>
      <c r="I310" s="25">
        <f>SUM(I311)</f>
        <v>1000</v>
      </c>
    </row>
    <row r="311" spans="1:9" ht="31.5">
      <c r="A311" s="1" t="s">
        <v>51</v>
      </c>
      <c r="B311" s="2"/>
      <c r="C311" s="2" t="s">
        <v>168</v>
      </c>
      <c r="D311" s="2" t="s">
        <v>53</v>
      </c>
      <c r="E311" s="37" t="s">
        <v>709</v>
      </c>
      <c r="F311" s="37" t="s">
        <v>90</v>
      </c>
      <c r="G311" s="25">
        <v>1000</v>
      </c>
      <c r="H311" s="25">
        <v>1000</v>
      </c>
      <c r="I311" s="25">
        <v>1000</v>
      </c>
    </row>
    <row r="312" spans="1:9" ht="47.25">
      <c r="A312" s="1" t="s">
        <v>25</v>
      </c>
      <c r="B312" s="2"/>
      <c r="C312" s="2" t="s">
        <v>168</v>
      </c>
      <c r="D312" s="2" t="s">
        <v>53</v>
      </c>
      <c r="E312" s="37" t="s">
        <v>717</v>
      </c>
      <c r="F312" s="37"/>
      <c r="G312" s="25">
        <f>SUM(G313)</f>
        <v>5346.8</v>
      </c>
      <c r="H312" s="25">
        <f>SUM(H313)</f>
        <v>5346.8</v>
      </c>
      <c r="I312" s="25">
        <f>SUM(I313)</f>
        <v>5346.8</v>
      </c>
    </row>
    <row r="313" spans="1:9" ht="31.5">
      <c r="A313" s="1" t="s">
        <v>229</v>
      </c>
      <c r="B313" s="2"/>
      <c r="C313" s="2" t="s">
        <v>168</v>
      </c>
      <c r="D313" s="2" t="s">
        <v>53</v>
      </c>
      <c r="E313" s="37" t="s">
        <v>717</v>
      </c>
      <c r="F313" s="37" t="s">
        <v>121</v>
      </c>
      <c r="G313" s="25">
        <v>5346.8</v>
      </c>
      <c r="H313" s="25">
        <v>5346.8</v>
      </c>
      <c r="I313" s="25">
        <v>5346.8</v>
      </c>
    </row>
    <row r="314" spans="1:9" ht="31.5">
      <c r="A314" s="1" t="s">
        <v>264</v>
      </c>
      <c r="B314" s="2"/>
      <c r="C314" s="2" t="s">
        <v>168</v>
      </c>
      <c r="D314" s="2" t="s">
        <v>53</v>
      </c>
      <c r="E314" s="37" t="s">
        <v>733</v>
      </c>
      <c r="F314" s="37"/>
      <c r="G314" s="25">
        <f>SUM(G315)</f>
        <v>117.8</v>
      </c>
      <c r="H314" s="25">
        <f>SUM(H315)</f>
        <v>0</v>
      </c>
      <c r="I314" s="25">
        <f>SUM(I315)</f>
        <v>0</v>
      </c>
    </row>
    <row r="315" spans="1:9" ht="31.5">
      <c r="A315" s="1" t="s">
        <v>229</v>
      </c>
      <c r="B315" s="2"/>
      <c r="C315" s="2" t="s">
        <v>168</v>
      </c>
      <c r="D315" s="2" t="s">
        <v>53</v>
      </c>
      <c r="E315" s="37" t="s">
        <v>733</v>
      </c>
      <c r="F315" s="37" t="s">
        <v>121</v>
      </c>
      <c r="G315" s="25">
        <v>117.8</v>
      </c>
      <c r="H315" s="25"/>
      <c r="I315" s="25"/>
    </row>
    <row r="316" spans="1:9">
      <c r="A316" s="1" t="s">
        <v>711</v>
      </c>
      <c r="B316" s="2"/>
      <c r="C316" s="2" t="s">
        <v>168</v>
      </c>
      <c r="D316" s="2" t="s">
        <v>53</v>
      </c>
      <c r="E316" s="37" t="s">
        <v>715</v>
      </c>
      <c r="F316" s="37"/>
      <c r="G316" s="25">
        <f>SUM(G317)+G319</f>
        <v>24089.5</v>
      </c>
      <c r="H316" s="25">
        <f>SUM(H317)+H319</f>
        <v>22940.5</v>
      </c>
      <c r="I316" s="25">
        <f>SUM(I317)+I319</f>
        <v>26240.5</v>
      </c>
    </row>
    <row r="317" spans="1:9">
      <c r="A317" s="1" t="s">
        <v>34</v>
      </c>
      <c r="B317" s="2"/>
      <c r="C317" s="2" t="s">
        <v>168</v>
      </c>
      <c r="D317" s="2" t="s">
        <v>53</v>
      </c>
      <c r="E317" s="37" t="s">
        <v>716</v>
      </c>
      <c r="F317" s="37"/>
      <c r="G317" s="25">
        <f>SUM(G318)</f>
        <v>6700</v>
      </c>
      <c r="H317" s="25">
        <f>SUM(H318)</f>
        <v>6700</v>
      </c>
      <c r="I317" s="25">
        <f>SUM(I318)</f>
        <v>6700</v>
      </c>
    </row>
    <row r="318" spans="1:9" ht="31.5">
      <c r="A318" s="1" t="s">
        <v>51</v>
      </c>
      <c r="B318" s="2"/>
      <c r="C318" s="2" t="s">
        <v>168</v>
      </c>
      <c r="D318" s="2" t="s">
        <v>53</v>
      </c>
      <c r="E318" s="37" t="s">
        <v>716</v>
      </c>
      <c r="F318" s="37" t="s">
        <v>90</v>
      </c>
      <c r="G318" s="25">
        <v>6700</v>
      </c>
      <c r="H318" s="25">
        <v>6700</v>
      </c>
      <c r="I318" s="25">
        <v>6700</v>
      </c>
    </row>
    <row r="319" spans="1:9" ht="47.25">
      <c r="A319" s="1" t="s">
        <v>25</v>
      </c>
      <c r="B319" s="2"/>
      <c r="C319" s="2" t="s">
        <v>168</v>
      </c>
      <c r="D319" s="2" t="s">
        <v>53</v>
      </c>
      <c r="E319" s="37" t="s">
        <v>732</v>
      </c>
      <c r="F319" s="37"/>
      <c r="G319" s="25">
        <f>SUM(G320)</f>
        <v>17389.5</v>
      </c>
      <c r="H319" s="25">
        <f>SUM(H320)</f>
        <v>16240.5</v>
      </c>
      <c r="I319" s="25">
        <f>SUM(I320)</f>
        <v>19540.5</v>
      </c>
    </row>
    <row r="320" spans="1:9" ht="31.5">
      <c r="A320" s="1" t="s">
        <v>229</v>
      </c>
      <c r="B320" s="2"/>
      <c r="C320" s="2" t="s">
        <v>168</v>
      </c>
      <c r="D320" s="2" t="s">
        <v>53</v>
      </c>
      <c r="E320" s="37" t="s">
        <v>732</v>
      </c>
      <c r="F320" s="37" t="s">
        <v>121</v>
      </c>
      <c r="G320" s="25">
        <v>17389.5</v>
      </c>
      <c r="H320" s="25">
        <v>16240.5</v>
      </c>
      <c r="I320" s="25">
        <v>19540.5</v>
      </c>
    </row>
    <row r="321" spans="1:9">
      <c r="A321" s="1" t="s">
        <v>712</v>
      </c>
      <c r="B321" s="2"/>
      <c r="C321" s="2" t="s">
        <v>168</v>
      </c>
      <c r="D321" s="2" t="s">
        <v>53</v>
      </c>
      <c r="E321" s="37" t="s">
        <v>713</v>
      </c>
      <c r="F321" s="37"/>
      <c r="G321" s="25">
        <f t="shared" ref="G321:I322" si="36">SUM(G322)</f>
        <v>60390.2</v>
      </c>
      <c r="H321" s="25">
        <f t="shared" si="36"/>
        <v>60390.2</v>
      </c>
      <c r="I321" s="25">
        <f t="shared" si="36"/>
        <v>60390.2</v>
      </c>
    </row>
    <row r="322" spans="1:9">
      <c r="A322" s="1" t="s">
        <v>34</v>
      </c>
      <c r="B322" s="2"/>
      <c r="C322" s="2" t="s">
        <v>168</v>
      </c>
      <c r="D322" s="2" t="s">
        <v>53</v>
      </c>
      <c r="E322" s="37" t="s">
        <v>714</v>
      </c>
      <c r="F322" s="37"/>
      <c r="G322" s="25">
        <f t="shared" si="36"/>
        <v>60390.2</v>
      </c>
      <c r="H322" s="25">
        <f t="shared" si="36"/>
        <v>60390.2</v>
      </c>
      <c r="I322" s="25">
        <f t="shared" si="36"/>
        <v>60390.2</v>
      </c>
    </row>
    <row r="323" spans="1:9" ht="31.5">
      <c r="A323" s="1" t="s">
        <v>51</v>
      </c>
      <c r="B323" s="2"/>
      <c r="C323" s="2" t="s">
        <v>168</v>
      </c>
      <c r="D323" s="2" t="s">
        <v>53</v>
      </c>
      <c r="E323" s="37" t="s">
        <v>714</v>
      </c>
      <c r="F323" s="37" t="s">
        <v>90</v>
      </c>
      <c r="G323" s="25">
        <v>60390.2</v>
      </c>
      <c r="H323" s="25">
        <v>60390.2</v>
      </c>
      <c r="I323" s="25">
        <v>60390.2</v>
      </c>
    </row>
    <row r="324" spans="1:9" ht="18.75" customHeight="1">
      <c r="A324" s="27" t="s">
        <v>177</v>
      </c>
      <c r="B324" s="2"/>
      <c r="C324" s="35" t="s">
        <v>168</v>
      </c>
      <c r="D324" s="35" t="s">
        <v>168</v>
      </c>
      <c r="E324" s="35"/>
      <c r="F324" s="35"/>
      <c r="G324" s="101">
        <f>SUM(G336)+G339+G325+G344</f>
        <v>46499.199999999997</v>
      </c>
      <c r="H324" s="101">
        <f>SUM(H336)+H339+H325+H344</f>
        <v>47649.4</v>
      </c>
      <c r="I324" s="101">
        <f>SUM(I336)+I339+I325+I344</f>
        <v>43149.7</v>
      </c>
    </row>
    <row r="325" spans="1:9" ht="31.5">
      <c r="A325" s="27" t="s">
        <v>905</v>
      </c>
      <c r="B325" s="2"/>
      <c r="C325" s="35" t="s">
        <v>168</v>
      </c>
      <c r="D325" s="35" t="s">
        <v>168</v>
      </c>
      <c r="E325" s="2" t="s">
        <v>245</v>
      </c>
      <c r="F325" s="2"/>
      <c r="G325" s="25">
        <f>SUM(G326)+G329</f>
        <v>45000</v>
      </c>
      <c r="H325" s="25">
        <f>SUM(H326)+H329</f>
        <v>47500</v>
      </c>
      <c r="I325" s="25">
        <f>SUM(I326)+I329</f>
        <v>43000</v>
      </c>
    </row>
    <row r="326" spans="1:9" ht="31.5">
      <c r="A326" s="27" t="s">
        <v>270</v>
      </c>
      <c r="B326" s="2"/>
      <c r="C326" s="35" t="s">
        <v>168</v>
      </c>
      <c r="D326" s="35" t="s">
        <v>168</v>
      </c>
      <c r="E326" s="2" t="s">
        <v>303</v>
      </c>
      <c r="F326" s="2"/>
      <c r="G326" s="25">
        <f t="shared" ref="G326:I327" si="37">SUM(G327)</f>
        <v>1300</v>
      </c>
      <c r="H326" s="25">
        <f t="shared" si="37"/>
        <v>0</v>
      </c>
      <c r="I326" s="25">
        <f t="shared" si="37"/>
        <v>0</v>
      </c>
    </row>
    <row r="327" spans="1:9" ht="31.5">
      <c r="A327" s="27" t="s">
        <v>271</v>
      </c>
      <c r="B327" s="2"/>
      <c r="C327" s="35" t="s">
        <v>168</v>
      </c>
      <c r="D327" s="35" t="s">
        <v>168</v>
      </c>
      <c r="E327" s="2" t="s">
        <v>304</v>
      </c>
      <c r="F327" s="2"/>
      <c r="G327" s="25">
        <f t="shared" si="37"/>
        <v>1300</v>
      </c>
      <c r="H327" s="25">
        <f t="shared" si="37"/>
        <v>0</v>
      </c>
      <c r="I327" s="25">
        <f t="shared" si="37"/>
        <v>0</v>
      </c>
    </row>
    <row r="328" spans="1:9" ht="31.5">
      <c r="A328" s="27" t="s">
        <v>272</v>
      </c>
      <c r="B328" s="2"/>
      <c r="C328" s="35" t="s">
        <v>168</v>
      </c>
      <c r="D328" s="35" t="s">
        <v>168</v>
      </c>
      <c r="E328" s="2" t="s">
        <v>304</v>
      </c>
      <c r="F328" s="2" t="s">
        <v>249</v>
      </c>
      <c r="G328" s="25">
        <v>1300</v>
      </c>
      <c r="H328" s="25"/>
      <c r="I328" s="25"/>
    </row>
    <row r="329" spans="1:9">
      <c r="A329" s="27" t="s">
        <v>273</v>
      </c>
      <c r="B329" s="2"/>
      <c r="C329" s="35" t="s">
        <v>168</v>
      </c>
      <c r="D329" s="35" t="s">
        <v>168</v>
      </c>
      <c r="E329" s="2" t="s">
        <v>305</v>
      </c>
      <c r="F329" s="2"/>
      <c r="G329" s="25">
        <f>SUM(G330)</f>
        <v>43700</v>
      </c>
      <c r="H329" s="25">
        <f>SUM(H330)</f>
        <v>47500</v>
      </c>
      <c r="I329" s="25">
        <f>SUM(I330)</f>
        <v>43000</v>
      </c>
    </row>
    <row r="330" spans="1:9" ht="31.5">
      <c r="A330" s="27" t="s">
        <v>271</v>
      </c>
      <c r="B330" s="2"/>
      <c r="C330" s="35" t="s">
        <v>168</v>
      </c>
      <c r="D330" s="35" t="s">
        <v>168</v>
      </c>
      <c r="E330" s="2" t="s">
        <v>306</v>
      </c>
      <c r="F330" s="2"/>
      <c r="G330" s="25">
        <f>SUM(G331)+G332+G334</f>
        <v>43700</v>
      </c>
      <c r="H330" s="25">
        <f>SUM(H331)+H332+H334</f>
        <v>47500</v>
      </c>
      <c r="I330" s="25">
        <f>SUM(I331)+I332+I334</f>
        <v>43000</v>
      </c>
    </row>
    <row r="331" spans="1:9" ht="31.5" hidden="1">
      <c r="A331" s="27" t="s">
        <v>272</v>
      </c>
      <c r="B331" s="2"/>
      <c r="C331" s="35" t="s">
        <v>168</v>
      </c>
      <c r="D331" s="35" t="s">
        <v>168</v>
      </c>
      <c r="E331" s="2" t="s">
        <v>306</v>
      </c>
      <c r="F331" s="2" t="s">
        <v>249</v>
      </c>
      <c r="G331" s="25"/>
      <c r="H331" s="25"/>
      <c r="I331" s="25"/>
    </row>
    <row r="332" spans="1:9">
      <c r="A332" s="27" t="s">
        <v>455</v>
      </c>
      <c r="B332" s="2"/>
      <c r="C332" s="35" t="s">
        <v>168</v>
      </c>
      <c r="D332" s="35" t="s">
        <v>168</v>
      </c>
      <c r="E332" s="2" t="s">
        <v>771</v>
      </c>
      <c r="F332" s="2"/>
      <c r="G332" s="25">
        <f>SUM(G333)</f>
        <v>43000</v>
      </c>
      <c r="H332" s="25">
        <f>SUM(H333)</f>
        <v>47500</v>
      </c>
      <c r="I332" s="25">
        <f>SUM(I333)</f>
        <v>43000</v>
      </c>
    </row>
    <row r="333" spans="1:9" ht="31.5">
      <c r="A333" s="27" t="s">
        <v>272</v>
      </c>
      <c r="B333" s="2"/>
      <c r="C333" s="35" t="s">
        <v>168</v>
      </c>
      <c r="D333" s="35" t="s">
        <v>168</v>
      </c>
      <c r="E333" s="2" t="s">
        <v>771</v>
      </c>
      <c r="F333" s="2" t="s">
        <v>249</v>
      </c>
      <c r="G333" s="25">
        <v>43000</v>
      </c>
      <c r="H333" s="25">
        <v>47500</v>
      </c>
      <c r="I333" s="25">
        <v>43000</v>
      </c>
    </row>
    <row r="334" spans="1:9">
      <c r="A334" s="27" t="s">
        <v>773</v>
      </c>
      <c r="B334" s="2"/>
      <c r="C334" s="35" t="s">
        <v>168</v>
      </c>
      <c r="D334" s="35" t="s">
        <v>168</v>
      </c>
      <c r="E334" s="2" t="s">
        <v>772</v>
      </c>
      <c r="F334" s="2"/>
      <c r="G334" s="25">
        <f>SUM(G335)</f>
        <v>700</v>
      </c>
      <c r="H334" s="25">
        <f>SUM(H335)</f>
        <v>0</v>
      </c>
      <c r="I334" s="25">
        <f>SUM(I335)</f>
        <v>0</v>
      </c>
    </row>
    <row r="335" spans="1:9" ht="31.5">
      <c r="A335" s="27" t="s">
        <v>272</v>
      </c>
      <c r="B335" s="2"/>
      <c r="C335" s="35" t="s">
        <v>168</v>
      </c>
      <c r="D335" s="35" t="s">
        <v>168</v>
      </c>
      <c r="E335" s="2" t="s">
        <v>772</v>
      </c>
      <c r="F335" s="2" t="s">
        <v>249</v>
      </c>
      <c r="G335" s="25">
        <v>700</v>
      </c>
      <c r="H335" s="25"/>
      <c r="I335" s="25"/>
    </row>
    <row r="336" spans="1:9" ht="31.5">
      <c r="A336" s="27" t="s">
        <v>664</v>
      </c>
      <c r="B336" s="2"/>
      <c r="C336" s="35" t="s">
        <v>168</v>
      </c>
      <c r="D336" s="35" t="s">
        <v>168</v>
      </c>
      <c r="E336" s="35" t="s">
        <v>295</v>
      </c>
      <c r="F336" s="35"/>
      <c r="G336" s="101">
        <f t="shared" ref="G336:I337" si="38">SUM(G337)</f>
        <v>1100</v>
      </c>
      <c r="H336" s="101">
        <f t="shared" si="38"/>
        <v>0</v>
      </c>
      <c r="I336" s="101">
        <f t="shared" si="38"/>
        <v>0</v>
      </c>
    </row>
    <row r="337" spans="1:9" ht="31.5">
      <c r="A337" s="27" t="s">
        <v>271</v>
      </c>
      <c r="B337" s="2"/>
      <c r="C337" s="35" t="s">
        <v>168</v>
      </c>
      <c r="D337" s="35" t="s">
        <v>168</v>
      </c>
      <c r="E337" s="35" t="s">
        <v>309</v>
      </c>
      <c r="F337" s="35"/>
      <c r="G337" s="101">
        <f t="shared" si="38"/>
        <v>1100</v>
      </c>
      <c r="H337" s="101">
        <f t="shared" si="38"/>
        <v>0</v>
      </c>
      <c r="I337" s="101">
        <f t="shared" si="38"/>
        <v>0</v>
      </c>
    </row>
    <row r="338" spans="1:9" ht="27.75" customHeight="1">
      <c r="A338" s="27" t="s">
        <v>272</v>
      </c>
      <c r="B338" s="2"/>
      <c r="C338" s="35" t="s">
        <v>168</v>
      </c>
      <c r="D338" s="35" t="s">
        <v>168</v>
      </c>
      <c r="E338" s="35" t="s">
        <v>309</v>
      </c>
      <c r="F338" s="35" t="s">
        <v>249</v>
      </c>
      <c r="G338" s="101">
        <v>1100</v>
      </c>
      <c r="H338" s="101"/>
      <c r="I338" s="101"/>
    </row>
    <row r="339" spans="1:9" ht="31.5">
      <c r="A339" s="27" t="s">
        <v>675</v>
      </c>
      <c r="B339" s="2"/>
      <c r="C339" s="35" t="s">
        <v>168</v>
      </c>
      <c r="D339" s="35" t="s">
        <v>168</v>
      </c>
      <c r="E339" s="35" t="s">
        <v>237</v>
      </c>
      <c r="F339" s="35"/>
      <c r="G339" s="101">
        <f t="shared" ref="G339:I341" si="39">SUM(G340)</f>
        <v>250</v>
      </c>
      <c r="H339" s="101">
        <f t="shared" si="39"/>
        <v>0</v>
      </c>
      <c r="I339" s="101">
        <f t="shared" si="39"/>
        <v>0</v>
      </c>
    </row>
    <row r="340" spans="1:9" ht="31.5">
      <c r="A340" s="27" t="s">
        <v>367</v>
      </c>
      <c r="B340" s="2"/>
      <c r="C340" s="35" t="s">
        <v>168</v>
      </c>
      <c r="D340" s="35" t="s">
        <v>168</v>
      </c>
      <c r="E340" s="35" t="s">
        <v>240</v>
      </c>
      <c r="F340" s="35"/>
      <c r="G340" s="101">
        <f t="shared" si="39"/>
        <v>250</v>
      </c>
      <c r="H340" s="101">
        <f t="shared" si="39"/>
        <v>0</v>
      </c>
      <c r="I340" s="101">
        <f t="shared" si="39"/>
        <v>0</v>
      </c>
    </row>
    <row r="341" spans="1:9">
      <c r="A341" s="1" t="s">
        <v>34</v>
      </c>
      <c r="B341" s="2"/>
      <c r="C341" s="35" t="s">
        <v>168</v>
      </c>
      <c r="D341" s="35" t="s">
        <v>168</v>
      </c>
      <c r="E341" s="35" t="s">
        <v>735</v>
      </c>
      <c r="F341" s="35"/>
      <c r="G341" s="101">
        <f t="shared" si="39"/>
        <v>250</v>
      </c>
      <c r="H341" s="101">
        <f t="shared" si="39"/>
        <v>0</v>
      </c>
      <c r="I341" s="101">
        <f t="shared" si="39"/>
        <v>0</v>
      </c>
    </row>
    <row r="342" spans="1:9" ht="31.5">
      <c r="A342" s="27" t="s">
        <v>51</v>
      </c>
      <c r="B342" s="2"/>
      <c r="C342" s="35" t="s">
        <v>168</v>
      </c>
      <c r="D342" s="35" t="s">
        <v>168</v>
      </c>
      <c r="E342" s="35" t="s">
        <v>735</v>
      </c>
      <c r="F342" s="35" t="s">
        <v>90</v>
      </c>
      <c r="G342" s="101">
        <v>250</v>
      </c>
      <c r="H342" s="101"/>
      <c r="I342" s="101"/>
    </row>
    <row r="343" spans="1:9">
      <c r="A343" s="27" t="s">
        <v>191</v>
      </c>
      <c r="B343" s="2"/>
      <c r="C343" s="35" t="s">
        <v>168</v>
      </c>
      <c r="D343" s="35" t="s">
        <v>168</v>
      </c>
      <c r="E343" s="112" t="s">
        <v>192</v>
      </c>
      <c r="F343" s="35"/>
      <c r="G343" s="101">
        <f>SUM(G344)</f>
        <v>149.20000000000002</v>
      </c>
      <c r="H343" s="101">
        <f>SUM(H344)</f>
        <v>149.4</v>
      </c>
      <c r="I343" s="101">
        <f>SUM(I344)</f>
        <v>149.70000000000002</v>
      </c>
    </row>
    <row r="344" spans="1:9" ht="47.25">
      <c r="A344" s="111" t="s">
        <v>360</v>
      </c>
      <c r="B344" s="35"/>
      <c r="C344" s="35" t="s">
        <v>168</v>
      </c>
      <c r="D344" s="35" t="s">
        <v>168</v>
      </c>
      <c r="E344" s="112" t="s">
        <v>565</v>
      </c>
      <c r="F344" s="31"/>
      <c r="G344" s="101">
        <f>SUM(G345:G346)</f>
        <v>149.20000000000002</v>
      </c>
      <c r="H344" s="101">
        <f>SUM(H345:H346)</f>
        <v>149.4</v>
      </c>
      <c r="I344" s="101">
        <f>SUM(I345:I346)</f>
        <v>149.70000000000002</v>
      </c>
    </row>
    <row r="345" spans="1:9" ht="47.25">
      <c r="A345" s="27" t="s">
        <v>50</v>
      </c>
      <c r="B345" s="35"/>
      <c r="C345" s="35" t="s">
        <v>168</v>
      </c>
      <c r="D345" s="35" t="s">
        <v>168</v>
      </c>
      <c r="E345" s="112" t="s">
        <v>565</v>
      </c>
      <c r="F345" s="112" t="s">
        <v>88</v>
      </c>
      <c r="G345" s="101">
        <v>140.4</v>
      </c>
      <c r="H345" s="101">
        <v>140.6</v>
      </c>
      <c r="I345" s="101">
        <v>140.9</v>
      </c>
    </row>
    <row r="346" spans="1:9" ht="30.75" customHeight="1">
      <c r="A346" s="111" t="s">
        <v>51</v>
      </c>
      <c r="B346" s="35"/>
      <c r="C346" s="35" t="s">
        <v>168</v>
      </c>
      <c r="D346" s="35" t="s">
        <v>168</v>
      </c>
      <c r="E346" s="112" t="s">
        <v>937</v>
      </c>
      <c r="F346" s="112" t="s">
        <v>90</v>
      </c>
      <c r="G346" s="101">
        <v>8.8000000000000007</v>
      </c>
      <c r="H346" s="101">
        <v>8.8000000000000007</v>
      </c>
      <c r="I346" s="101">
        <v>8.8000000000000007</v>
      </c>
    </row>
    <row r="347" spans="1:9">
      <c r="A347" s="111" t="s">
        <v>241</v>
      </c>
      <c r="B347" s="20"/>
      <c r="C347" s="112" t="s">
        <v>77</v>
      </c>
      <c r="D347" s="31"/>
      <c r="E347" s="31"/>
      <c r="F347" s="31"/>
      <c r="G347" s="101">
        <f>SUM(G348+G354)</f>
        <v>15884.1</v>
      </c>
      <c r="H347" s="101">
        <f>SUM(H348+H354)</f>
        <v>18665</v>
      </c>
      <c r="I347" s="101">
        <f>SUM(I348+I354)</f>
        <v>10447.5</v>
      </c>
    </row>
    <row r="348" spans="1:9">
      <c r="A348" s="111" t="s">
        <v>242</v>
      </c>
      <c r="B348" s="20"/>
      <c r="C348" s="112" t="s">
        <v>77</v>
      </c>
      <c r="D348" s="112" t="s">
        <v>53</v>
      </c>
      <c r="E348" s="31"/>
      <c r="F348" s="31"/>
      <c r="G348" s="101">
        <f t="shared" ref="G348:I349" si="40">SUM(G349)</f>
        <v>6964.5</v>
      </c>
      <c r="H348" s="101">
        <f t="shared" si="40"/>
        <v>6964.5</v>
      </c>
      <c r="I348" s="101">
        <f t="shared" si="40"/>
        <v>6964.5</v>
      </c>
    </row>
    <row r="349" spans="1:9">
      <c r="A349" s="111" t="s">
        <v>665</v>
      </c>
      <c r="B349" s="20"/>
      <c r="C349" s="112" t="s">
        <v>77</v>
      </c>
      <c r="D349" s="112" t="s">
        <v>53</v>
      </c>
      <c r="E349" s="31" t="s">
        <v>243</v>
      </c>
      <c r="F349" s="31"/>
      <c r="G349" s="101">
        <f t="shared" si="40"/>
        <v>6964.5</v>
      </c>
      <c r="H349" s="101">
        <f t="shared" si="40"/>
        <v>6964.5</v>
      </c>
      <c r="I349" s="101">
        <f t="shared" si="40"/>
        <v>6964.5</v>
      </c>
    </row>
    <row r="350" spans="1:9" ht="31.5">
      <c r="A350" s="111" t="s">
        <v>44</v>
      </c>
      <c r="B350" s="20"/>
      <c r="C350" s="112" t="s">
        <v>77</v>
      </c>
      <c r="D350" s="112" t="s">
        <v>53</v>
      </c>
      <c r="E350" s="31" t="s">
        <v>244</v>
      </c>
      <c r="F350" s="31"/>
      <c r="G350" s="101">
        <f>SUM(G351:G353)</f>
        <v>6964.5</v>
      </c>
      <c r="H350" s="101">
        <f>SUM(H351:H353)</f>
        <v>6964.5</v>
      </c>
      <c r="I350" s="101">
        <f>SUM(I351:I353)</f>
        <v>6964.5</v>
      </c>
    </row>
    <row r="351" spans="1:9" ht="47.25">
      <c r="A351" s="27" t="s">
        <v>50</v>
      </c>
      <c r="B351" s="20"/>
      <c r="C351" s="112" t="s">
        <v>77</v>
      </c>
      <c r="D351" s="112" t="s">
        <v>53</v>
      </c>
      <c r="E351" s="31" t="s">
        <v>244</v>
      </c>
      <c r="F351" s="112" t="s">
        <v>88</v>
      </c>
      <c r="G351" s="101">
        <v>5911.5</v>
      </c>
      <c r="H351" s="101">
        <v>5911.5</v>
      </c>
      <c r="I351" s="101">
        <v>5911.5</v>
      </c>
    </row>
    <row r="352" spans="1:9" ht="31.5">
      <c r="A352" s="111" t="s">
        <v>51</v>
      </c>
      <c r="B352" s="20"/>
      <c r="C352" s="112" t="s">
        <v>77</v>
      </c>
      <c r="D352" s="112" t="s">
        <v>53</v>
      </c>
      <c r="E352" s="31" t="s">
        <v>244</v>
      </c>
      <c r="F352" s="112" t="s">
        <v>90</v>
      </c>
      <c r="G352" s="101">
        <v>927.4</v>
      </c>
      <c r="H352" s="101">
        <v>927.4</v>
      </c>
      <c r="I352" s="101">
        <v>927.4</v>
      </c>
    </row>
    <row r="353" spans="1:9">
      <c r="A353" s="111" t="s">
        <v>21</v>
      </c>
      <c r="B353" s="20"/>
      <c r="C353" s="112" t="s">
        <v>77</v>
      </c>
      <c r="D353" s="112" t="s">
        <v>53</v>
      </c>
      <c r="E353" s="31" t="s">
        <v>244</v>
      </c>
      <c r="F353" s="112" t="s">
        <v>95</v>
      </c>
      <c r="G353" s="101">
        <v>125.6</v>
      </c>
      <c r="H353" s="101">
        <v>125.6</v>
      </c>
      <c r="I353" s="101">
        <v>125.6</v>
      </c>
    </row>
    <row r="354" spans="1:9">
      <c r="A354" s="111" t="s">
        <v>178</v>
      </c>
      <c r="B354" s="20"/>
      <c r="C354" s="112" t="s">
        <v>77</v>
      </c>
      <c r="D354" s="112" t="s">
        <v>168</v>
      </c>
      <c r="E354" s="31"/>
      <c r="F354" s="31"/>
      <c r="G354" s="101">
        <f>SUM(G355)</f>
        <v>8919.6</v>
      </c>
      <c r="H354" s="101">
        <f>SUM(H355)</f>
        <v>11700.5</v>
      </c>
      <c r="I354" s="101">
        <f>SUM(I355)</f>
        <v>3483</v>
      </c>
    </row>
    <row r="355" spans="1:9">
      <c r="A355" s="111" t="s">
        <v>665</v>
      </c>
      <c r="B355" s="20"/>
      <c r="C355" s="112" t="s">
        <v>77</v>
      </c>
      <c r="D355" s="112" t="s">
        <v>168</v>
      </c>
      <c r="E355" s="31" t="s">
        <v>243</v>
      </c>
      <c r="F355" s="31"/>
      <c r="G355" s="101">
        <f>SUM(G356)+G367+G362</f>
        <v>8919.6</v>
      </c>
      <c r="H355" s="101">
        <f>SUM(H356)+H367+H362</f>
        <v>11700.5</v>
      </c>
      <c r="I355" s="101">
        <f>SUM(I356)+I367+I362</f>
        <v>3483</v>
      </c>
    </row>
    <row r="356" spans="1:9">
      <c r="A356" s="111" t="s">
        <v>34</v>
      </c>
      <c r="B356" s="20"/>
      <c r="C356" s="112" t="s">
        <v>77</v>
      </c>
      <c r="D356" s="112" t="s">
        <v>168</v>
      </c>
      <c r="E356" s="31" t="s">
        <v>251</v>
      </c>
      <c r="F356" s="31"/>
      <c r="G356" s="101">
        <f>SUM(G357)+G359</f>
        <v>4269.6000000000004</v>
      </c>
      <c r="H356" s="101">
        <f>SUM(H357)+H359</f>
        <v>3050.5</v>
      </c>
      <c r="I356" s="101">
        <f>SUM(I357)+I359</f>
        <v>3483</v>
      </c>
    </row>
    <row r="357" spans="1:9" ht="47.25" hidden="1">
      <c r="A357" s="111" t="s">
        <v>274</v>
      </c>
      <c r="B357" s="20"/>
      <c r="C357" s="112" t="s">
        <v>77</v>
      </c>
      <c r="D357" s="112" t="s">
        <v>168</v>
      </c>
      <c r="E357" s="31" t="s">
        <v>275</v>
      </c>
      <c r="F357" s="31"/>
      <c r="G357" s="101">
        <f>SUM(G358)</f>
        <v>0</v>
      </c>
      <c r="H357" s="101">
        <f>SUM(H358)</f>
        <v>0</v>
      </c>
      <c r="I357" s="101">
        <f>SUM(I358)</f>
        <v>0</v>
      </c>
    </row>
    <row r="358" spans="1:9" hidden="1">
      <c r="A358" s="111" t="s">
        <v>89</v>
      </c>
      <c r="B358" s="20"/>
      <c r="C358" s="112" t="s">
        <v>77</v>
      </c>
      <c r="D358" s="112" t="s">
        <v>168</v>
      </c>
      <c r="E358" s="31" t="s">
        <v>275</v>
      </c>
      <c r="F358" s="112" t="s">
        <v>90</v>
      </c>
      <c r="G358" s="101"/>
      <c r="H358" s="101"/>
      <c r="I358" s="101"/>
    </row>
    <row r="359" spans="1:9" ht="47.25">
      <c r="A359" s="111" t="s">
        <v>274</v>
      </c>
      <c r="B359" s="20"/>
      <c r="C359" s="112" t="s">
        <v>77</v>
      </c>
      <c r="D359" s="112" t="s">
        <v>168</v>
      </c>
      <c r="E359" s="31" t="s">
        <v>275</v>
      </c>
      <c r="F359" s="31"/>
      <c r="G359" s="101">
        <f>SUM(G360:G361)</f>
        <v>4269.6000000000004</v>
      </c>
      <c r="H359" s="101">
        <f>SUM(H360:H361)</f>
        <v>3050.5</v>
      </c>
      <c r="I359" s="101">
        <f>SUM(I360:I361)</f>
        <v>3483</v>
      </c>
    </row>
    <row r="360" spans="1:9" ht="47.25" hidden="1">
      <c r="A360" s="27" t="s">
        <v>50</v>
      </c>
      <c r="B360" s="20"/>
      <c r="C360" s="112" t="s">
        <v>77</v>
      </c>
      <c r="D360" s="112" t="s">
        <v>168</v>
      </c>
      <c r="E360" s="31" t="s">
        <v>275</v>
      </c>
      <c r="F360" s="31">
        <v>100</v>
      </c>
      <c r="G360" s="101"/>
      <c r="H360" s="101"/>
      <c r="I360" s="101"/>
    </row>
    <row r="361" spans="1:9" ht="31.5">
      <c r="A361" s="111" t="s">
        <v>51</v>
      </c>
      <c r="B361" s="20"/>
      <c r="C361" s="112" t="s">
        <v>77</v>
      </c>
      <c r="D361" s="112" t="s">
        <v>168</v>
      </c>
      <c r="E361" s="31" t="s">
        <v>275</v>
      </c>
      <c r="F361" s="112" t="s">
        <v>90</v>
      </c>
      <c r="G361" s="101">
        <f>4487.1-534.8+317.3</f>
        <v>4269.6000000000004</v>
      </c>
      <c r="H361" s="101">
        <f>3483-432.5</f>
        <v>3050.5</v>
      </c>
      <c r="I361" s="101">
        <v>3483</v>
      </c>
    </row>
    <row r="362" spans="1:9">
      <c r="A362" s="111" t="s">
        <v>723</v>
      </c>
      <c r="B362" s="20"/>
      <c r="C362" s="112" t="s">
        <v>77</v>
      </c>
      <c r="D362" s="112" t="s">
        <v>168</v>
      </c>
      <c r="E362" s="31" t="s">
        <v>718</v>
      </c>
      <c r="F362" s="112"/>
      <c r="G362" s="101">
        <f>SUM(G363+G365)</f>
        <v>4350</v>
      </c>
      <c r="H362" s="101">
        <f>SUM(H363+H365)</f>
        <v>8650</v>
      </c>
      <c r="I362" s="101">
        <f>SUM(I363+I365)</f>
        <v>0</v>
      </c>
    </row>
    <row r="363" spans="1:9" ht="47.25">
      <c r="A363" s="111" t="s">
        <v>692</v>
      </c>
      <c r="B363" s="20"/>
      <c r="C363" s="112" t="s">
        <v>77</v>
      </c>
      <c r="D363" s="112" t="s">
        <v>168</v>
      </c>
      <c r="E363" s="31" t="s">
        <v>719</v>
      </c>
      <c r="F363" s="112"/>
      <c r="G363" s="101">
        <f>SUM(G364)</f>
        <v>4132.5</v>
      </c>
      <c r="H363" s="101">
        <f>SUM(H364)</f>
        <v>8217.5</v>
      </c>
      <c r="I363" s="101">
        <f>SUM(I364)</f>
        <v>0</v>
      </c>
    </row>
    <row r="364" spans="1:9" ht="31.5">
      <c r="A364" s="111" t="s">
        <v>51</v>
      </c>
      <c r="B364" s="20"/>
      <c r="C364" s="112" t="s">
        <v>77</v>
      </c>
      <c r="D364" s="112" t="s">
        <v>168</v>
      </c>
      <c r="E364" s="31" t="s">
        <v>719</v>
      </c>
      <c r="F364" s="112" t="s">
        <v>90</v>
      </c>
      <c r="G364" s="101">
        <v>4132.5</v>
      </c>
      <c r="H364" s="101">
        <v>8217.5</v>
      </c>
      <c r="I364" s="101"/>
    </row>
    <row r="365" spans="1:9" ht="47.25">
      <c r="A365" s="111" t="s">
        <v>721</v>
      </c>
      <c r="B365" s="20"/>
      <c r="C365" s="112" t="s">
        <v>77</v>
      </c>
      <c r="D365" s="112" t="s">
        <v>168</v>
      </c>
      <c r="E365" s="31" t="s">
        <v>720</v>
      </c>
      <c r="F365" s="112"/>
      <c r="G365" s="101">
        <f>SUM(G366)</f>
        <v>217.5</v>
      </c>
      <c r="H365" s="101">
        <f>SUM(H366)</f>
        <v>432.5</v>
      </c>
      <c r="I365" s="101">
        <f>SUM(I366)</f>
        <v>0</v>
      </c>
    </row>
    <row r="366" spans="1:9" ht="31.5">
      <c r="A366" s="111" t="s">
        <v>51</v>
      </c>
      <c r="B366" s="20"/>
      <c r="C366" s="112" t="s">
        <v>77</v>
      </c>
      <c r="D366" s="112" t="s">
        <v>168</v>
      </c>
      <c r="E366" s="31" t="s">
        <v>720</v>
      </c>
      <c r="F366" s="112" t="s">
        <v>90</v>
      </c>
      <c r="G366" s="101">
        <v>217.5</v>
      </c>
      <c r="H366" s="101">
        <v>432.5</v>
      </c>
      <c r="I366" s="101"/>
    </row>
    <row r="367" spans="1:9" ht="31.5">
      <c r="A367" s="27" t="s">
        <v>271</v>
      </c>
      <c r="B367" s="20"/>
      <c r="C367" s="112" t="s">
        <v>77</v>
      </c>
      <c r="D367" s="112" t="s">
        <v>168</v>
      </c>
      <c r="E367" s="31" t="s">
        <v>512</v>
      </c>
      <c r="F367" s="112"/>
      <c r="G367" s="101">
        <f>SUM(G368)</f>
        <v>300</v>
      </c>
      <c r="H367" s="101">
        <f>SUM(H368)</f>
        <v>0</v>
      </c>
      <c r="I367" s="101">
        <f>SUM(I368)</f>
        <v>0</v>
      </c>
    </row>
    <row r="368" spans="1:9" ht="31.5">
      <c r="A368" s="27" t="s">
        <v>272</v>
      </c>
      <c r="B368" s="20"/>
      <c r="C368" s="112" t="s">
        <v>77</v>
      </c>
      <c r="D368" s="112" t="s">
        <v>168</v>
      </c>
      <c r="E368" s="31" t="s">
        <v>512</v>
      </c>
      <c r="F368" s="112" t="s">
        <v>249</v>
      </c>
      <c r="G368" s="101">
        <v>300</v>
      </c>
      <c r="H368" s="101"/>
      <c r="I368" s="101"/>
    </row>
    <row r="369" spans="1:9">
      <c r="A369" s="27" t="s">
        <v>111</v>
      </c>
      <c r="B369" s="20"/>
      <c r="C369" s="112" t="s">
        <v>112</v>
      </c>
      <c r="D369" s="112"/>
      <c r="E369" s="31"/>
      <c r="F369" s="112"/>
      <c r="G369" s="101">
        <f t="shared" ref="G369:I372" si="41">SUM(G370)</f>
        <v>3800</v>
      </c>
      <c r="H369" s="101">
        <f t="shared" si="41"/>
        <v>3200</v>
      </c>
      <c r="I369" s="101">
        <f t="shared" si="41"/>
        <v>0</v>
      </c>
    </row>
    <row r="370" spans="1:9">
      <c r="A370" s="111" t="s">
        <v>182</v>
      </c>
      <c r="B370" s="20"/>
      <c r="C370" s="112" t="s">
        <v>112</v>
      </c>
      <c r="D370" s="112" t="s">
        <v>172</v>
      </c>
      <c r="E370" s="31"/>
      <c r="F370" s="112"/>
      <c r="G370" s="101">
        <f t="shared" si="41"/>
        <v>3800</v>
      </c>
      <c r="H370" s="101">
        <f t="shared" si="41"/>
        <v>3200</v>
      </c>
      <c r="I370" s="101">
        <f t="shared" si="41"/>
        <v>0</v>
      </c>
    </row>
    <row r="371" spans="1:9" ht="47.25">
      <c r="A371" s="27" t="s">
        <v>688</v>
      </c>
      <c r="B371" s="20"/>
      <c r="C371" s="112" t="s">
        <v>112</v>
      </c>
      <c r="D371" s="112" t="s">
        <v>172</v>
      </c>
      <c r="E371" s="31" t="s">
        <v>493</v>
      </c>
      <c r="F371" s="112"/>
      <c r="G371" s="101">
        <f t="shared" si="41"/>
        <v>3800</v>
      </c>
      <c r="H371" s="101">
        <f t="shared" si="41"/>
        <v>3200</v>
      </c>
      <c r="I371" s="101">
        <f t="shared" si="41"/>
        <v>0</v>
      </c>
    </row>
    <row r="372" spans="1:9" ht="31.5">
      <c r="A372" s="27" t="s">
        <v>271</v>
      </c>
      <c r="B372" s="20"/>
      <c r="C372" s="112" t="s">
        <v>112</v>
      </c>
      <c r="D372" s="112" t="s">
        <v>172</v>
      </c>
      <c r="E372" s="31" t="s">
        <v>734</v>
      </c>
      <c r="F372" s="112"/>
      <c r="G372" s="101">
        <f t="shared" si="41"/>
        <v>3800</v>
      </c>
      <c r="H372" s="101">
        <f t="shared" si="41"/>
        <v>3200</v>
      </c>
      <c r="I372" s="101">
        <f t="shared" si="41"/>
        <v>0</v>
      </c>
    </row>
    <row r="373" spans="1:9" ht="31.5">
      <c r="A373" s="27" t="s">
        <v>272</v>
      </c>
      <c r="B373" s="20"/>
      <c r="C373" s="112" t="s">
        <v>112</v>
      </c>
      <c r="D373" s="112" t="s">
        <v>172</v>
      </c>
      <c r="E373" s="31" t="s">
        <v>734</v>
      </c>
      <c r="F373" s="112" t="s">
        <v>249</v>
      </c>
      <c r="G373" s="101">
        <v>3800</v>
      </c>
      <c r="H373" s="101">
        <v>3200</v>
      </c>
      <c r="I373" s="101"/>
    </row>
    <row r="374" spans="1:9" hidden="1">
      <c r="A374" s="27" t="s">
        <v>122</v>
      </c>
      <c r="B374" s="2"/>
      <c r="C374" s="35" t="s">
        <v>14</v>
      </c>
      <c r="D374" s="35"/>
      <c r="E374" s="35"/>
      <c r="F374" s="2"/>
      <c r="G374" s="25">
        <f t="shared" ref="G374:I377" si="42">SUM(G375)</f>
        <v>0</v>
      </c>
      <c r="H374" s="25">
        <f t="shared" si="42"/>
        <v>0</v>
      </c>
      <c r="I374" s="25">
        <f t="shared" si="42"/>
        <v>0</v>
      </c>
    </row>
    <row r="375" spans="1:9" hidden="1">
      <c r="A375" s="27" t="s">
        <v>513</v>
      </c>
      <c r="B375" s="2"/>
      <c r="C375" s="37" t="s">
        <v>14</v>
      </c>
      <c r="D375" s="37" t="s">
        <v>12</v>
      </c>
      <c r="E375" s="37"/>
      <c r="F375" s="37"/>
      <c r="G375" s="101">
        <f t="shared" si="42"/>
        <v>0</v>
      </c>
      <c r="H375" s="101">
        <f t="shared" si="42"/>
        <v>0</v>
      </c>
      <c r="I375" s="101">
        <f t="shared" si="42"/>
        <v>0</v>
      </c>
    </row>
    <row r="376" spans="1:9" ht="31.5" hidden="1">
      <c r="A376" s="27" t="s">
        <v>664</v>
      </c>
      <c r="B376" s="2"/>
      <c r="C376" s="37" t="s">
        <v>14</v>
      </c>
      <c r="D376" s="37" t="s">
        <v>12</v>
      </c>
      <c r="E376" s="35" t="s">
        <v>295</v>
      </c>
      <c r="F376" s="2"/>
      <c r="G376" s="25">
        <f t="shared" si="42"/>
        <v>0</v>
      </c>
      <c r="H376" s="25">
        <f t="shared" si="42"/>
        <v>0</v>
      </c>
      <c r="I376" s="25">
        <f t="shared" si="42"/>
        <v>0</v>
      </c>
    </row>
    <row r="377" spans="1:9" ht="31.5" hidden="1">
      <c r="A377" s="27" t="s">
        <v>271</v>
      </c>
      <c r="B377" s="2"/>
      <c r="C377" s="37" t="s">
        <v>14</v>
      </c>
      <c r="D377" s="37" t="s">
        <v>12</v>
      </c>
      <c r="E377" s="35" t="s">
        <v>309</v>
      </c>
      <c r="F377" s="2"/>
      <c r="G377" s="25">
        <f t="shared" si="42"/>
        <v>0</v>
      </c>
      <c r="H377" s="25">
        <f t="shared" si="42"/>
        <v>0</v>
      </c>
      <c r="I377" s="25">
        <f t="shared" si="42"/>
        <v>0</v>
      </c>
    </row>
    <row r="378" spans="1:9" ht="31.5" hidden="1">
      <c r="A378" s="27" t="s">
        <v>272</v>
      </c>
      <c r="B378" s="2"/>
      <c r="C378" s="37" t="s">
        <v>14</v>
      </c>
      <c r="D378" s="37" t="s">
        <v>12</v>
      </c>
      <c r="E378" s="35" t="s">
        <v>309</v>
      </c>
      <c r="F378" s="2" t="s">
        <v>249</v>
      </c>
      <c r="G378" s="25"/>
      <c r="H378" s="25"/>
      <c r="I378" s="25"/>
    </row>
    <row r="379" spans="1:9">
      <c r="A379" s="111" t="s">
        <v>29</v>
      </c>
      <c r="B379" s="20"/>
      <c r="C379" s="112" t="s">
        <v>30</v>
      </c>
      <c r="D379" s="112"/>
      <c r="E379" s="31"/>
      <c r="F379" s="31"/>
      <c r="G379" s="101">
        <f>SUM(G380+G392)+G405</f>
        <v>52633.299999999996</v>
      </c>
      <c r="H379" s="101">
        <f>SUM(H380+H392)+H405</f>
        <v>48686.5</v>
      </c>
      <c r="I379" s="101">
        <f>SUM(I380+I392)+I405</f>
        <v>48681.7</v>
      </c>
    </row>
    <row r="380" spans="1:9">
      <c r="A380" s="111" t="s">
        <v>52</v>
      </c>
      <c r="B380" s="20"/>
      <c r="C380" s="112" t="s">
        <v>30</v>
      </c>
      <c r="D380" s="112" t="s">
        <v>53</v>
      </c>
      <c r="E380" s="31"/>
      <c r="F380" s="31"/>
      <c r="G380" s="101">
        <f>SUM(G385)+G381+G388</f>
        <v>1250</v>
      </c>
      <c r="H380" s="101">
        <f>SUM(H385)+H381+H388</f>
        <v>0</v>
      </c>
      <c r="I380" s="101">
        <f>SUM(I385)+I381+I388</f>
        <v>0</v>
      </c>
    </row>
    <row r="381" spans="1:9" ht="31.5" hidden="1">
      <c r="A381" s="1" t="s">
        <v>672</v>
      </c>
      <c r="B381" s="112"/>
      <c r="C381" s="112" t="s">
        <v>30</v>
      </c>
      <c r="D381" s="112" t="s">
        <v>53</v>
      </c>
      <c r="E381" s="31" t="s">
        <v>245</v>
      </c>
      <c r="F381" s="42"/>
      <c r="G381" s="101">
        <f t="shared" ref="G381:I383" si="43">SUM(G382)</f>
        <v>0</v>
      </c>
      <c r="H381" s="101">
        <f t="shared" si="43"/>
        <v>0</v>
      </c>
      <c r="I381" s="101">
        <f t="shared" si="43"/>
        <v>0</v>
      </c>
    </row>
    <row r="382" spans="1:9" ht="31.5" hidden="1">
      <c r="A382" s="111" t="s">
        <v>630</v>
      </c>
      <c r="B382" s="112"/>
      <c r="C382" s="112" t="s">
        <v>30</v>
      </c>
      <c r="D382" s="112" t="s">
        <v>53</v>
      </c>
      <c r="E382" s="31" t="s">
        <v>246</v>
      </c>
      <c r="F382" s="42"/>
      <c r="G382" s="101">
        <f t="shared" si="43"/>
        <v>0</v>
      </c>
      <c r="H382" s="101">
        <f t="shared" si="43"/>
        <v>0</v>
      </c>
      <c r="I382" s="101">
        <f t="shared" si="43"/>
        <v>0</v>
      </c>
    </row>
    <row r="383" spans="1:9" ht="37.5" hidden="1" customHeight="1">
      <c r="A383" s="111" t="s">
        <v>624</v>
      </c>
      <c r="B383" s="112"/>
      <c r="C383" s="112" t="s">
        <v>30</v>
      </c>
      <c r="D383" s="112" t="s">
        <v>53</v>
      </c>
      <c r="E383" s="31" t="s">
        <v>623</v>
      </c>
      <c r="F383" s="42"/>
      <c r="G383" s="101">
        <f t="shared" si="43"/>
        <v>0</v>
      </c>
      <c r="H383" s="101">
        <f t="shared" si="43"/>
        <v>0</v>
      </c>
      <c r="I383" s="101">
        <f t="shared" si="43"/>
        <v>0</v>
      </c>
    </row>
    <row r="384" spans="1:9" hidden="1">
      <c r="A384" s="111" t="s">
        <v>41</v>
      </c>
      <c r="B384" s="112"/>
      <c r="C384" s="112" t="s">
        <v>30</v>
      </c>
      <c r="D384" s="112" t="s">
        <v>53</v>
      </c>
      <c r="E384" s="31" t="s">
        <v>623</v>
      </c>
      <c r="F384" s="31">
        <v>300</v>
      </c>
      <c r="G384" s="101"/>
      <c r="H384" s="101"/>
      <c r="I384" s="101"/>
    </row>
    <row r="385" spans="1:9" ht="31.5" hidden="1">
      <c r="A385" s="111" t="s">
        <v>489</v>
      </c>
      <c r="B385" s="20"/>
      <c r="C385" s="112" t="s">
        <v>30</v>
      </c>
      <c r="D385" s="112" t="s">
        <v>53</v>
      </c>
      <c r="E385" s="31" t="s">
        <v>237</v>
      </c>
      <c r="F385" s="31"/>
      <c r="G385" s="101">
        <f t="shared" ref="G385:I386" si="44">SUM(G386)</f>
        <v>0</v>
      </c>
      <c r="H385" s="101">
        <f t="shared" si="44"/>
        <v>0</v>
      </c>
      <c r="I385" s="101">
        <f t="shared" si="44"/>
        <v>0</v>
      </c>
    </row>
    <row r="386" spans="1:9" ht="78.75" hidden="1">
      <c r="A386" s="111" t="s">
        <v>553</v>
      </c>
      <c r="B386" s="20"/>
      <c r="C386" s="112" t="s">
        <v>30</v>
      </c>
      <c r="D386" s="112" t="s">
        <v>53</v>
      </c>
      <c r="E386" s="31" t="s">
        <v>247</v>
      </c>
      <c r="F386" s="31"/>
      <c r="G386" s="101">
        <f t="shared" si="44"/>
        <v>0</v>
      </c>
      <c r="H386" s="101">
        <f t="shared" si="44"/>
        <v>0</v>
      </c>
      <c r="I386" s="101">
        <f t="shared" si="44"/>
        <v>0</v>
      </c>
    </row>
    <row r="387" spans="1:9" hidden="1">
      <c r="A387" s="111" t="s">
        <v>89</v>
      </c>
      <c r="B387" s="20"/>
      <c r="C387" s="112" t="s">
        <v>30</v>
      </c>
      <c r="D387" s="112" t="s">
        <v>53</v>
      </c>
      <c r="E387" s="31" t="s">
        <v>247</v>
      </c>
      <c r="F387" s="31">
        <v>200</v>
      </c>
      <c r="G387" s="101"/>
      <c r="H387" s="101"/>
      <c r="I387" s="101"/>
    </row>
    <row r="388" spans="1:9" ht="31.5">
      <c r="A388" s="111" t="s">
        <v>680</v>
      </c>
      <c r="B388" s="20"/>
      <c r="C388" s="112" t="s">
        <v>30</v>
      </c>
      <c r="D388" s="112" t="s">
        <v>53</v>
      </c>
      <c r="E388" s="31" t="s">
        <v>445</v>
      </c>
      <c r="F388" s="31"/>
      <c r="G388" s="101">
        <f t="shared" ref="G388:I390" si="45">SUM(G389)</f>
        <v>1250</v>
      </c>
      <c r="H388" s="101">
        <f t="shared" si="45"/>
        <v>0</v>
      </c>
      <c r="I388" s="101">
        <f t="shared" si="45"/>
        <v>0</v>
      </c>
    </row>
    <row r="389" spans="1:9">
      <c r="A389" s="111" t="s">
        <v>34</v>
      </c>
      <c r="B389" s="20"/>
      <c r="C389" s="112" t="s">
        <v>30</v>
      </c>
      <c r="D389" s="112" t="s">
        <v>53</v>
      </c>
      <c r="E389" s="31" t="s">
        <v>446</v>
      </c>
      <c r="F389" s="31"/>
      <c r="G389" s="101">
        <f t="shared" si="45"/>
        <v>1250</v>
      </c>
      <c r="H389" s="101">
        <f t="shared" si="45"/>
        <v>0</v>
      </c>
      <c r="I389" s="101">
        <f t="shared" si="45"/>
        <v>0</v>
      </c>
    </row>
    <row r="390" spans="1:9">
      <c r="A390" s="111" t="s">
        <v>54</v>
      </c>
      <c r="B390" s="20"/>
      <c r="C390" s="112" t="s">
        <v>30</v>
      </c>
      <c r="D390" s="112" t="s">
        <v>53</v>
      </c>
      <c r="E390" s="31" t="s">
        <v>447</v>
      </c>
      <c r="F390" s="31"/>
      <c r="G390" s="101">
        <f t="shared" si="45"/>
        <v>1250</v>
      </c>
      <c r="H390" s="101">
        <f t="shared" si="45"/>
        <v>0</v>
      </c>
      <c r="I390" s="101">
        <f t="shared" si="45"/>
        <v>0</v>
      </c>
    </row>
    <row r="391" spans="1:9">
      <c r="A391" s="111" t="s">
        <v>41</v>
      </c>
      <c r="B391" s="20"/>
      <c r="C391" s="112" t="s">
        <v>30</v>
      </c>
      <c r="D391" s="112" t="s">
        <v>53</v>
      </c>
      <c r="E391" s="31" t="s">
        <v>447</v>
      </c>
      <c r="F391" s="31">
        <v>300</v>
      </c>
      <c r="G391" s="101">
        <v>1250</v>
      </c>
      <c r="H391" s="101"/>
      <c r="I391" s="101"/>
    </row>
    <row r="392" spans="1:9">
      <c r="A392" s="111" t="s">
        <v>185</v>
      </c>
      <c r="B392" s="20"/>
      <c r="C392" s="112" t="s">
        <v>30</v>
      </c>
      <c r="D392" s="112" t="s">
        <v>12</v>
      </c>
      <c r="E392" s="112"/>
      <c r="F392" s="112"/>
      <c r="G392" s="101">
        <f>SUM(G399)+G393</f>
        <v>48333.299999999996</v>
      </c>
      <c r="H392" s="101">
        <f>SUM(H399)+H393</f>
        <v>48636.5</v>
      </c>
      <c r="I392" s="101">
        <f>SUM(I399)+I393</f>
        <v>48631.7</v>
      </c>
    </row>
    <row r="393" spans="1:9" ht="31.5">
      <c r="A393" s="111" t="s">
        <v>906</v>
      </c>
      <c r="B393" s="20"/>
      <c r="C393" s="112" t="s">
        <v>30</v>
      </c>
      <c r="D393" s="112" t="s">
        <v>12</v>
      </c>
      <c r="E393" s="31" t="s">
        <v>245</v>
      </c>
      <c r="F393" s="112"/>
      <c r="G393" s="101">
        <f t="shared" ref="G393:I397" si="46">SUM(G394)</f>
        <v>1260.0999999999999</v>
      </c>
      <c r="H393" s="101">
        <f t="shared" si="46"/>
        <v>1563.3</v>
      </c>
      <c r="I393" s="101">
        <f t="shared" si="46"/>
        <v>1558.5</v>
      </c>
    </row>
    <row r="394" spans="1:9" ht="31.5">
      <c r="A394" s="111" t="s">
        <v>253</v>
      </c>
      <c r="B394" s="20"/>
      <c r="C394" s="112" t="s">
        <v>30</v>
      </c>
      <c r="D394" s="112" t="s">
        <v>12</v>
      </c>
      <c r="E394" s="31" t="s">
        <v>246</v>
      </c>
      <c r="F394" s="112"/>
      <c r="G394" s="101">
        <f>SUM(G397)+G395</f>
        <v>1260.0999999999999</v>
      </c>
      <c r="H394" s="101">
        <f t="shared" ref="H394:I394" si="47">SUM(H397)+H395</f>
        <v>1563.3</v>
      </c>
      <c r="I394" s="101">
        <f t="shared" si="47"/>
        <v>1558.5</v>
      </c>
    </row>
    <row r="395" spans="1:9" ht="47.25">
      <c r="A395" s="111" t="s">
        <v>932</v>
      </c>
      <c r="B395" s="20"/>
      <c r="C395" s="112" t="s">
        <v>30</v>
      </c>
      <c r="D395" s="112" t="s">
        <v>12</v>
      </c>
      <c r="E395" s="31" t="s">
        <v>934</v>
      </c>
      <c r="F395" s="112"/>
      <c r="G395" s="101">
        <f>SUM(G396)</f>
        <v>690.1</v>
      </c>
      <c r="H395" s="101">
        <f t="shared" ref="H395:I395" si="48">SUM(H396)</f>
        <v>993.3</v>
      </c>
      <c r="I395" s="101">
        <f t="shared" si="48"/>
        <v>988.5</v>
      </c>
    </row>
    <row r="396" spans="1:9">
      <c r="A396" s="111" t="s">
        <v>41</v>
      </c>
      <c r="B396" s="20"/>
      <c r="C396" s="112" t="s">
        <v>30</v>
      </c>
      <c r="D396" s="112" t="s">
        <v>12</v>
      </c>
      <c r="E396" s="31" t="s">
        <v>934</v>
      </c>
      <c r="F396" s="112" t="s">
        <v>98</v>
      </c>
      <c r="G396" s="101">
        <v>690.1</v>
      </c>
      <c r="H396" s="101">
        <v>993.3</v>
      </c>
      <c r="I396" s="101">
        <v>988.5</v>
      </c>
    </row>
    <row r="397" spans="1:9" ht="63">
      <c r="A397" s="111" t="s">
        <v>933</v>
      </c>
      <c r="B397" s="20"/>
      <c r="C397" s="112" t="s">
        <v>30</v>
      </c>
      <c r="D397" s="112" t="s">
        <v>12</v>
      </c>
      <c r="E397" s="31" t="s">
        <v>566</v>
      </c>
      <c r="F397" s="112"/>
      <c r="G397" s="101">
        <f t="shared" si="46"/>
        <v>570</v>
      </c>
      <c r="H397" s="101">
        <f t="shared" si="46"/>
        <v>570</v>
      </c>
      <c r="I397" s="101">
        <f t="shared" si="46"/>
        <v>570</v>
      </c>
    </row>
    <row r="398" spans="1:9">
      <c r="A398" s="111" t="s">
        <v>41</v>
      </c>
      <c r="B398" s="20"/>
      <c r="C398" s="112" t="s">
        <v>30</v>
      </c>
      <c r="D398" s="112" t="s">
        <v>12</v>
      </c>
      <c r="E398" s="31" t="s">
        <v>566</v>
      </c>
      <c r="F398" s="112" t="s">
        <v>98</v>
      </c>
      <c r="G398" s="101">
        <v>570</v>
      </c>
      <c r="H398" s="101">
        <v>570</v>
      </c>
      <c r="I398" s="101">
        <v>570</v>
      </c>
    </row>
    <row r="399" spans="1:9" ht="31.5">
      <c r="A399" s="111" t="s">
        <v>676</v>
      </c>
      <c r="B399" s="20"/>
      <c r="C399" s="112" t="s">
        <v>30</v>
      </c>
      <c r="D399" s="112" t="s">
        <v>12</v>
      </c>
      <c r="E399" s="31" t="s">
        <v>237</v>
      </c>
      <c r="F399" s="31"/>
      <c r="G399" s="101">
        <f>SUM(G400)</f>
        <v>47073.2</v>
      </c>
      <c r="H399" s="101">
        <f>SUM(H400)</f>
        <v>47073.2</v>
      </c>
      <c r="I399" s="101">
        <f>SUM(I400)</f>
        <v>47073.2</v>
      </c>
    </row>
    <row r="400" spans="1:9" ht="63">
      <c r="A400" s="111" t="s">
        <v>363</v>
      </c>
      <c r="B400" s="20"/>
      <c r="C400" s="112" t="s">
        <v>30</v>
      </c>
      <c r="D400" s="112" t="s">
        <v>12</v>
      </c>
      <c r="E400" s="31" t="s">
        <v>366</v>
      </c>
      <c r="F400" s="31"/>
      <c r="G400" s="101">
        <f>SUM(G401+G403)</f>
        <v>47073.2</v>
      </c>
      <c r="H400" s="101">
        <f>SUM(H401+H403)</f>
        <v>47073.2</v>
      </c>
      <c r="I400" s="101">
        <f>SUM(I401+I403)</f>
        <v>47073.2</v>
      </c>
    </row>
    <row r="401" spans="1:9" ht="99" hidden="1" customHeight="1">
      <c r="A401" s="27" t="s">
        <v>609</v>
      </c>
      <c r="B401" s="20"/>
      <c r="C401" s="112" t="s">
        <v>30</v>
      </c>
      <c r="D401" s="112" t="s">
        <v>12</v>
      </c>
      <c r="E401" s="31" t="s">
        <v>563</v>
      </c>
      <c r="F401" s="31"/>
      <c r="G401" s="101">
        <f>SUM(G402)</f>
        <v>0</v>
      </c>
      <c r="H401" s="101">
        <f>SUM(H402)</f>
        <v>0</v>
      </c>
      <c r="I401" s="101">
        <f>SUM(I402)</f>
        <v>0</v>
      </c>
    </row>
    <row r="402" spans="1:9" ht="31.5" hidden="1">
      <c r="A402" s="111" t="s">
        <v>248</v>
      </c>
      <c r="B402" s="20"/>
      <c r="C402" s="112" t="s">
        <v>30</v>
      </c>
      <c r="D402" s="112" t="s">
        <v>12</v>
      </c>
      <c r="E402" s="31" t="s">
        <v>563</v>
      </c>
      <c r="F402" s="31">
        <v>400</v>
      </c>
      <c r="G402" s="101"/>
      <c r="H402" s="101"/>
      <c r="I402" s="101"/>
    </row>
    <row r="403" spans="1:9" ht="47.25">
      <c r="A403" s="111" t="s">
        <v>250</v>
      </c>
      <c r="B403" s="20"/>
      <c r="C403" s="112" t="s">
        <v>30</v>
      </c>
      <c r="D403" s="112" t="s">
        <v>12</v>
      </c>
      <c r="E403" s="112" t="s">
        <v>564</v>
      </c>
      <c r="F403" s="31"/>
      <c r="G403" s="101">
        <f>SUM(G404)</f>
        <v>47073.2</v>
      </c>
      <c r="H403" s="101">
        <f>SUM(H404)</f>
        <v>47073.2</v>
      </c>
      <c r="I403" s="101">
        <f>SUM(I404)</f>
        <v>47073.2</v>
      </c>
    </row>
    <row r="404" spans="1:9" ht="30.75" customHeight="1">
      <c r="A404" s="111" t="s">
        <v>248</v>
      </c>
      <c r="B404" s="20"/>
      <c r="C404" s="112" t="s">
        <v>30</v>
      </c>
      <c r="D404" s="112" t="s">
        <v>12</v>
      </c>
      <c r="E404" s="112" t="s">
        <v>564</v>
      </c>
      <c r="F404" s="112" t="s">
        <v>249</v>
      </c>
      <c r="G404" s="101">
        <v>47073.2</v>
      </c>
      <c r="H404" s="101">
        <v>47073.2</v>
      </c>
      <c r="I404" s="101">
        <v>47073.2</v>
      </c>
    </row>
    <row r="405" spans="1:9" ht="17.25" customHeight="1">
      <c r="A405" s="111" t="s">
        <v>76</v>
      </c>
      <c r="B405" s="20"/>
      <c r="C405" s="112" t="s">
        <v>30</v>
      </c>
      <c r="D405" s="112" t="s">
        <v>77</v>
      </c>
      <c r="E405" s="31"/>
      <c r="F405" s="31"/>
      <c r="G405" s="101">
        <f>G409+G406</f>
        <v>3050</v>
      </c>
      <c r="H405" s="101">
        <f t="shared" ref="H405:I405" si="49">H409+H406</f>
        <v>50</v>
      </c>
      <c r="I405" s="101">
        <f t="shared" si="49"/>
        <v>50</v>
      </c>
    </row>
    <row r="406" spans="1:9" ht="31.5" hidden="1">
      <c r="A406" s="111" t="s">
        <v>488</v>
      </c>
      <c r="B406" s="20"/>
      <c r="C406" s="112" t="s">
        <v>30</v>
      </c>
      <c r="D406" s="112" t="s">
        <v>77</v>
      </c>
      <c r="E406" s="31" t="s">
        <v>237</v>
      </c>
      <c r="F406" s="31"/>
      <c r="G406" s="101">
        <f t="shared" ref="G406:I407" si="50">SUM(G407)</f>
        <v>0</v>
      </c>
      <c r="H406" s="101">
        <f t="shared" si="50"/>
        <v>0</v>
      </c>
      <c r="I406" s="101">
        <f t="shared" si="50"/>
        <v>0</v>
      </c>
    </row>
    <row r="407" spans="1:9" ht="78.75" hidden="1">
      <c r="A407" s="111" t="s">
        <v>466</v>
      </c>
      <c r="B407" s="43"/>
      <c r="C407" s="112" t="s">
        <v>30</v>
      </c>
      <c r="D407" s="112" t="s">
        <v>77</v>
      </c>
      <c r="E407" s="31" t="s">
        <v>247</v>
      </c>
      <c r="F407" s="42"/>
      <c r="G407" s="101">
        <f t="shared" si="50"/>
        <v>0</v>
      </c>
      <c r="H407" s="101">
        <f t="shared" si="50"/>
        <v>0</v>
      </c>
      <c r="I407" s="101">
        <f t="shared" si="50"/>
        <v>0</v>
      </c>
    </row>
    <row r="408" spans="1:9" ht="31.5" hidden="1">
      <c r="A408" s="111" t="s">
        <v>248</v>
      </c>
      <c r="B408" s="43"/>
      <c r="C408" s="112" t="s">
        <v>30</v>
      </c>
      <c r="D408" s="112" t="s">
        <v>77</v>
      </c>
      <c r="E408" s="31" t="s">
        <v>247</v>
      </c>
      <c r="F408" s="31">
        <v>400</v>
      </c>
      <c r="G408" s="101"/>
      <c r="H408" s="101"/>
      <c r="I408" s="101"/>
    </row>
    <row r="409" spans="1:9" ht="31.5">
      <c r="A409" s="111" t="s">
        <v>681</v>
      </c>
      <c r="B409" s="31"/>
      <c r="C409" s="112" t="s">
        <v>30</v>
      </c>
      <c r="D409" s="112" t="s">
        <v>77</v>
      </c>
      <c r="E409" s="31" t="s">
        <v>15</v>
      </c>
      <c r="F409" s="31"/>
      <c r="G409" s="101">
        <f t="shared" ref="G409:I410" si="51">SUM(G410)</f>
        <v>3050</v>
      </c>
      <c r="H409" s="101">
        <f t="shared" si="51"/>
        <v>50</v>
      </c>
      <c r="I409" s="101">
        <f t="shared" si="51"/>
        <v>50</v>
      </c>
    </row>
    <row r="410" spans="1:9">
      <c r="A410" s="111" t="s">
        <v>83</v>
      </c>
      <c r="B410" s="20"/>
      <c r="C410" s="112" t="s">
        <v>30</v>
      </c>
      <c r="D410" s="112" t="s">
        <v>77</v>
      </c>
      <c r="E410" s="31" t="s">
        <v>67</v>
      </c>
      <c r="F410" s="31"/>
      <c r="G410" s="101">
        <f t="shared" si="51"/>
        <v>3050</v>
      </c>
      <c r="H410" s="101">
        <f t="shared" si="51"/>
        <v>50</v>
      </c>
      <c r="I410" s="101">
        <f t="shared" si="51"/>
        <v>50</v>
      </c>
    </row>
    <row r="411" spans="1:9">
      <c r="A411" s="111" t="s">
        <v>34</v>
      </c>
      <c r="B411" s="20"/>
      <c r="C411" s="112" t="s">
        <v>30</v>
      </c>
      <c r="D411" s="112" t="s">
        <v>77</v>
      </c>
      <c r="E411" s="31" t="s">
        <v>427</v>
      </c>
      <c r="F411" s="31"/>
      <c r="G411" s="101">
        <f>SUM(G412+G414)</f>
        <v>3050</v>
      </c>
      <c r="H411" s="101">
        <f>SUM(H412+H414)</f>
        <v>50</v>
      </c>
      <c r="I411" s="101">
        <f>SUM(I412+I414)</f>
        <v>50</v>
      </c>
    </row>
    <row r="412" spans="1:9" ht="31.5">
      <c r="A412" s="111" t="s">
        <v>736</v>
      </c>
      <c r="B412" s="20"/>
      <c r="C412" s="112" t="s">
        <v>30</v>
      </c>
      <c r="D412" s="112" t="s">
        <v>77</v>
      </c>
      <c r="E412" s="31" t="s">
        <v>737</v>
      </c>
      <c r="F412" s="31"/>
      <c r="G412" s="101">
        <f>SUM(G413)</f>
        <v>3000</v>
      </c>
      <c r="H412" s="101">
        <f>SUM(H413)</f>
        <v>0</v>
      </c>
      <c r="I412" s="101">
        <f>SUM(I413)</f>
        <v>0</v>
      </c>
    </row>
    <row r="413" spans="1:9" ht="31.5">
      <c r="A413" s="111" t="s">
        <v>51</v>
      </c>
      <c r="B413" s="20"/>
      <c r="C413" s="112" t="s">
        <v>30</v>
      </c>
      <c r="D413" s="112" t="s">
        <v>77</v>
      </c>
      <c r="E413" s="31" t="s">
        <v>737</v>
      </c>
      <c r="F413" s="31">
        <v>200</v>
      </c>
      <c r="G413" s="101">
        <v>3000</v>
      </c>
      <c r="H413" s="101"/>
      <c r="I413" s="101"/>
    </row>
    <row r="414" spans="1:9" ht="47.25">
      <c r="A414" s="111" t="s">
        <v>739</v>
      </c>
      <c r="B414" s="20"/>
      <c r="C414" s="112" t="s">
        <v>30</v>
      </c>
      <c r="D414" s="112" t="s">
        <v>77</v>
      </c>
      <c r="E414" s="31" t="s">
        <v>738</v>
      </c>
      <c r="F414" s="31"/>
      <c r="G414" s="101">
        <f>SUM(G415)</f>
        <v>50</v>
      </c>
      <c r="H414" s="101">
        <f>SUM(H415)</f>
        <v>50</v>
      </c>
      <c r="I414" s="101">
        <f>SUM(I415)</f>
        <v>50</v>
      </c>
    </row>
    <row r="415" spans="1:9" ht="31.5">
      <c r="A415" s="111" t="s">
        <v>51</v>
      </c>
      <c r="B415" s="20"/>
      <c r="C415" s="112" t="s">
        <v>30</v>
      </c>
      <c r="D415" s="112" t="s">
        <v>77</v>
      </c>
      <c r="E415" s="31" t="s">
        <v>738</v>
      </c>
      <c r="F415" s="31">
        <v>200</v>
      </c>
      <c r="G415" s="101">
        <v>50</v>
      </c>
      <c r="H415" s="101">
        <v>50</v>
      </c>
      <c r="I415" s="101">
        <v>50</v>
      </c>
    </row>
    <row r="416" spans="1:9" hidden="1">
      <c r="A416" s="111" t="s">
        <v>150</v>
      </c>
      <c r="B416" s="20"/>
      <c r="C416" s="112" t="s">
        <v>30</v>
      </c>
      <c r="D416" s="112" t="s">
        <v>77</v>
      </c>
      <c r="E416" s="31" t="s">
        <v>429</v>
      </c>
      <c r="F416" s="31"/>
      <c r="G416" s="101">
        <f>SUM(G417)+G420</f>
        <v>0</v>
      </c>
      <c r="H416" s="101">
        <f>SUM(H417)+H420</f>
        <v>0</v>
      </c>
      <c r="I416" s="101">
        <f>SUM(I417)+I420</f>
        <v>0</v>
      </c>
    </row>
    <row r="417" spans="1:9" ht="31.5" hidden="1">
      <c r="A417" s="111" t="s">
        <v>264</v>
      </c>
      <c r="B417" s="20"/>
      <c r="C417" s="112" t="s">
        <v>30</v>
      </c>
      <c r="D417" s="112" t="s">
        <v>77</v>
      </c>
      <c r="E417" s="31" t="s">
        <v>430</v>
      </c>
      <c r="F417" s="31"/>
      <c r="G417" s="101">
        <f t="shared" ref="G417:I418" si="52">SUM(G418)</f>
        <v>0</v>
      </c>
      <c r="H417" s="101">
        <f t="shared" si="52"/>
        <v>0</v>
      </c>
      <c r="I417" s="101">
        <f t="shared" si="52"/>
        <v>0</v>
      </c>
    </row>
    <row r="418" spans="1:9" ht="31.5" hidden="1">
      <c r="A418" s="111" t="s">
        <v>27</v>
      </c>
      <c r="B418" s="20"/>
      <c r="C418" s="112" t="s">
        <v>30</v>
      </c>
      <c r="D418" s="112" t="s">
        <v>77</v>
      </c>
      <c r="E418" s="31" t="s">
        <v>430</v>
      </c>
      <c r="F418" s="31"/>
      <c r="G418" s="101">
        <f t="shared" si="52"/>
        <v>0</v>
      </c>
      <c r="H418" s="101">
        <f t="shared" si="52"/>
        <v>0</v>
      </c>
      <c r="I418" s="101">
        <f t="shared" si="52"/>
        <v>0</v>
      </c>
    </row>
    <row r="419" spans="1:9" ht="31.5" hidden="1">
      <c r="A419" s="111" t="s">
        <v>71</v>
      </c>
      <c r="B419" s="20"/>
      <c r="C419" s="112" t="s">
        <v>30</v>
      </c>
      <c r="D419" s="112" t="s">
        <v>77</v>
      </c>
      <c r="E419" s="31" t="s">
        <v>430</v>
      </c>
      <c r="F419" s="31">
        <v>600</v>
      </c>
      <c r="G419" s="101"/>
      <c r="H419" s="101"/>
      <c r="I419" s="101"/>
    </row>
    <row r="420" spans="1:9" ht="38.25" hidden="1" customHeight="1">
      <c r="A420" s="111" t="s">
        <v>265</v>
      </c>
      <c r="B420" s="20"/>
      <c r="C420" s="112" t="s">
        <v>30</v>
      </c>
      <c r="D420" s="112" t="s">
        <v>77</v>
      </c>
      <c r="E420" s="31" t="s">
        <v>431</v>
      </c>
      <c r="F420" s="31"/>
      <c r="G420" s="101">
        <f t="shared" ref="G420:I421" si="53">SUM(G421)</f>
        <v>0</v>
      </c>
      <c r="H420" s="101">
        <f t="shared" si="53"/>
        <v>0</v>
      </c>
      <c r="I420" s="101">
        <f t="shared" si="53"/>
        <v>0</v>
      </c>
    </row>
    <row r="421" spans="1:9" ht="31.5" hidden="1">
      <c r="A421" s="111" t="s">
        <v>27</v>
      </c>
      <c r="B421" s="20"/>
      <c r="C421" s="112" t="s">
        <v>30</v>
      </c>
      <c r="D421" s="112" t="s">
        <v>77</v>
      </c>
      <c r="E421" s="31" t="s">
        <v>431</v>
      </c>
      <c r="F421" s="31"/>
      <c r="G421" s="101">
        <f t="shared" si="53"/>
        <v>0</v>
      </c>
      <c r="H421" s="101">
        <f t="shared" si="53"/>
        <v>0</v>
      </c>
      <c r="I421" s="101">
        <f t="shared" si="53"/>
        <v>0</v>
      </c>
    </row>
    <row r="422" spans="1:9" ht="31.5" hidden="1">
      <c r="A422" s="111" t="s">
        <v>71</v>
      </c>
      <c r="B422" s="20"/>
      <c r="C422" s="112" t="s">
        <v>30</v>
      </c>
      <c r="D422" s="112" t="s">
        <v>77</v>
      </c>
      <c r="E422" s="31" t="s">
        <v>431</v>
      </c>
      <c r="F422" s="31">
        <v>600</v>
      </c>
      <c r="G422" s="101"/>
      <c r="H422" s="101"/>
      <c r="I422" s="101"/>
    </row>
    <row r="423" spans="1:9" ht="19.5" customHeight="1">
      <c r="A423" s="27" t="s">
        <v>255</v>
      </c>
      <c r="B423" s="2"/>
      <c r="C423" s="35" t="s">
        <v>169</v>
      </c>
      <c r="D423" s="35" t="s">
        <v>31</v>
      </c>
      <c r="E423" s="35"/>
      <c r="F423" s="35"/>
      <c r="G423" s="101">
        <f>SUM(G424)+G453+G438</f>
        <v>8900</v>
      </c>
      <c r="H423" s="101">
        <f>SUM(H424)+H453+H438</f>
        <v>0</v>
      </c>
      <c r="I423" s="101">
        <f>SUM(I424)+I453+I438</f>
        <v>0</v>
      </c>
    </row>
    <row r="424" spans="1:9">
      <c r="A424" s="27" t="s">
        <v>186</v>
      </c>
      <c r="B424" s="2"/>
      <c r="C424" s="35" t="s">
        <v>169</v>
      </c>
      <c r="D424" s="35" t="s">
        <v>33</v>
      </c>
      <c r="E424" s="35"/>
      <c r="F424" s="35"/>
      <c r="G424" s="101">
        <f>SUM(G425,G432)+G428</f>
        <v>8900</v>
      </c>
      <c r="H424" s="101">
        <f>SUM(H425,H432)</f>
        <v>0</v>
      </c>
      <c r="I424" s="101">
        <f>SUM(I425,I432)</f>
        <v>0</v>
      </c>
    </row>
    <row r="425" spans="1:9" ht="31.5">
      <c r="A425" s="27" t="s">
        <v>664</v>
      </c>
      <c r="B425" s="2"/>
      <c r="C425" s="35" t="s">
        <v>169</v>
      </c>
      <c r="D425" s="35" t="s">
        <v>33</v>
      </c>
      <c r="E425" s="35" t="s">
        <v>295</v>
      </c>
      <c r="F425" s="35"/>
      <c r="G425" s="101">
        <f t="shared" ref="G425:I426" si="54">SUM(G426)</f>
        <v>600</v>
      </c>
      <c r="H425" s="101">
        <f t="shared" si="54"/>
        <v>0</v>
      </c>
      <c r="I425" s="101">
        <f t="shared" si="54"/>
        <v>0</v>
      </c>
    </row>
    <row r="426" spans="1:9" ht="31.5">
      <c r="A426" s="27" t="s">
        <v>271</v>
      </c>
      <c r="B426" s="2"/>
      <c r="C426" s="35" t="s">
        <v>169</v>
      </c>
      <c r="D426" s="35" t="s">
        <v>33</v>
      </c>
      <c r="E426" s="35" t="s">
        <v>309</v>
      </c>
      <c r="F426" s="35"/>
      <c r="G426" s="101">
        <f t="shared" si="54"/>
        <v>600</v>
      </c>
      <c r="H426" s="101">
        <f t="shared" si="54"/>
        <v>0</v>
      </c>
      <c r="I426" s="101">
        <f t="shared" si="54"/>
        <v>0</v>
      </c>
    </row>
    <row r="427" spans="1:9" ht="31.5">
      <c r="A427" s="27" t="s">
        <v>272</v>
      </c>
      <c r="B427" s="2"/>
      <c r="C427" s="35" t="s">
        <v>169</v>
      </c>
      <c r="D427" s="35" t="s">
        <v>33</v>
      </c>
      <c r="E427" s="35" t="s">
        <v>309</v>
      </c>
      <c r="F427" s="35" t="s">
        <v>249</v>
      </c>
      <c r="G427" s="101">
        <v>600</v>
      </c>
      <c r="H427" s="101"/>
      <c r="I427" s="101"/>
    </row>
    <row r="428" spans="1:9" ht="31.5">
      <c r="A428" s="111" t="s">
        <v>645</v>
      </c>
      <c r="B428" s="2"/>
      <c r="C428" s="35" t="s">
        <v>169</v>
      </c>
      <c r="D428" s="35" t="s">
        <v>33</v>
      </c>
      <c r="E428" s="2" t="s">
        <v>219</v>
      </c>
      <c r="F428" s="2"/>
      <c r="G428" s="25">
        <f t="shared" ref="G428:G429" si="55">SUM(G429)</f>
        <v>1000</v>
      </c>
      <c r="H428" s="101"/>
      <c r="I428" s="101"/>
    </row>
    <row r="429" spans="1:9" ht="47.25">
      <c r="A429" s="111" t="s">
        <v>646</v>
      </c>
      <c r="B429" s="2"/>
      <c r="C429" s="35" t="s">
        <v>169</v>
      </c>
      <c r="D429" s="35" t="s">
        <v>33</v>
      </c>
      <c r="E429" s="2" t="s">
        <v>220</v>
      </c>
      <c r="F429" s="2"/>
      <c r="G429" s="25">
        <f t="shared" si="55"/>
        <v>1000</v>
      </c>
      <c r="H429" s="101"/>
      <c r="I429" s="101"/>
    </row>
    <row r="430" spans="1:9" ht="31.5">
      <c r="A430" s="111" t="s">
        <v>494</v>
      </c>
      <c r="B430" s="2"/>
      <c r="C430" s="35" t="s">
        <v>169</v>
      </c>
      <c r="D430" s="35" t="s">
        <v>33</v>
      </c>
      <c r="E430" s="2" t="s">
        <v>222</v>
      </c>
      <c r="F430" s="2"/>
      <c r="G430" s="25">
        <f>SUM(G431:G431)</f>
        <v>1000</v>
      </c>
      <c r="H430" s="101"/>
      <c r="I430" s="101"/>
    </row>
    <row r="431" spans="1:9" ht="31.5">
      <c r="A431" s="27" t="s">
        <v>51</v>
      </c>
      <c r="B431" s="2"/>
      <c r="C431" s="35" t="s">
        <v>169</v>
      </c>
      <c r="D431" s="35" t="s">
        <v>33</v>
      </c>
      <c r="E431" s="2" t="s">
        <v>222</v>
      </c>
      <c r="F431" s="2" t="s">
        <v>249</v>
      </c>
      <c r="G431" s="25">
        <v>1000</v>
      </c>
      <c r="H431" s="101"/>
      <c r="I431" s="101"/>
    </row>
    <row r="432" spans="1:9" ht="31.5">
      <c r="A432" s="32" t="s">
        <v>683</v>
      </c>
      <c r="B432" s="33"/>
      <c r="C432" s="35" t="s">
        <v>169</v>
      </c>
      <c r="D432" s="35" t="s">
        <v>33</v>
      </c>
      <c r="E432" s="34" t="s">
        <v>258</v>
      </c>
      <c r="F432" s="34"/>
      <c r="G432" s="101">
        <f>SUM(G433)</f>
        <v>7300</v>
      </c>
      <c r="H432" s="101">
        <f>SUM(H433)</f>
        <v>0</v>
      </c>
      <c r="I432" s="101">
        <f>SUM(I433)</f>
        <v>0</v>
      </c>
    </row>
    <row r="433" spans="1:9" ht="31.5">
      <c r="A433" s="32" t="s">
        <v>276</v>
      </c>
      <c r="B433" s="33"/>
      <c r="C433" s="35" t="s">
        <v>169</v>
      </c>
      <c r="D433" s="35" t="s">
        <v>33</v>
      </c>
      <c r="E433" s="34" t="s">
        <v>266</v>
      </c>
      <c r="F433" s="34"/>
      <c r="G433" s="101">
        <f>SUM(G434)+G436</f>
        <v>7300</v>
      </c>
      <c r="H433" s="101">
        <f>SUM(H434)+H436</f>
        <v>0</v>
      </c>
      <c r="I433" s="101">
        <f>SUM(I434)+I436</f>
        <v>0</v>
      </c>
    </row>
    <row r="434" spans="1:9" ht="31.5">
      <c r="A434" s="27" t="s">
        <v>368</v>
      </c>
      <c r="B434" s="2"/>
      <c r="C434" s="35" t="s">
        <v>169</v>
      </c>
      <c r="D434" s="35" t="s">
        <v>33</v>
      </c>
      <c r="E434" s="34" t="s">
        <v>310</v>
      </c>
      <c r="F434" s="34"/>
      <c r="G434" s="101">
        <f>SUM(G435)</f>
        <v>7300</v>
      </c>
      <c r="H434" s="101">
        <f>SUM(H435)</f>
        <v>0</v>
      </c>
      <c r="I434" s="101">
        <f>SUM(I435)</f>
        <v>0</v>
      </c>
    </row>
    <row r="435" spans="1:9" ht="31.5">
      <c r="A435" s="27" t="s">
        <v>272</v>
      </c>
      <c r="B435" s="2"/>
      <c r="C435" s="35" t="s">
        <v>169</v>
      </c>
      <c r="D435" s="35" t="s">
        <v>33</v>
      </c>
      <c r="E435" s="34" t="s">
        <v>310</v>
      </c>
      <c r="F435" s="34">
        <v>400</v>
      </c>
      <c r="G435" s="101">
        <f>6300+1000</f>
        <v>7300</v>
      </c>
      <c r="H435" s="101"/>
      <c r="I435" s="101"/>
    </row>
    <row r="436" spans="1:9" ht="31.5" hidden="1">
      <c r="A436" s="27" t="s">
        <v>491</v>
      </c>
      <c r="B436" s="2"/>
      <c r="C436" s="35" t="s">
        <v>169</v>
      </c>
      <c r="D436" s="35" t="s">
        <v>33</v>
      </c>
      <c r="E436" s="34" t="s">
        <v>450</v>
      </c>
      <c r="F436" s="34"/>
      <c r="G436" s="101">
        <f>SUM(G437)</f>
        <v>0</v>
      </c>
      <c r="H436" s="101">
        <f>SUM(H437)</f>
        <v>0</v>
      </c>
      <c r="I436" s="101">
        <f>SUM(I437)</f>
        <v>0</v>
      </c>
    </row>
    <row r="437" spans="1:9" ht="31.5" hidden="1">
      <c r="A437" s="27" t="s">
        <v>272</v>
      </c>
      <c r="B437" s="2"/>
      <c r="C437" s="35" t="s">
        <v>169</v>
      </c>
      <c r="D437" s="35" t="s">
        <v>33</v>
      </c>
      <c r="E437" s="34" t="s">
        <v>450</v>
      </c>
      <c r="F437" s="34">
        <v>400</v>
      </c>
      <c r="G437" s="101"/>
      <c r="H437" s="101"/>
      <c r="I437" s="101"/>
    </row>
    <row r="438" spans="1:9" hidden="1">
      <c r="A438" s="111" t="s">
        <v>187</v>
      </c>
      <c r="B438" s="2"/>
      <c r="C438" s="2" t="s">
        <v>169</v>
      </c>
      <c r="D438" s="2" t="s">
        <v>43</v>
      </c>
      <c r="E438" s="2"/>
      <c r="F438" s="2"/>
      <c r="G438" s="25">
        <f>SUM(G439)+G444</f>
        <v>0</v>
      </c>
      <c r="H438" s="25">
        <f>SUM(H439)+H444</f>
        <v>0</v>
      </c>
      <c r="I438" s="25">
        <f>SUM(I439)+I444</f>
        <v>0</v>
      </c>
    </row>
    <row r="439" spans="1:9" ht="31.5" hidden="1">
      <c r="A439" s="111" t="s">
        <v>432</v>
      </c>
      <c r="B439" s="2"/>
      <c r="C439" s="2" t="s">
        <v>169</v>
      </c>
      <c r="D439" s="2" t="s">
        <v>43</v>
      </c>
      <c r="E439" s="2" t="s">
        <v>433</v>
      </c>
      <c r="F439" s="2"/>
      <c r="G439" s="25">
        <f>G440+G447</f>
        <v>0</v>
      </c>
      <c r="H439" s="25">
        <f>H440+H447</f>
        <v>0</v>
      </c>
      <c r="I439" s="25">
        <f>I440+I447</f>
        <v>0</v>
      </c>
    </row>
    <row r="440" spans="1:9" ht="31.5" hidden="1">
      <c r="A440" s="111" t="s">
        <v>434</v>
      </c>
      <c r="B440" s="2"/>
      <c r="C440" s="2" t="s">
        <v>169</v>
      </c>
      <c r="D440" s="2" t="s">
        <v>43</v>
      </c>
      <c r="E440" s="2" t="s">
        <v>435</v>
      </c>
      <c r="F440" s="2"/>
      <c r="G440" s="25">
        <f>+G441</f>
        <v>0</v>
      </c>
      <c r="H440" s="25">
        <f>+H441</f>
        <v>0</v>
      </c>
      <c r="I440" s="25">
        <f>+I441</f>
        <v>0</v>
      </c>
    </row>
    <row r="441" spans="1:9" ht="47.25" hidden="1">
      <c r="A441" s="111" t="s">
        <v>439</v>
      </c>
      <c r="B441" s="2"/>
      <c r="C441" s="2" t="s">
        <v>169</v>
      </c>
      <c r="D441" s="2" t="s">
        <v>43</v>
      </c>
      <c r="E441" s="2" t="s">
        <v>436</v>
      </c>
      <c r="F441" s="2"/>
      <c r="G441" s="25">
        <f t="shared" ref="G441:I442" si="56">SUM(G442)</f>
        <v>0</v>
      </c>
      <c r="H441" s="25">
        <f t="shared" si="56"/>
        <v>0</v>
      </c>
      <c r="I441" s="25">
        <f t="shared" si="56"/>
        <v>0</v>
      </c>
    </row>
    <row r="442" spans="1:9" ht="31.5" hidden="1">
      <c r="A442" s="111" t="s">
        <v>437</v>
      </c>
      <c r="B442" s="2"/>
      <c r="C442" s="2" t="s">
        <v>169</v>
      </c>
      <c r="D442" s="2" t="s">
        <v>43</v>
      </c>
      <c r="E442" s="2" t="s">
        <v>438</v>
      </c>
      <c r="F442" s="2"/>
      <c r="G442" s="25">
        <f t="shared" si="56"/>
        <v>0</v>
      </c>
      <c r="H442" s="25">
        <f t="shared" si="56"/>
        <v>0</v>
      </c>
      <c r="I442" s="25">
        <f t="shared" si="56"/>
        <v>0</v>
      </c>
    </row>
    <row r="443" spans="1:9" ht="31.5" hidden="1">
      <c r="A443" s="27" t="s">
        <v>272</v>
      </c>
      <c r="B443" s="2"/>
      <c r="C443" s="2" t="s">
        <v>169</v>
      </c>
      <c r="D443" s="2" t="s">
        <v>43</v>
      </c>
      <c r="E443" s="2" t="s">
        <v>438</v>
      </c>
      <c r="F443" s="34">
        <v>400</v>
      </c>
      <c r="G443" s="101"/>
      <c r="H443" s="101"/>
      <c r="I443" s="101"/>
    </row>
    <row r="444" spans="1:9" ht="31.5" hidden="1">
      <c r="A444" s="27" t="s">
        <v>507</v>
      </c>
      <c r="B444" s="2"/>
      <c r="C444" s="2" t="s">
        <v>169</v>
      </c>
      <c r="D444" s="2" t="s">
        <v>43</v>
      </c>
      <c r="E444" s="35" t="s">
        <v>295</v>
      </c>
      <c r="F444" s="34"/>
      <c r="G444" s="101">
        <f t="shared" ref="G444:I445" si="57">G445</f>
        <v>0</v>
      </c>
      <c r="H444" s="101">
        <f t="shared" si="57"/>
        <v>0</v>
      </c>
      <c r="I444" s="101">
        <f t="shared" si="57"/>
        <v>0</v>
      </c>
    </row>
    <row r="445" spans="1:9" ht="31.5" hidden="1">
      <c r="A445" s="27" t="s">
        <v>368</v>
      </c>
      <c r="B445" s="2"/>
      <c r="C445" s="2" t="s">
        <v>169</v>
      </c>
      <c r="D445" s="2" t="s">
        <v>43</v>
      </c>
      <c r="E445" s="35" t="s">
        <v>309</v>
      </c>
      <c r="F445" s="34"/>
      <c r="G445" s="101">
        <f t="shared" si="57"/>
        <v>0</v>
      </c>
      <c r="H445" s="101">
        <f t="shared" si="57"/>
        <v>0</v>
      </c>
      <c r="I445" s="101">
        <f t="shared" si="57"/>
        <v>0</v>
      </c>
    </row>
    <row r="446" spans="1:9" ht="31.5" hidden="1">
      <c r="A446" s="27" t="s">
        <v>272</v>
      </c>
      <c r="B446" s="2"/>
      <c r="C446" s="2" t="s">
        <v>169</v>
      </c>
      <c r="D446" s="2" t="s">
        <v>43</v>
      </c>
      <c r="E446" s="35" t="s">
        <v>309</v>
      </c>
      <c r="F446" s="34">
        <v>400</v>
      </c>
      <c r="G446" s="101"/>
      <c r="H446" s="101"/>
      <c r="I446" s="101"/>
    </row>
    <row r="447" spans="1:9" ht="31.5" hidden="1">
      <c r="A447" s="32" t="s">
        <v>257</v>
      </c>
      <c r="B447" s="33"/>
      <c r="C447" s="2" t="s">
        <v>169</v>
      </c>
      <c r="D447" s="2" t="s">
        <v>43</v>
      </c>
      <c r="E447" s="34" t="s">
        <v>258</v>
      </c>
      <c r="F447" s="34"/>
      <c r="G447" s="101">
        <f>SUM(G448)</f>
        <v>0</v>
      </c>
      <c r="H447" s="101">
        <f>SUM(H448)</f>
        <v>0</v>
      </c>
      <c r="I447" s="101">
        <f>SUM(I448)</f>
        <v>0</v>
      </c>
    </row>
    <row r="448" spans="1:9" ht="31.5" hidden="1">
      <c r="A448" s="32" t="s">
        <v>276</v>
      </c>
      <c r="B448" s="33"/>
      <c r="C448" s="2" t="s">
        <v>169</v>
      </c>
      <c r="D448" s="2" t="s">
        <v>43</v>
      </c>
      <c r="E448" s="34" t="s">
        <v>266</v>
      </c>
      <c r="F448" s="34"/>
      <c r="G448" s="101">
        <f>SUM(G449)+G451</f>
        <v>0</v>
      </c>
      <c r="H448" s="101">
        <f>SUM(H449)+H451</f>
        <v>0</v>
      </c>
      <c r="I448" s="101">
        <f>SUM(I449)+I451</f>
        <v>0</v>
      </c>
    </row>
    <row r="449" spans="1:11" ht="31.5" hidden="1">
      <c r="A449" s="27" t="s">
        <v>368</v>
      </c>
      <c r="B449" s="2"/>
      <c r="C449" s="2" t="s">
        <v>169</v>
      </c>
      <c r="D449" s="2" t="s">
        <v>43</v>
      </c>
      <c r="E449" s="34" t="s">
        <v>310</v>
      </c>
      <c r="F449" s="34"/>
      <c r="G449" s="101">
        <f>SUM(G450)</f>
        <v>0</v>
      </c>
      <c r="H449" s="101">
        <f>SUM(H450)</f>
        <v>0</v>
      </c>
      <c r="I449" s="101">
        <f>SUM(I450)</f>
        <v>0</v>
      </c>
    </row>
    <row r="450" spans="1:11" ht="31.5" hidden="1">
      <c r="A450" s="27" t="s">
        <v>272</v>
      </c>
      <c r="B450" s="2"/>
      <c r="C450" s="2" t="s">
        <v>169</v>
      </c>
      <c r="D450" s="2" t="s">
        <v>43</v>
      </c>
      <c r="E450" s="34" t="s">
        <v>310</v>
      </c>
      <c r="F450" s="34">
        <v>400</v>
      </c>
      <c r="G450" s="101"/>
      <c r="H450" s="101"/>
      <c r="I450" s="101"/>
    </row>
    <row r="451" spans="1:11" ht="31.5" hidden="1">
      <c r="A451" s="27" t="s">
        <v>491</v>
      </c>
      <c r="B451" s="2"/>
      <c r="C451" s="2" t="s">
        <v>169</v>
      </c>
      <c r="D451" s="2" t="s">
        <v>43</v>
      </c>
      <c r="E451" s="34" t="s">
        <v>450</v>
      </c>
      <c r="F451" s="34"/>
      <c r="G451" s="101">
        <f>SUM(G452)</f>
        <v>0</v>
      </c>
      <c r="H451" s="101">
        <f>SUM(H452)</f>
        <v>0</v>
      </c>
      <c r="I451" s="101">
        <f>SUM(I452)</f>
        <v>0</v>
      </c>
    </row>
    <row r="452" spans="1:11" ht="31.5" hidden="1">
      <c r="A452" s="27" t="s">
        <v>272</v>
      </c>
      <c r="B452" s="2"/>
      <c r="C452" s="2" t="s">
        <v>169</v>
      </c>
      <c r="D452" s="2" t="s">
        <v>43</v>
      </c>
      <c r="E452" s="34" t="s">
        <v>450</v>
      </c>
      <c r="F452" s="34">
        <v>400</v>
      </c>
      <c r="G452" s="101"/>
      <c r="H452" s="101"/>
      <c r="I452" s="101"/>
    </row>
    <row r="453" spans="1:11" s="24" customFormat="1" hidden="1">
      <c r="A453" s="27" t="s">
        <v>189</v>
      </c>
      <c r="B453" s="2"/>
      <c r="C453" s="35" t="s">
        <v>169</v>
      </c>
      <c r="D453" s="35" t="s">
        <v>168</v>
      </c>
      <c r="E453" s="34"/>
      <c r="F453" s="34"/>
      <c r="G453" s="101">
        <f t="shared" ref="G453:I455" si="58">G454</f>
        <v>0</v>
      </c>
      <c r="H453" s="101">
        <f t="shared" si="58"/>
        <v>0</v>
      </c>
      <c r="I453" s="101">
        <f t="shared" si="58"/>
        <v>0</v>
      </c>
    </row>
    <row r="454" spans="1:11" ht="31.5" hidden="1">
      <c r="A454" s="27" t="s">
        <v>487</v>
      </c>
      <c r="B454" s="2"/>
      <c r="C454" s="35" t="s">
        <v>169</v>
      </c>
      <c r="D454" s="35" t="s">
        <v>168</v>
      </c>
      <c r="E454" s="35" t="s">
        <v>295</v>
      </c>
      <c r="F454" s="34"/>
      <c r="G454" s="101">
        <f t="shared" si="58"/>
        <v>0</v>
      </c>
      <c r="H454" s="101">
        <f t="shared" si="58"/>
        <v>0</v>
      </c>
      <c r="I454" s="101">
        <f t="shared" si="58"/>
        <v>0</v>
      </c>
    </row>
    <row r="455" spans="1:11" ht="31.5" hidden="1">
      <c r="A455" s="27" t="s">
        <v>368</v>
      </c>
      <c r="B455" s="2"/>
      <c r="C455" s="35" t="s">
        <v>169</v>
      </c>
      <c r="D455" s="35" t="s">
        <v>168</v>
      </c>
      <c r="E455" s="35" t="s">
        <v>309</v>
      </c>
      <c r="F455" s="34"/>
      <c r="G455" s="101">
        <f t="shared" si="58"/>
        <v>0</v>
      </c>
      <c r="H455" s="101">
        <f t="shared" si="58"/>
        <v>0</v>
      </c>
      <c r="I455" s="101">
        <f t="shared" si="58"/>
        <v>0</v>
      </c>
    </row>
    <row r="456" spans="1:11" ht="31.5" hidden="1">
      <c r="A456" s="27" t="s">
        <v>272</v>
      </c>
      <c r="B456" s="2"/>
      <c r="C456" s="35" t="s">
        <v>169</v>
      </c>
      <c r="D456" s="35" t="s">
        <v>168</v>
      </c>
      <c r="E456" s="35" t="s">
        <v>309</v>
      </c>
      <c r="F456" s="34">
        <v>400</v>
      </c>
      <c r="G456" s="101"/>
      <c r="H456" s="101"/>
      <c r="I456" s="101"/>
    </row>
    <row r="457" spans="1:11">
      <c r="A457" s="21" t="s">
        <v>203</v>
      </c>
      <c r="B457" s="22" t="s">
        <v>204</v>
      </c>
      <c r="C457" s="22"/>
      <c r="D457" s="22"/>
      <c r="E457" s="22"/>
      <c r="F457" s="22"/>
      <c r="G457" s="28">
        <f>SUM(G458+G481)</f>
        <v>37215.800000000003</v>
      </c>
      <c r="H457" s="28">
        <f>SUM(H458+H481)</f>
        <v>35036.6</v>
      </c>
      <c r="I457" s="28">
        <f>SUM(I458+I481)</f>
        <v>35013.599999999999</v>
      </c>
      <c r="J457" s="9">
        <f>42815.8-2800-100-2700</f>
        <v>37215.800000000003</v>
      </c>
      <c r="K457" s="102">
        <f>SUM(J457-G457)</f>
        <v>0</v>
      </c>
    </row>
    <row r="458" spans="1:11">
      <c r="A458" s="111" t="s">
        <v>86</v>
      </c>
      <c r="B458" s="2"/>
      <c r="C458" s="112" t="s">
        <v>33</v>
      </c>
      <c r="D458" s="112"/>
      <c r="E458" s="112"/>
      <c r="F458" s="31"/>
      <c r="G458" s="101">
        <f>SUM(G459+G464+G468)</f>
        <v>36302.300000000003</v>
      </c>
      <c r="H458" s="101">
        <f>SUM(H459+H464+H468)</f>
        <v>35036.6</v>
      </c>
      <c r="I458" s="101">
        <f>SUM(I459+I464+I468)</f>
        <v>35013.599999999999</v>
      </c>
      <c r="J458" s="9">
        <v>35036.6</v>
      </c>
      <c r="K458" s="102">
        <f>SUM(J458-H457)</f>
        <v>0</v>
      </c>
    </row>
    <row r="459" spans="1:11" ht="31.5">
      <c r="A459" s="111" t="s">
        <v>101</v>
      </c>
      <c r="B459" s="2"/>
      <c r="C459" s="112" t="s">
        <v>33</v>
      </c>
      <c r="D459" s="112" t="s">
        <v>77</v>
      </c>
      <c r="E459" s="31"/>
      <c r="F459" s="31"/>
      <c r="G459" s="101">
        <f t="shared" ref="G459:I460" si="59">SUM(G460)</f>
        <v>26699.200000000001</v>
      </c>
      <c r="H459" s="101">
        <f t="shared" si="59"/>
        <v>26699.200000000001</v>
      </c>
      <c r="I459" s="101">
        <f t="shared" si="59"/>
        <v>26699.200000000001</v>
      </c>
      <c r="J459" s="9">
        <v>35013.599999999999</v>
      </c>
      <c r="K459" s="102">
        <f>SUM(J459-I457)</f>
        <v>0</v>
      </c>
    </row>
    <row r="460" spans="1:11" ht="31.5">
      <c r="A460" s="32" t="s">
        <v>644</v>
      </c>
      <c r="B460" s="2"/>
      <c r="C460" s="112" t="s">
        <v>33</v>
      </c>
      <c r="D460" s="112" t="s">
        <v>77</v>
      </c>
      <c r="E460" s="31" t="s">
        <v>194</v>
      </c>
      <c r="F460" s="31"/>
      <c r="G460" s="101">
        <f t="shared" si="59"/>
        <v>26699.200000000001</v>
      </c>
      <c r="H460" s="101">
        <f t="shared" si="59"/>
        <v>26699.200000000001</v>
      </c>
      <c r="I460" s="101">
        <f t="shared" si="59"/>
        <v>26699.200000000001</v>
      </c>
    </row>
    <row r="461" spans="1:11">
      <c r="A461" s="111" t="s">
        <v>79</v>
      </c>
      <c r="B461" s="2"/>
      <c r="C461" s="112" t="s">
        <v>33</v>
      </c>
      <c r="D461" s="112" t="s">
        <v>77</v>
      </c>
      <c r="E461" s="112" t="s">
        <v>195</v>
      </c>
      <c r="F461" s="112"/>
      <c r="G461" s="101">
        <f>SUM(G462:G463)</f>
        <v>26699.200000000001</v>
      </c>
      <c r="H461" s="101">
        <f>SUM(H462:H463)</f>
        <v>26699.200000000001</v>
      </c>
      <c r="I461" s="101">
        <f>SUM(I462:I463)</f>
        <v>26699.200000000001</v>
      </c>
    </row>
    <row r="462" spans="1:11" ht="47.25">
      <c r="A462" s="27" t="s">
        <v>50</v>
      </c>
      <c r="B462" s="2"/>
      <c r="C462" s="112" t="s">
        <v>33</v>
      </c>
      <c r="D462" s="112" t="s">
        <v>77</v>
      </c>
      <c r="E462" s="112" t="s">
        <v>195</v>
      </c>
      <c r="F462" s="112" t="s">
        <v>88</v>
      </c>
      <c r="G462" s="101">
        <v>26692.9</v>
      </c>
      <c r="H462" s="101">
        <v>26692.9</v>
      </c>
      <c r="I462" s="101">
        <v>26692.9</v>
      </c>
    </row>
    <row r="463" spans="1:11" ht="31.5">
      <c r="A463" s="111" t="s">
        <v>51</v>
      </c>
      <c r="B463" s="2"/>
      <c r="C463" s="112" t="s">
        <v>33</v>
      </c>
      <c r="D463" s="112" t="s">
        <v>77</v>
      </c>
      <c r="E463" s="112" t="s">
        <v>195</v>
      </c>
      <c r="F463" s="112" t="s">
        <v>90</v>
      </c>
      <c r="G463" s="101">
        <v>6.3</v>
      </c>
      <c r="H463" s="101">
        <v>6.3</v>
      </c>
      <c r="I463" s="101">
        <v>6.3</v>
      </c>
    </row>
    <row r="464" spans="1:11">
      <c r="A464" s="111" t="s">
        <v>143</v>
      </c>
      <c r="B464" s="2"/>
      <c r="C464" s="112" t="s">
        <v>33</v>
      </c>
      <c r="D464" s="112" t="s">
        <v>169</v>
      </c>
      <c r="E464" s="112"/>
      <c r="F464" s="31"/>
      <c r="G464" s="101">
        <f t="shared" ref="G464:I466" si="60">SUM(G465)</f>
        <v>900</v>
      </c>
      <c r="H464" s="101">
        <f t="shared" si="60"/>
        <v>0</v>
      </c>
      <c r="I464" s="101">
        <f t="shared" si="60"/>
        <v>0</v>
      </c>
    </row>
    <row r="465" spans="1:9">
      <c r="A465" s="32" t="s">
        <v>554</v>
      </c>
      <c r="B465" s="2"/>
      <c r="C465" s="112" t="s">
        <v>33</v>
      </c>
      <c r="D465" s="112" t="s">
        <v>169</v>
      </c>
      <c r="E465" s="112" t="s">
        <v>192</v>
      </c>
      <c r="F465" s="31"/>
      <c r="G465" s="101">
        <f t="shared" si="60"/>
        <v>900</v>
      </c>
      <c r="H465" s="101">
        <f t="shared" si="60"/>
        <v>0</v>
      </c>
      <c r="I465" s="101">
        <f t="shared" si="60"/>
        <v>0</v>
      </c>
    </row>
    <row r="466" spans="1:9">
      <c r="A466" s="111" t="s">
        <v>144</v>
      </c>
      <c r="B466" s="2"/>
      <c r="C466" s="112" t="s">
        <v>33</v>
      </c>
      <c r="D466" s="112" t="s">
        <v>169</v>
      </c>
      <c r="E466" s="112" t="s">
        <v>196</v>
      </c>
      <c r="F466" s="31"/>
      <c r="G466" s="101">
        <f t="shared" si="60"/>
        <v>900</v>
      </c>
      <c r="H466" s="101">
        <f t="shared" si="60"/>
        <v>0</v>
      </c>
      <c r="I466" s="101">
        <f t="shared" si="60"/>
        <v>0</v>
      </c>
    </row>
    <row r="467" spans="1:9">
      <c r="A467" s="111" t="s">
        <v>21</v>
      </c>
      <c r="B467" s="2"/>
      <c r="C467" s="112" t="s">
        <v>33</v>
      </c>
      <c r="D467" s="112" t="s">
        <v>169</v>
      </c>
      <c r="E467" s="112" t="s">
        <v>196</v>
      </c>
      <c r="F467" s="31">
        <v>800</v>
      </c>
      <c r="G467" s="101">
        <v>900</v>
      </c>
      <c r="H467" s="101"/>
      <c r="I467" s="101"/>
    </row>
    <row r="468" spans="1:9">
      <c r="A468" s="111" t="s">
        <v>92</v>
      </c>
      <c r="B468" s="2"/>
      <c r="C468" s="112" t="s">
        <v>33</v>
      </c>
      <c r="D468" s="112" t="s">
        <v>93</v>
      </c>
      <c r="E468" s="112"/>
      <c r="F468" s="31"/>
      <c r="G468" s="101">
        <f>SUM(G469)</f>
        <v>8703.0999999999985</v>
      </c>
      <c r="H468" s="101">
        <f>SUM(H469)</f>
        <v>8337.4</v>
      </c>
      <c r="I468" s="101">
        <f>SUM(I469)</f>
        <v>8314.4</v>
      </c>
    </row>
    <row r="469" spans="1:9" ht="31.5">
      <c r="A469" s="32" t="s">
        <v>644</v>
      </c>
      <c r="B469" s="2"/>
      <c r="C469" s="112" t="s">
        <v>33</v>
      </c>
      <c r="D469" s="112" t="s">
        <v>93</v>
      </c>
      <c r="E469" s="31" t="s">
        <v>194</v>
      </c>
      <c r="F469" s="31"/>
      <c r="G469" s="101">
        <f>SUM(G470+G473+G475)</f>
        <v>8703.0999999999985</v>
      </c>
      <c r="H469" s="101">
        <f>SUM(H470+H473+H475)</f>
        <v>8337.4</v>
      </c>
      <c r="I469" s="101">
        <f>SUM(I470+I473+I475)</f>
        <v>8314.4</v>
      </c>
    </row>
    <row r="470" spans="1:9">
      <c r="A470" s="111" t="s">
        <v>94</v>
      </c>
      <c r="B470" s="2"/>
      <c r="C470" s="112" t="s">
        <v>33</v>
      </c>
      <c r="D470" s="112" t="s">
        <v>93</v>
      </c>
      <c r="E470" s="31" t="s">
        <v>197</v>
      </c>
      <c r="F470" s="31"/>
      <c r="G470" s="101">
        <f>SUM(G471:G472)</f>
        <v>223.6</v>
      </c>
      <c r="H470" s="101">
        <f>SUM(H471:H472)</f>
        <v>223.6</v>
      </c>
      <c r="I470" s="101">
        <f>SUM(I471:I472)</f>
        <v>223.6</v>
      </c>
    </row>
    <row r="471" spans="1:9" ht="31.5">
      <c r="A471" s="111" t="s">
        <v>51</v>
      </c>
      <c r="B471" s="2"/>
      <c r="C471" s="112" t="s">
        <v>33</v>
      </c>
      <c r="D471" s="112" t="s">
        <v>93</v>
      </c>
      <c r="E471" s="31" t="s">
        <v>197</v>
      </c>
      <c r="F471" s="31">
        <v>200</v>
      </c>
      <c r="G471" s="101">
        <v>222.2</v>
      </c>
      <c r="H471" s="101">
        <v>222.2</v>
      </c>
      <c r="I471" s="101">
        <v>222.2</v>
      </c>
    </row>
    <row r="472" spans="1:9" ht="13.5" customHeight="1">
      <c r="A472" s="111" t="s">
        <v>21</v>
      </c>
      <c r="B472" s="2"/>
      <c r="C472" s="112" t="s">
        <v>33</v>
      </c>
      <c r="D472" s="112" t="s">
        <v>93</v>
      </c>
      <c r="E472" s="31" t="s">
        <v>197</v>
      </c>
      <c r="F472" s="31">
        <v>800</v>
      </c>
      <c r="G472" s="101">
        <v>1.4</v>
      </c>
      <c r="H472" s="101">
        <v>1.4</v>
      </c>
      <c r="I472" s="101">
        <v>1.4</v>
      </c>
    </row>
    <row r="473" spans="1:9" ht="31.5">
      <c r="A473" s="111" t="s">
        <v>96</v>
      </c>
      <c r="B473" s="2"/>
      <c r="C473" s="112" t="s">
        <v>33</v>
      </c>
      <c r="D473" s="112" t="s">
        <v>93</v>
      </c>
      <c r="E473" s="31" t="s">
        <v>198</v>
      </c>
      <c r="F473" s="31"/>
      <c r="G473" s="101">
        <f>SUM(G474)</f>
        <v>275.7</v>
      </c>
      <c r="H473" s="101">
        <f>SUM(H474)</f>
        <v>275.7</v>
      </c>
      <c r="I473" s="101">
        <f>SUM(I474)</f>
        <v>275.7</v>
      </c>
    </row>
    <row r="474" spans="1:9" ht="31.5">
      <c r="A474" s="111" t="s">
        <v>51</v>
      </c>
      <c r="B474" s="2"/>
      <c r="C474" s="112" t="s">
        <v>33</v>
      </c>
      <c r="D474" s="112" t="s">
        <v>93</v>
      </c>
      <c r="E474" s="31" t="s">
        <v>198</v>
      </c>
      <c r="F474" s="31">
        <v>200</v>
      </c>
      <c r="G474" s="101">
        <v>275.7</v>
      </c>
      <c r="H474" s="101">
        <v>275.7</v>
      </c>
      <c r="I474" s="101">
        <v>275.7</v>
      </c>
    </row>
    <row r="475" spans="1:9" ht="31.5">
      <c r="A475" s="111" t="s">
        <v>97</v>
      </c>
      <c r="B475" s="2"/>
      <c r="C475" s="112" t="s">
        <v>33</v>
      </c>
      <c r="D475" s="112" t="s">
        <v>93</v>
      </c>
      <c r="E475" s="31" t="s">
        <v>199</v>
      </c>
      <c r="F475" s="31"/>
      <c r="G475" s="101">
        <f>SUM(G476:G477)</f>
        <v>8203.7999999999993</v>
      </c>
      <c r="H475" s="101">
        <f>SUM(H476:H477)</f>
        <v>7838.1</v>
      </c>
      <c r="I475" s="101">
        <f>SUM(I476:I477)</f>
        <v>7815.1</v>
      </c>
    </row>
    <row r="476" spans="1:9" ht="31.5">
      <c r="A476" s="111" t="s">
        <v>51</v>
      </c>
      <c r="B476" s="2"/>
      <c r="C476" s="112" t="s">
        <v>33</v>
      </c>
      <c r="D476" s="112" t="s">
        <v>93</v>
      </c>
      <c r="E476" s="31" t="s">
        <v>199</v>
      </c>
      <c r="F476" s="31">
        <v>200</v>
      </c>
      <c r="G476" s="101">
        <v>8203.7999999999993</v>
      </c>
      <c r="H476" s="101">
        <v>7838.1</v>
      </c>
      <c r="I476" s="101">
        <v>7815.1</v>
      </c>
    </row>
    <row r="477" spans="1:9" ht="21.75" customHeight="1">
      <c r="A477" s="111" t="s">
        <v>21</v>
      </c>
      <c r="B477" s="2"/>
      <c r="C477" s="112" t="s">
        <v>33</v>
      </c>
      <c r="D477" s="112" t="s">
        <v>93</v>
      </c>
      <c r="E477" s="31" t="s">
        <v>199</v>
      </c>
      <c r="F477" s="31">
        <v>800</v>
      </c>
      <c r="G477" s="101">
        <v>0</v>
      </c>
      <c r="H477" s="101">
        <v>0</v>
      </c>
      <c r="I477" s="101">
        <v>0</v>
      </c>
    </row>
    <row r="478" spans="1:9" hidden="1">
      <c r="A478" s="32" t="s">
        <v>554</v>
      </c>
      <c r="B478" s="2"/>
      <c r="C478" s="112" t="s">
        <v>33</v>
      </c>
      <c r="D478" s="112" t="s">
        <v>93</v>
      </c>
      <c r="E478" s="112" t="s">
        <v>192</v>
      </c>
      <c r="F478" s="31"/>
      <c r="G478" s="101">
        <f t="shared" ref="G478:I479" si="61">SUM(G479)</f>
        <v>0</v>
      </c>
      <c r="H478" s="101">
        <f t="shared" si="61"/>
        <v>0</v>
      </c>
      <c r="I478" s="101">
        <f t="shared" si="61"/>
        <v>0</v>
      </c>
    </row>
    <row r="479" spans="1:9" ht="31.5" hidden="1">
      <c r="A479" s="111" t="s">
        <v>200</v>
      </c>
      <c r="B479" s="2"/>
      <c r="C479" s="112" t="s">
        <v>33</v>
      </c>
      <c r="D479" s="112" t="s">
        <v>93</v>
      </c>
      <c r="E479" s="112" t="s">
        <v>201</v>
      </c>
      <c r="F479" s="31"/>
      <c r="G479" s="101">
        <f t="shared" si="61"/>
        <v>0</v>
      </c>
      <c r="H479" s="101">
        <f t="shared" si="61"/>
        <v>0</v>
      </c>
      <c r="I479" s="101">
        <f t="shared" si="61"/>
        <v>0</v>
      </c>
    </row>
    <row r="480" spans="1:9" hidden="1">
      <c r="A480" s="111" t="s">
        <v>21</v>
      </c>
      <c r="B480" s="2"/>
      <c r="C480" s="112" t="s">
        <v>33</v>
      </c>
      <c r="D480" s="112" t="s">
        <v>93</v>
      </c>
      <c r="E480" s="112" t="s">
        <v>201</v>
      </c>
      <c r="F480" s="31">
        <v>800</v>
      </c>
      <c r="G480" s="101"/>
      <c r="H480" s="101"/>
      <c r="I480" s="101"/>
    </row>
    <row r="481" spans="1:11">
      <c r="A481" s="111" t="s">
        <v>29</v>
      </c>
      <c r="B481" s="2"/>
      <c r="C481" s="112" t="s">
        <v>30</v>
      </c>
      <c r="D481" s="112"/>
      <c r="E481" s="31"/>
      <c r="F481" s="31"/>
      <c r="G481" s="101">
        <f t="shared" ref="G481:I484" si="62">SUM(G482)</f>
        <v>913.5</v>
      </c>
      <c r="H481" s="101">
        <f t="shared" si="62"/>
        <v>0</v>
      </c>
      <c r="I481" s="101">
        <f t="shared" si="62"/>
        <v>0</v>
      </c>
    </row>
    <row r="482" spans="1:11">
      <c r="A482" s="111" t="s">
        <v>76</v>
      </c>
      <c r="B482" s="2"/>
      <c r="C482" s="112" t="s">
        <v>30</v>
      </c>
      <c r="D482" s="112" t="s">
        <v>77</v>
      </c>
      <c r="E482" s="31"/>
      <c r="F482" s="31"/>
      <c r="G482" s="101">
        <f t="shared" si="62"/>
        <v>913.5</v>
      </c>
      <c r="H482" s="101">
        <f t="shared" si="62"/>
        <v>0</v>
      </c>
      <c r="I482" s="101">
        <f t="shared" si="62"/>
        <v>0</v>
      </c>
    </row>
    <row r="483" spans="1:11">
      <c r="A483" s="32" t="s">
        <v>554</v>
      </c>
      <c r="B483" s="2"/>
      <c r="C483" s="112" t="s">
        <v>30</v>
      </c>
      <c r="D483" s="112" t="s">
        <v>77</v>
      </c>
      <c r="E483" s="112" t="s">
        <v>192</v>
      </c>
      <c r="F483" s="31"/>
      <c r="G483" s="101">
        <f t="shared" si="62"/>
        <v>913.5</v>
      </c>
      <c r="H483" s="101">
        <f t="shared" si="62"/>
        <v>0</v>
      </c>
      <c r="I483" s="101">
        <f t="shared" si="62"/>
        <v>0</v>
      </c>
    </row>
    <row r="484" spans="1:11" ht="63">
      <c r="A484" s="111" t="s">
        <v>498</v>
      </c>
      <c r="B484" s="2"/>
      <c r="C484" s="112" t="s">
        <v>30</v>
      </c>
      <c r="D484" s="112" t="s">
        <v>77</v>
      </c>
      <c r="E484" s="31" t="s">
        <v>202</v>
      </c>
      <c r="F484" s="31"/>
      <c r="G484" s="101">
        <f t="shared" si="62"/>
        <v>913.5</v>
      </c>
      <c r="H484" s="101">
        <f t="shared" si="62"/>
        <v>0</v>
      </c>
      <c r="I484" s="101">
        <f t="shared" si="62"/>
        <v>0</v>
      </c>
    </row>
    <row r="485" spans="1:11">
      <c r="A485" s="111" t="s">
        <v>21</v>
      </c>
      <c r="B485" s="2"/>
      <c r="C485" s="112" t="s">
        <v>30</v>
      </c>
      <c r="D485" s="112" t="s">
        <v>77</v>
      </c>
      <c r="E485" s="31" t="s">
        <v>202</v>
      </c>
      <c r="F485" s="31">
        <v>800</v>
      </c>
      <c r="G485" s="101">
        <f>4253.7-611-29.2-100-2700+100</f>
        <v>913.5</v>
      </c>
      <c r="H485" s="101"/>
      <c r="I485" s="101"/>
    </row>
    <row r="486" spans="1:11" ht="31.5">
      <c r="A486" s="21" t="s">
        <v>9</v>
      </c>
      <c r="B486" s="44" t="s">
        <v>10</v>
      </c>
      <c r="C486" s="29"/>
      <c r="D486" s="29"/>
      <c r="E486" s="29"/>
      <c r="F486" s="29"/>
      <c r="G486" s="45">
        <f>SUM(G487+G495)</f>
        <v>1205472.6000000001</v>
      </c>
      <c r="H486" s="45">
        <f>SUM(H487+H495)</f>
        <v>1217357.6000000003</v>
      </c>
      <c r="I486" s="45">
        <f>SUM(I487+I495)</f>
        <v>1245601.0000000002</v>
      </c>
    </row>
    <row r="487" spans="1:11" hidden="1">
      <c r="A487" s="111" t="s">
        <v>111</v>
      </c>
      <c r="B487" s="2"/>
      <c r="C487" s="2" t="s">
        <v>112</v>
      </c>
      <c r="D487" s="2"/>
      <c r="E487" s="2"/>
      <c r="F487" s="2"/>
      <c r="G487" s="25">
        <f t="shared" ref="G487:I491" si="63">SUM(G488)</f>
        <v>0</v>
      </c>
      <c r="H487" s="25">
        <f t="shared" si="63"/>
        <v>0</v>
      </c>
      <c r="I487" s="25">
        <f t="shared" si="63"/>
        <v>0</v>
      </c>
    </row>
    <row r="488" spans="1:11" hidden="1">
      <c r="A488" s="111" t="s">
        <v>340</v>
      </c>
      <c r="B488" s="2"/>
      <c r="C488" s="2" t="s">
        <v>112</v>
      </c>
      <c r="D488" s="2" t="s">
        <v>112</v>
      </c>
      <c r="E488" s="31"/>
      <c r="F488" s="31"/>
      <c r="G488" s="25">
        <f t="shared" si="63"/>
        <v>0</v>
      </c>
      <c r="H488" s="25">
        <f t="shared" si="63"/>
        <v>0</v>
      </c>
      <c r="I488" s="25">
        <f t="shared" si="63"/>
        <v>0</v>
      </c>
    </row>
    <row r="489" spans="1:11" ht="31.5" hidden="1">
      <c r="A489" s="111" t="s">
        <v>684</v>
      </c>
      <c r="B489" s="112"/>
      <c r="C489" s="112" t="s">
        <v>112</v>
      </c>
      <c r="D489" s="112" t="s">
        <v>112</v>
      </c>
      <c r="E489" s="31" t="s">
        <v>325</v>
      </c>
      <c r="F489" s="31"/>
      <c r="G489" s="25">
        <f t="shared" si="63"/>
        <v>0</v>
      </c>
      <c r="H489" s="25">
        <f t="shared" si="63"/>
        <v>0</v>
      </c>
      <c r="I489" s="25">
        <f t="shared" si="63"/>
        <v>0</v>
      </c>
    </row>
    <row r="490" spans="1:11" ht="31.5" hidden="1">
      <c r="A490" s="111" t="s">
        <v>535</v>
      </c>
      <c r="B490" s="2"/>
      <c r="C490" s="2" t="s">
        <v>112</v>
      </c>
      <c r="D490" s="2" t="s">
        <v>112</v>
      </c>
      <c r="E490" s="2" t="s">
        <v>347</v>
      </c>
      <c r="F490" s="2"/>
      <c r="G490" s="25">
        <f t="shared" si="63"/>
        <v>0</v>
      </c>
      <c r="H490" s="25">
        <f t="shared" si="63"/>
        <v>0</v>
      </c>
      <c r="I490" s="25">
        <f t="shared" si="63"/>
        <v>0</v>
      </c>
    </row>
    <row r="491" spans="1:11" hidden="1">
      <c r="A491" s="111" t="s">
        <v>34</v>
      </c>
      <c r="B491" s="2"/>
      <c r="C491" s="2" t="s">
        <v>112</v>
      </c>
      <c r="D491" s="2" t="s">
        <v>112</v>
      </c>
      <c r="E491" s="2" t="s">
        <v>348</v>
      </c>
      <c r="F491" s="2"/>
      <c r="G491" s="25">
        <f t="shared" si="63"/>
        <v>0</v>
      </c>
      <c r="H491" s="25">
        <f t="shared" si="63"/>
        <v>0</v>
      </c>
      <c r="I491" s="25">
        <f t="shared" si="63"/>
        <v>0</v>
      </c>
    </row>
    <row r="492" spans="1:11" ht="31.5" hidden="1">
      <c r="A492" s="111" t="s">
        <v>349</v>
      </c>
      <c r="B492" s="31"/>
      <c r="C492" s="2" t="s">
        <v>112</v>
      </c>
      <c r="D492" s="2" t="s">
        <v>112</v>
      </c>
      <c r="E492" s="2" t="s">
        <v>350</v>
      </c>
      <c r="F492" s="2"/>
      <c r="G492" s="25">
        <f>SUM(G493:G494)</f>
        <v>0</v>
      </c>
      <c r="H492" s="25">
        <f>SUM(H493:H494)</f>
        <v>0</v>
      </c>
      <c r="I492" s="25">
        <f>SUM(I493:I494)</f>
        <v>0</v>
      </c>
    </row>
    <row r="493" spans="1:11" ht="47.25" hidden="1">
      <c r="A493" s="111" t="s">
        <v>50</v>
      </c>
      <c r="B493" s="31"/>
      <c r="C493" s="2" t="s">
        <v>112</v>
      </c>
      <c r="D493" s="2" t="s">
        <v>112</v>
      </c>
      <c r="E493" s="2" t="s">
        <v>350</v>
      </c>
      <c r="F493" s="2" t="s">
        <v>88</v>
      </c>
      <c r="G493" s="25"/>
      <c r="H493" s="25"/>
      <c r="I493" s="25"/>
    </row>
    <row r="494" spans="1:11" ht="31.5" hidden="1">
      <c r="A494" s="111" t="s">
        <v>51</v>
      </c>
      <c r="B494" s="2"/>
      <c r="C494" s="2" t="s">
        <v>112</v>
      </c>
      <c r="D494" s="2" t="s">
        <v>112</v>
      </c>
      <c r="E494" s="2" t="s">
        <v>350</v>
      </c>
      <c r="F494" s="20">
        <v>200</v>
      </c>
      <c r="G494" s="25"/>
      <c r="H494" s="25"/>
      <c r="I494" s="25"/>
    </row>
    <row r="495" spans="1:11">
      <c r="A495" s="111" t="s">
        <v>29</v>
      </c>
      <c r="B495" s="112"/>
      <c r="C495" s="112" t="s">
        <v>30</v>
      </c>
      <c r="D495" s="112" t="s">
        <v>31</v>
      </c>
      <c r="E495" s="31"/>
      <c r="F495" s="31"/>
      <c r="G495" s="101">
        <f>G496+G503+G522+G647+G620</f>
        <v>1205472.6000000001</v>
      </c>
      <c r="H495" s="101">
        <f>H496+H503+H522+H647+H620</f>
        <v>1217357.6000000003</v>
      </c>
      <c r="I495" s="101">
        <f>I496+I503+I522+I647+I620</f>
        <v>1245601.0000000002</v>
      </c>
      <c r="J495" s="9">
        <v>1167457.7000000002</v>
      </c>
      <c r="K495" s="102">
        <f>SUM(J495-G486)</f>
        <v>-38014.899999999907</v>
      </c>
    </row>
    <row r="496" spans="1:11">
      <c r="A496" s="111" t="s">
        <v>32</v>
      </c>
      <c r="B496" s="112"/>
      <c r="C496" s="112" t="s">
        <v>30</v>
      </c>
      <c r="D496" s="112" t="s">
        <v>33</v>
      </c>
      <c r="E496" s="31"/>
      <c r="F496" s="31"/>
      <c r="G496" s="101">
        <f t="shared" ref="G496:I498" si="64">G497</f>
        <v>11879.1</v>
      </c>
      <c r="H496" s="101">
        <f t="shared" si="64"/>
        <v>11879.1</v>
      </c>
      <c r="I496" s="101">
        <f t="shared" si="64"/>
        <v>11879.1</v>
      </c>
      <c r="J496" s="9">
        <v>1194407.1000000001</v>
      </c>
      <c r="K496" s="102">
        <f>SUM(J496-H486)</f>
        <v>-22950.500000000233</v>
      </c>
    </row>
    <row r="497" spans="1:11" ht="31.5">
      <c r="A497" s="111" t="s">
        <v>681</v>
      </c>
      <c r="B497" s="112"/>
      <c r="C497" s="112" t="s">
        <v>30</v>
      </c>
      <c r="D497" s="112" t="s">
        <v>33</v>
      </c>
      <c r="E497" s="31" t="s">
        <v>15</v>
      </c>
      <c r="F497" s="31"/>
      <c r="G497" s="101">
        <f t="shared" si="64"/>
        <v>11879.1</v>
      </c>
      <c r="H497" s="101">
        <f t="shared" si="64"/>
        <v>11879.1</v>
      </c>
      <c r="I497" s="101">
        <f t="shared" si="64"/>
        <v>11879.1</v>
      </c>
      <c r="J497" s="9">
        <v>1222609.3</v>
      </c>
      <c r="K497" s="102">
        <f>SUM(J497-I486)</f>
        <v>-22991.700000000186</v>
      </c>
    </row>
    <row r="498" spans="1:11" ht="31.5">
      <c r="A498" s="111" t="s">
        <v>81</v>
      </c>
      <c r="B498" s="112"/>
      <c r="C498" s="112" t="s">
        <v>30</v>
      </c>
      <c r="D498" s="112" t="s">
        <v>33</v>
      </c>
      <c r="E498" s="31" t="s">
        <v>16</v>
      </c>
      <c r="F498" s="31"/>
      <c r="G498" s="101">
        <f t="shared" si="64"/>
        <v>11879.1</v>
      </c>
      <c r="H498" s="101">
        <f t="shared" si="64"/>
        <v>11879.1</v>
      </c>
      <c r="I498" s="101">
        <f t="shared" si="64"/>
        <v>11879.1</v>
      </c>
    </row>
    <row r="499" spans="1:11">
      <c r="A499" s="111" t="s">
        <v>34</v>
      </c>
      <c r="B499" s="112"/>
      <c r="C499" s="112" t="s">
        <v>30</v>
      </c>
      <c r="D499" s="112" t="s">
        <v>33</v>
      </c>
      <c r="E499" s="31" t="s">
        <v>35</v>
      </c>
      <c r="F499" s="31"/>
      <c r="G499" s="101">
        <f>SUM(G500)</f>
        <v>11879.1</v>
      </c>
      <c r="H499" s="101">
        <f>SUM(H500)</f>
        <v>11879.1</v>
      </c>
      <c r="I499" s="101">
        <f>SUM(I500)</f>
        <v>11879.1</v>
      </c>
    </row>
    <row r="500" spans="1:11">
      <c r="A500" s="111" t="s">
        <v>37</v>
      </c>
      <c r="B500" s="112"/>
      <c r="C500" s="112" t="s">
        <v>30</v>
      </c>
      <c r="D500" s="112" t="s">
        <v>33</v>
      </c>
      <c r="E500" s="31" t="s">
        <v>38</v>
      </c>
      <c r="F500" s="31"/>
      <c r="G500" s="101">
        <f t="shared" ref="G500:I501" si="65">G501</f>
        <v>11879.1</v>
      </c>
      <c r="H500" s="101">
        <f t="shared" si="65"/>
        <v>11879.1</v>
      </c>
      <c r="I500" s="101">
        <f t="shared" si="65"/>
        <v>11879.1</v>
      </c>
    </row>
    <row r="501" spans="1:11" ht="31.5">
      <c r="A501" s="111" t="s">
        <v>39</v>
      </c>
      <c r="B501" s="112"/>
      <c r="C501" s="112" t="s">
        <v>30</v>
      </c>
      <c r="D501" s="112" t="s">
        <v>33</v>
      </c>
      <c r="E501" s="31" t="s">
        <v>40</v>
      </c>
      <c r="F501" s="31"/>
      <c r="G501" s="101">
        <f t="shared" si="65"/>
        <v>11879.1</v>
      </c>
      <c r="H501" s="101">
        <f t="shared" si="65"/>
        <v>11879.1</v>
      </c>
      <c r="I501" s="101">
        <f t="shared" si="65"/>
        <v>11879.1</v>
      </c>
    </row>
    <row r="502" spans="1:11">
      <c r="A502" s="111" t="s">
        <v>41</v>
      </c>
      <c r="B502" s="112"/>
      <c r="C502" s="112" t="s">
        <v>30</v>
      </c>
      <c r="D502" s="112" t="s">
        <v>33</v>
      </c>
      <c r="E502" s="31" t="s">
        <v>40</v>
      </c>
      <c r="F502" s="31">
        <v>300</v>
      </c>
      <c r="G502" s="101">
        <v>11879.1</v>
      </c>
      <c r="H502" s="101">
        <v>11879.1</v>
      </c>
      <c r="I502" s="101">
        <v>11879.1</v>
      </c>
    </row>
    <row r="503" spans="1:11">
      <c r="A503" s="111" t="s">
        <v>42</v>
      </c>
      <c r="B503" s="112"/>
      <c r="C503" s="112" t="s">
        <v>30</v>
      </c>
      <c r="D503" s="112" t="s">
        <v>43</v>
      </c>
      <c r="E503" s="31"/>
      <c r="F503" s="31"/>
      <c r="G503" s="101">
        <f>G511+G504</f>
        <v>84311.299999999988</v>
      </c>
      <c r="H503" s="101">
        <f>H511+H504</f>
        <v>84718.7</v>
      </c>
      <c r="I503" s="101">
        <f>I511+I504</f>
        <v>85142.399999999994</v>
      </c>
    </row>
    <row r="504" spans="1:11" ht="31.5">
      <c r="A504" s="111" t="s">
        <v>514</v>
      </c>
      <c r="B504" s="112"/>
      <c r="C504" s="112" t="s">
        <v>30</v>
      </c>
      <c r="D504" s="112" t="s">
        <v>43</v>
      </c>
      <c r="E504" s="112" t="s">
        <v>364</v>
      </c>
      <c r="F504" s="31"/>
      <c r="G504" s="101">
        <f>G505</f>
        <v>81011.299999999988</v>
      </c>
      <c r="H504" s="101">
        <f>H505</f>
        <v>81418.7</v>
      </c>
      <c r="I504" s="101">
        <f>I505</f>
        <v>81842.399999999994</v>
      </c>
    </row>
    <row r="505" spans="1:11" ht="27.75" customHeight="1">
      <c r="A505" s="111" t="s">
        <v>370</v>
      </c>
      <c r="B505" s="112"/>
      <c r="C505" s="112" t="s">
        <v>30</v>
      </c>
      <c r="D505" s="112" t="s">
        <v>43</v>
      </c>
      <c r="E505" s="112" t="s">
        <v>371</v>
      </c>
      <c r="F505" s="31"/>
      <c r="G505" s="101">
        <f>SUM(G506)</f>
        <v>81011.299999999988</v>
      </c>
      <c r="H505" s="101">
        <f>SUM(H506)</f>
        <v>81418.7</v>
      </c>
      <c r="I505" s="101">
        <f>SUM(I506)</f>
        <v>81842.399999999994</v>
      </c>
    </row>
    <row r="506" spans="1:11" ht="27" customHeight="1">
      <c r="A506" s="111" t="s">
        <v>372</v>
      </c>
      <c r="B506" s="112"/>
      <c r="C506" s="112" t="s">
        <v>30</v>
      </c>
      <c r="D506" s="112" t="s">
        <v>43</v>
      </c>
      <c r="E506" s="112" t="s">
        <v>572</v>
      </c>
      <c r="F506" s="31"/>
      <c r="G506" s="101">
        <f>G507+G508+G510+G509</f>
        <v>81011.299999999988</v>
      </c>
      <c r="H506" s="101">
        <f>H507+H508+H510+H509</f>
        <v>81418.7</v>
      </c>
      <c r="I506" s="101">
        <f>I507+I508+I510+I509</f>
        <v>81842.399999999994</v>
      </c>
    </row>
    <row r="507" spans="1:11" ht="47.25">
      <c r="A507" s="111" t="s">
        <v>50</v>
      </c>
      <c r="B507" s="112"/>
      <c r="C507" s="112" t="s">
        <v>30</v>
      </c>
      <c r="D507" s="112" t="s">
        <v>43</v>
      </c>
      <c r="E507" s="112" t="s">
        <v>572</v>
      </c>
      <c r="F507" s="31">
        <v>100</v>
      </c>
      <c r="G507" s="101">
        <v>70629.7</v>
      </c>
      <c r="H507" s="101">
        <v>70629.7</v>
      </c>
      <c r="I507" s="101">
        <v>70629.7</v>
      </c>
    </row>
    <row r="508" spans="1:11" ht="31.5">
      <c r="A508" s="111" t="s">
        <v>51</v>
      </c>
      <c r="B508" s="112"/>
      <c r="C508" s="112" t="s">
        <v>30</v>
      </c>
      <c r="D508" s="112" t="s">
        <v>43</v>
      </c>
      <c r="E508" s="112" t="s">
        <v>572</v>
      </c>
      <c r="F508" s="31">
        <v>200</v>
      </c>
      <c r="G508" s="101">
        <v>10113.9</v>
      </c>
      <c r="H508" s="101">
        <v>10571.9</v>
      </c>
      <c r="I508" s="101">
        <v>11003.8</v>
      </c>
    </row>
    <row r="509" spans="1:11" ht="23.25" hidden="1" customHeight="1">
      <c r="A509" s="111" t="s">
        <v>41</v>
      </c>
      <c r="B509" s="112"/>
      <c r="C509" s="112" t="s">
        <v>30</v>
      </c>
      <c r="D509" s="112" t="s">
        <v>43</v>
      </c>
      <c r="E509" s="112" t="s">
        <v>572</v>
      </c>
      <c r="F509" s="31">
        <v>300</v>
      </c>
      <c r="G509" s="101"/>
      <c r="H509" s="101"/>
      <c r="I509" s="101"/>
    </row>
    <row r="510" spans="1:11">
      <c r="A510" s="111" t="s">
        <v>21</v>
      </c>
      <c r="B510" s="112"/>
      <c r="C510" s="112" t="s">
        <v>30</v>
      </c>
      <c r="D510" s="112" t="s">
        <v>43</v>
      </c>
      <c r="E510" s="112" t="s">
        <v>572</v>
      </c>
      <c r="F510" s="31">
        <v>800</v>
      </c>
      <c r="G510" s="101">
        <v>267.7</v>
      </c>
      <c r="H510" s="101">
        <v>217.1</v>
      </c>
      <c r="I510" s="101">
        <v>208.9</v>
      </c>
    </row>
    <row r="511" spans="1:11" ht="31.5">
      <c r="A511" s="111" t="s">
        <v>681</v>
      </c>
      <c r="B511" s="112"/>
      <c r="C511" s="112" t="s">
        <v>30</v>
      </c>
      <c r="D511" s="112" t="s">
        <v>43</v>
      </c>
      <c r="E511" s="31" t="s">
        <v>15</v>
      </c>
      <c r="F511" s="31"/>
      <c r="G511" s="101">
        <f>G512+G518</f>
        <v>3300</v>
      </c>
      <c r="H511" s="101">
        <f>H512+H518</f>
        <v>3300</v>
      </c>
      <c r="I511" s="101">
        <f>I512+I518</f>
        <v>3300</v>
      </c>
    </row>
    <row r="512" spans="1:11" ht="31.5">
      <c r="A512" s="111" t="s">
        <v>81</v>
      </c>
      <c r="B512" s="112"/>
      <c r="C512" s="112" t="s">
        <v>30</v>
      </c>
      <c r="D512" s="112" t="s">
        <v>43</v>
      </c>
      <c r="E512" s="31" t="s">
        <v>16</v>
      </c>
      <c r="F512" s="31"/>
      <c r="G512" s="101">
        <f>G513</f>
        <v>3300</v>
      </c>
      <c r="H512" s="101">
        <f>H513</f>
        <v>3300</v>
      </c>
      <c r="I512" s="101">
        <f>I513</f>
        <v>3300</v>
      </c>
    </row>
    <row r="513" spans="1:9" ht="31.5">
      <c r="A513" s="111" t="s">
        <v>44</v>
      </c>
      <c r="B513" s="112"/>
      <c r="C513" s="112" t="s">
        <v>30</v>
      </c>
      <c r="D513" s="112" t="s">
        <v>43</v>
      </c>
      <c r="E513" s="31" t="s">
        <v>45</v>
      </c>
      <c r="F513" s="31"/>
      <c r="G513" s="101">
        <f>SUM(G514)</f>
        <v>3300</v>
      </c>
      <c r="H513" s="101">
        <f>SUM(H514)</f>
        <v>3300</v>
      </c>
      <c r="I513" s="101">
        <f>SUM(I514)</f>
        <v>3300</v>
      </c>
    </row>
    <row r="514" spans="1:9">
      <c r="A514" s="111" t="s">
        <v>46</v>
      </c>
      <c r="B514" s="112"/>
      <c r="C514" s="112" t="s">
        <v>30</v>
      </c>
      <c r="D514" s="112" t="s">
        <v>43</v>
      </c>
      <c r="E514" s="31" t="s">
        <v>47</v>
      </c>
      <c r="F514" s="31"/>
      <c r="G514" s="101">
        <f>G515</f>
        <v>3300</v>
      </c>
      <c r="H514" s="101">
        <f>H515</f>
        <v>3300</v>
      </c>
      <c r="I514" s="101">
        <f>I515</f>
        <v>3300</v>
      </c>
    </row>
    <row r="515" spans="1:9" ht="31.5">
      <c r="A515" s="111" t="s">
        <v>48</v>
      </c>
      <c r="B515" s="112"/>
      <c r="C515" s="112" t="s">
        <v>30</v>
      </c>
      <c r="D515" s="112" t="s">
        <v>43</v>
      </c>
      <c r="E515" s="31" t="s">
        <v>49</v>
      </c>
      <c r="F515" s="31"/>
      <c r="G515" s="101">
        <f>G516+G517</f>
        <v>3300</v>
      </c>
      <c r="H515" s="101">
        <f>H516+H517</f>
        <v>3300</v>
      </c>
      <c r="I515" s="101">
        <f>I516+I517</f>
        <v>3300</v>
      </c>
    </row>
    <row r="516" spans="1:9" ht="47.25">
      <c r="A516" s="111" t="s">
        <v>50</v>
      </c>
      <c r="B516" s="112"/>
      <c r="C516" s="112" t="s">
        <v>30</v>
      </c>
      <c r="D516" s="112" t="s">
        <v>43</v>
      </c>
      <c r="E516" s="31" t="s">
        <v>49</v>
      </c>
      <c r="F516" s="31">
        <v>100</v>
      </c>
      <c r="G516" s="101">
        <v>1850</v>
      </c>
      <c r="H516" s="101">
        <v>1850</v>
      </c>
      <c r="I516" s="101">
        <v>1850</v>
      </c>
    </row>
    <row r="517" spans="1:9" ht="27.75" customHeight="1">
      <c r="A517" s="111" t="s">
        <v>51</v>
      </c>
      <c r="B517" s="112"/>
      <c r="C517" s="112" t="s">
        <v>30</v>
      </c>
      <c r="D517" s="112" t="s">
        <v>43</v>
      </c>
      <c r="E517" s="31" t="s">
        <v>49</v>
      </c>
      <c r="F517" s="31">
        <v>200</v>
      </c>
      <c r="G517" s="101">
        <v>1450</v>
      </c>
      <c r="H517" s="101">
        <v>1450</v>
      </c>
      <c r="I517" s="101">
        <v>1450</v>
      </c>
    </row>
    <row r="518" spans="1:9" hidden="1">
      <c r="A518" s="111" t="s">
        <v>83</v>
      </c>
      <c r="B518" s="46"/>
      <c r="C518" s="112" t="s">
        <v>30</v>
      </c>
      <c r="D518" s="112" t="s">
        <v>43</v>
      </c>
      <c r="E518" s="31" t="s">
        <v>67</v>
      </c>
      <c r="F518" s="31"/>
      <c r="G518" s="101">
        <f t="shared" ref="G518:I520" si="66">G519</f>
        <v>0</v>
      </c>
      <c r="H518" s="101">
        <f t="shared" si="66"/>
        <v>0</v>
      </c>
      <c r="I518" s="101">
        <f t="shared" si="66"/>
        <v>0</v>
      </c>
    </row>
    <row r="519" spans="1:9" hidden="1">
      <c r="A519" s="111" t="s">
        <v>34</v>
      </c>
      <c r="B519" s="46"/>
      <c r="C519" s="112" t="s">
        <v>30</v>
      </c>
      <c r="D519" s="112" t="s">
        <v>43</v>
      </c>
      <c r="E519" s="31" t="s">
        <v>427</v>
      </c>
      <c r="F519" s="31"/>
      <c r="G519" s="101">
        <f t="shared" si="66"/>
        <v>0</v>
      </c>
      <c r="H519" s="101">
        <f t="shared" si="66"/>
        <v>0</v>
      </c>
      <c r="I519" s="101">
        <f t="shared" si="66"/>
        <v>0</v>
      </c>
    </row>
    <row r="520" spans="1:9" hidden="1">
      <c r="A520" s="111" t="s">
        <v>36</v>
      </c>
      <c r="B520" s="46"/>
      <c r="C520" s="112" t="s">
        <v>30</v>
      </c>
      <c r="D520" s="112" t="s">
        <v>43</v>
      </c>
      <c r="E520" s="31" t="s">
        <v>428</v>
      </c>
      <c r="F520" s="31"/>
      <c r="G520" s="101">
        <f t="shared" si="66"/>
        <v>0</v>
      </c>
      <c r="H520" s="101">
        <f t="shared" si="66"/>
        <v>0</v>
      </c>
      <c r="I520" s="101">
        <f t="shared" si="66"/>
        <v>0</v>
      </c>
    </row>
    <row r="521" spans="1:9" ht="31.5" hidden="1">
      <c r="A521" s="111" t="s">
        <v>51</v>
      </c>
      <c r="B521" s="46"/>
      <c r="C521" s="112" t="s">
        <v>30</v>
      </c>
      <c r="D521" s="112" t="s">
        <v>43</v>
      </c>
      <c r="E521" s="31" t="s">
        <v>428</v>
      </c>
      <c r="F521" s="31">
        <v>200</v>
      </c>
      <c r="G521" s="101"/>
      <c r="H521" s="101"/>
      <c r="I521" s="101"/>
    </row>
    <row r="522" spans="1:9">
      <c r="A522" s="111" t="s">
        <v>52</v>
      </c>
      <c r="B522" s="112"/>
      <c r="C522" s="112" t="s">
        <v>30</v>
      </c>
      <c r="D522" s="112" t="s">
        <v>53</v>
      </c>
      <c r="E522" s="31"/>
      <c r="F522" s="31"/>
      <c r="G522" s="101">
        <f>G580+G607+G523+G611+G616</f>
        <v>826156</v>
      </c>
      <c r="H522" s="101">
        <f>H580+H607+H523+H611+H616</f>
        <v>833147.90000000026</v>
      </c>
      <c r="I522" s="101">
        <f>I580+I607+I523+I611+I616</f>
        <v>856407.40000000014</v>
      </c>
    </row>
    <row r="523" spans="1:9" ht="31.5">
      <c r="A523" s="111" t="s">
        <v>514</v>
      </c>
      <c r="B523" s="112"/>
      <c r="C523" s="112" t="s">
        <v>30</v>
      </c>
      <c r="D523" s="112" t="s">
        <v>53</v>
      </c>
      <c r="E523" s="112" t="s">
        <v>364</v>
      </c>
      <c r="F523" s="31"/>
      <c r="G523" s="101">
        <f>SUM(G524+G528)</f>
        <v>814845.7</v>
      </c>
      <c r="H523" s="101">
        <f>SUM(H524+H528)</f>
        <v>825939.60000000021</v>
      </c>
      <c r="I523" s="101">
        <f>SUM(I524+I528)</f>
        <v>849199.10000000009</v>
      </c>
    </row>
    <row r="524" spans="1:9">
      <c r="A524" s="111" t="s">
        <v>373</v>
      </c>
      <c r="B524" s="112"/>
      <c r="C524" s="112" t="s">
        <v>30</v>
      </c>
      <c r="D524" s="112" t="s">
        <v>53</v>
      </c>
      <c r="E524" s="112" t="s">
        <v>365</v>
      </c>
      <c r="F524" s="31"/>
      <c r="G524" s="101">
        <f>SUM(G525)</f>
        <v>81298.8</v>
      </c>
      <c r="H524" s="101">
        <f>SUM(H525)</f>
        <v>84302.3</v>
      </c>
      <c r="I524" s="101">
        <f>SUM(I525)</f>
        <v>87398.6</v>
      </c>
    </row>
    <row r="525" spans="1:9" ht="110.25">
      <c r="A525" s="111" t="s">
        <v>374</v>
      </c>
      <c r="B525" s="112"/>
      <c r="C525" s="112" t="s">
        <v>30</v>
      </c>
      <c r="D525" s="112" t="s">
        <v>53</v>
      </c>
      <c r="E525" s="112" t="s">
        <v>573</v>
      </c>
      <c r="F525" s="31"/>
      <c r="G525" s="101">
        <f>G526+G527</f>
        <v>81298.8</v>
      </c>
      <c r="H525" s="101">
        <f>H526+H527</f>
        <v>84302.3</v>
      </c>
      <c r="I525" s="101">
        <f>I526+I527</f>
        <v>87398.6</v>
      </c>
    </row>
    <row r="526" spans="1:9" ht="31.5">
      <c r="A526" s="111" t="s">
        <v>51</v>
      </c>
      <c r="B526" s="112"/>
      <c r="C526" s="112" t="s">
        <v>30</v>
      </c>
      <c r="D526" s="112" t="s">
        <v>53</v>
      </c>
      <c r="E526" s="112" t="s">
        <v>573</v>
      </c>
      <c r="F526" s="31">
        <v>200</v>
      </c>
      <c r="G526" s="101">
        <v>58.1</v>
      </c>
      <c r="H526" s="101">
        <v>71.099999999999994</v>
      </c>
      <c r="I526" s="101">
        <v>82</v>
      </c>
    </row>
    <row r="527" spans="1:9">
      <c r="A527" s="111" t="s">
        <v>41</v>
      </c>
      <c r="B527" s="112"/>
      <c r="C527" s="112" t="s">
        <v>30</v>
      </c>
      <c r="D527" s="112" t="s">
        <v>53</v>
      </c>
      <c r="E527" s="112" t="s">
        <v>573</v>
      </c>
      <c r="F527" s="31">
        <v>300</v>
      </c>
      <c r="G527" s="101">
        <v>81240.7</v>
      </c>
      <c r="H527" s="101">
        <v>84231.2</v>
      </c>
      <c r="I527" s="101">
        <v>87316.6</v>
      </c>
    </row>
    <row r="528" spans="1:9" ht="31.5">
      <c r="A528" s="111" t="s">
        <v>375</v>
      </c>
      <c r="B528" s="112"/>
      <c r="C528" s="112" t="s">
        <v>30</v>
      </c>
      <c r="D528" s="112" t="s">
        <v>53</v>
      </c>
      <c r="E528" s="112" t="s">
        <v>376</v>
      </c>
      <c r="F528" s="31"/>
      <c r="G528" s="101">
        <f>SUM(G529+G532+G535+G538+G541+G544+G547+G565+G568+G571+G574+G550+G553+G556+G559+G577)+G562</f>
        <v>733546.89999999991</v>
      </c>
      <c r="H528" s="101">
        <f>SUM(H529+H532+H535+H538+H541+H544+H547+H565+H568+H571+H574+H550+H553+H556+H559+H577)+H562</f>
        <v>741637.30000000016</v>
      </c>
      <c r="I528" s="101">
        <f>SUM(I529+I532+I535+I538+I541+I544+I547+I565+I568+I571+I574+I550+I553+I556+I559+I577)+I562</f>
        <v>761800.50000000012</v>
      </c>
    </row>
    <row r="529" spans="1:9" ht="47.25">
      <c r="A529" s="111" t="s">
        <v>617</v>
      </c>
      <c r="B529" s="112"/>
      <c r="C529" s="112" t="s">
        <v>30</v>
      </c>
      <c r="D529" s="112" t="s">
        <v>53</v>
      </c>
      <c r="E529" s="112" t="s">
        <v>574</v>
      </c>
      <c r="F529" s="31"/>
      <c r="G529" s="101">
        <f>G530+G531</f>
        <v>191978.8</v>
      </c>
      <c r="H529" s="101">
        <f>H530+H531</f>
        <v>199658</v>
      </c>
      <c r="I529" s="101">
        <f>I530+I531</f>
        <v>207644.3</v>
      </c>
    </row>
    <row r="530" spans="1:9" ht="31.5">
      <c r="A530" s="111" t="s">
        <v>51</v>
      </c>
      <c r="B530" s="112"/>
      <c r="C530" s="112" t="s">
        <v>30</v>
      </c>
      <c r="D530" s="112" t="s">
        <v>53</v>
      </c>
      <c r="E530" s="112" t="s">
        <v>574</v>
      </c>
      <c r="F530" s="31">
        <v>200</v>
      </c>
      <c r="G530" s="101">
        <v>2858.9</v>
      </c>
      <c r="H530" s="101">
        <v>2973.3</v>
      </c>
      <c r="I530" s="101">
        <v>3092.5</v>
      </c>
    </row>
    <row r="531" spans="1:9">
      <c r="A531" s="111" t="s">
        <v>41</v>
      </c>
      <c r="B531" s="112"/>
      <c r="C531" s="112" t="s">
        <v>30</v>
      </c>
      <c r="D531" s="112" t="s">
        <v>53</v>
      </c>
      <c r="E531" s="112" t="s">
        <v>574</v>
      </c>
      <c r="F531" s="31">
        <v>300</v>
      </c>
      <c r="G531" s="101">
        <v>189119.9</v>
      </c>
      <c r="H531" s="101">
        <v>196684.7</v>
      </c>
      <c r="I531" s="101">
        <v>204551.8</v>
      </c>
    </row>
    <row r="532" spans="1:9" ht="47.25">
      <c r="A532" s="111" t="s">
        <v>377</v>
      </c>
      <c r="B532" s="112"/>
      <c r="C532" s="112" t="s">
        <v>30</v>
      </c>
      <c r="D532" s="112" t="s">
        <v>53</v>
      </c>
      <c r="E532" s="112" t="s">
        <v>575</v>
      </c>
      <c r="F532" s="112"/>
      <c r="G532" s="101">
        <f>G533+G534</f>
        <v>9292.4</v>
      </c>
      <c r="H532" s="101">
        <f>H533+H534</f>
        <v>9648.5</v>
      </c>
      <c r="I532" s="101">
        <f>I533+I534</f>
        <v>10018.799999999999</v>
      </c>
    </row>
    <row r="533" spans="1:9" ht="31.5">
      <c r="A533" s="111" t="s">
        <v>51</v>
      </c>
      <c r="B533" s="112"/>
      <c r="C533" s="112" t="s">
        <v>30</v>
      </c>
      <c r="D533" s="112" t="s">
        <v>53</v>
      </c>
      <c r="E533" s="112" t="s">
        <v>575</v>
      </c>
      <c r="F533" s="112" t="s">
        <v>90</v>
      </c>
      <c r="G533" s="101">
        <v>138.6</v>
      </c>
      <c r="H533" s="101">
        <v>143.9</v>
      </c>
      <c r="I533" s="101">
        <v>149.30000000000001</v>
      </c>
    </row>
    <row r="534" spans="1:9">
      <c r="A534" s="111" t="s">
        <v>41</v>
      </c>
      <c r="B534" s="112"/>
      <c r="C534" s="112" t="s">
        <v>30</v>
      </c>
      <c r="D534" s="112" t="s">
        <v>53</v>
      </c>
      <c r="E534" s="112" t="s">
        <v>575</v>
      </c>
      <c r="F534" s="112" t="s">
        <v>98</v>
      </c>
      <c r="G534" s="101">
        <v>9153.7999999999993</v>
      </c>
      <c r="H534" s="101">
        <v>9504.6</v>
      </c>
      <c r="I534" s="101">
        <v>9869.5</v>
      </c>
    </row>
    <row r="535" spans="1:9" ht="31.5">
      <c r="A535" s="111" t="s">
        <v>378</v>
      </c>
      <c r="B535" s="112"/>
      <c r="C535" s="112" t="s">
        <v>30</v>
      </c>
      <c r="D535" s="112" t="s">
        <v>53</v>
      </c>
      <c r="E535" s="112" t="s">
        <v>576</v>
      </c>
      <c r="F535" s="112"/>
      <c r="G535" s="101">
        <f>G536+G537</f>
        <v>125715.40000000001</v>
      </c>
      <c r="H535" s="101">
        <f>H536+H537</f>
        <v>125715.40000000001</v>
      </c>
      <c r="I535" s="101">
        <f>I536+I537</f>
        <v>125715.40000000001</v>
      </c>
    </row>
    <row r="536" spans="1:9" ht="31.5">
      <c r="A536" s="111" t="s">
        <v>51</v>
      </c>
      <c r="B536" s="112"/>
      <c r="C536" s="112" t="s">
        <v>30</v>
      </c>
      <c r="D536" s="112" t="s">
        <v>53</v>
      </c>
      <c r="E536" s="112" t="s">
        <v>576</v>
      </c>
      <c r="F536" s="112" t="s">
        <v>90</v>
      </c>
      <c r="G536" s="101">
        <v>1870.6</v>
      </c>
      <c r="H536" s="101">
        <v>1870.6</v>
      </c>
      <c r="I536" s="101">
        <v>1870.6</v>
      </c>
    </row>
    <row r="537" spans="1:9">
      <c r="A537" s="111" t="s">
        <v>41</v>
      </c>
      <c r="B537" s="112"/>
      <c r="C537" s="112" t="s">
        <v>30</v>
      </c>
      <c r="D537" s="112" t="s">
        <v>53</v>
      </c>
      <c r="E537" s="112" t="s">
        <v>576</v>
      </c>
      <c r="F537" s="112" t="s">
        <v>98</v>
      </c>
      <c r="G537" s="101">
        <v>123844.8</v>
      </c>
      <c r="H537" s="101">
        <v>123844.8</v>
      </c>
      <c r="I537" s="101">
        <v>123844.8</v>
      </c>
    </row>
    <row r="538" spans="1:9" ht="47.25">
      <c r="A538" s="111" t="s">
        <v>379</v>
      </c>
      <c r="B538" s="112"/>
      <c r="C538" s="112" t="s">
        <v>30</v>
      </c>
      <c r="D538" s="112" t="s">
        <v>53</v>
      </c>
      <c r="E538" s="112" t="s">
        <v>577</v>
      </c>
      <c r="F538" s="112"/>
      <c r="G538" s="101">
        <f>G539+G540</f>
        <v>426.8</v>
      </c>
      <c r="H538" s="101">
        <f>H539+H540</f>
        <v>443.90000000000003</v>
      </c>
      <c r="I538" s="101">
        <f>I539+I540</f>
        <v>461.7</v>
      </c>
    </row>
    <row r="539" spans="1:9" ht="31.5">
      <c r="A539" s="111" t="s">
        <v>51</v>
      </c>
      <c r="B539" s="112"/>
      <c r="C539" s="112" t="s">
        <v>30</v>
      </c>
      <c r="D539" s="112" t="s">
        <v>53</v>
      </c>
      <c r="E539" s="112" t="s">
        <v>577</v>
      </c>
      <c r="F539" s="112" t="s">
        <v>90</v>
      </c>
      <c r="G539" s="101">
        <v>6.5</v>
      </c>
      <c r="H539" s="101">
        <v>6.8</v>
      </c>
      <c r="I539" s="101">
        <v>7.2</v>
      </c>
    </row>
    <row r="540" spans="1:9">
      <c r="A540" s="111" t="s">
        <v>41</v>
      </c>
      <c r="B540" s="112"/>
      <c r="C540" s="112" t="s">
        <v>30</v>
      </c>
      <c r="D540" s="112" t="s">
        <v>53</v>
      </c>
      <c r="E540" s="112" t="s">
        <v>577</v>
      </c>
      <c r="F540" s="112" t="s">
        <v>98</v>
      </c>
      <c r="G540" s="101">
        <v>420.3</v>
      </c>
      <c r="H540" s="101">
        <v>437.1</v>
      </c>
      <c r="I540" s="101">
        <v>454.5</v>
      </c>
    </row>
    <row r="541" spans="1:9" ht="47.25">
      <c r="A541" s="111" t="s">
        <v>380</v>
      </c>
      <c r="B541" s="112"/>
      <c r="C541" s="112" t="s">
        <v>30</v>
      </c>
      <c r="D541" s="112" t="s">
        <v>53</v>
      </c>
      <c r="E541" s="112" t="s">
        <v>578</v>
      </c>
      <c r="F541" s="112"/>
      <c r="G541" s="101">
        <f>G542+G543</f>
        <v>46.6</v>
      </c>
      <c r="H541" s="101">
        <f>H542+H543</f>
        <v>46.6</v>
      </c>
      <c r="I541" s="101">
        <f>I542+I543</f>
        <v>46.6</v>
      </c>
    </row>
    <row r="542" spans="1:9" ht="31.5">
      <c r="A542" s="111" t="s">
        <v>51</v>
      </c>
      <c r="B542" s="112"/>
      <c r="C542" s="112" t="s">
        <v>30</v>
      </c>
      <c r="D542" s="112" t="s">
        <v>53</v>
      </c>
      <c r="E542" s="112" t="s">
        <v>578</v>
      </c>
      <c r="F542" s="112" t="s">
        <v>90</v>
      </c>
      <c r="G542" s="101">
        <v>0.7</v>
      </c>
      <c r="H542" s="101">
        <v>0.7</v>
      </c>
      <c r="I542" s="101">
        <v>0.7</v>
      </c>
    </row>
    <row r="543" spans="1:9">
      <c r="A543" s="111" t="s">
        <v>41</v>
      </c>
      <c r="B543" s="112"/>
      <c r="C543" s="112" t="s">
        <v>30</v>
      </c>
      <c r="D543" s="112" t="s">
        <v>53</v>
      </c>
      <c r="E543" s="112" t="s">
        <v>578</v>
      </c>
      <c r="F543" s="112" t="s">
        <v>98</v>
      </c>
      <c r="G543" s="101">
        <v>45.9</v>
      </c>
      <c r="H543" s="101">
        <v>45.9</v>
      </c>
      <c r="I543" s="101">
        <v>45.9</v>
      </c>
    </row>
    <row r="544" spans="1:9" ht="63">
      <c r="A544" s="111" t="s">
        <v>381</v>
      </c>
      <c r="B544" s="112"/>
      <c r="C544" s="112" t="s">
        <v>30</v>
      </c>
      <c r="D544" s="112" t="s">
        <v>53</v>
      </c>
      <c r="E544" s="112" t="s">
        <v>579</v>
      </c>
      <c r="F544" s="112"/>
      <c r="G544" s="101">
        <f>G545+G546</f>
        <v>4695.5999999999995</v>
      </c>
      <c r="H544" s="101">
        <f>H545+H546</f>
        <v>4695.5999999999995</v>
      </c>
      <c r="I544" s="101">
        <f>I545+I546</f>
        <v>4695.5999999999995</v>
      </c>
    </row>
    <row r="545" spans="1:9" ht="31.5">
      <c r="A545" s="111" t="s">
        <v>51</v>
      </c>
      <c r="B545" s="112"/>
      <c r="C545" s="112" t="s">
        <v>30</v>
      </c>
      <c r="D545" s="112" t="s">
        <v>53</v>
      </c>
      <c r="E545" s="112" t="s">
        <v>579</v>
      </c>
      <c r="F545" s="112" t="s">
        <v>90</v>
      </c>
      <c r="G545" s="101">
        <v>606.4</v>
      </c>
      <c r="H545" s="101">
        <v>606.4</v>
      </c>
      <c r="I545" s="101">
        <v>606.4</v>
      </c>
    </row>
    <row r="546" spans="1:9">
      <c r="A546" s="111" t="s">
        <v>41</v>
      </c>
      <c r="B546" s="112"/>
      <c r="C546" s="112" t="s">
        <v>30</v>
      </c>
      <c r="D546" s="112" t="s">
        <v>53</v>
      </c>
      <c r="E546" s="112" t="s">
        <v>579</v>
      </c>
      <c r="F546" s="112" t="s">
        <v>98</v>
      </c>
      <c r="G546" s="101">
        <v>4089.2</v>
      </c>
      <c r="H546" s="101">
        <v>4089.2</v>
      </c>
      <c r="I546" s="101">
        <v>4089.2</v>
      </c>
    </row>
    <row r="547" spans="1:9" ht="31.5">
      <c r="A547" s="111" t="s">
        <v>382</v>
      </c>
      <c r="B547" s="112"/>
      <c r="C547" s="112" t="s">
        <v>30</v>
      </c>
      <c r="D547" s="112" t="s">
        <v>53</v>
      </c>
      <c r="E547" s="112" t="s">
        <v>580</v>
      </c>
      <c r="F547" s="112"/>
      <c r="G547" s="101">
        <f>G548+G549</f>
        <v>229909.9</v>
      </c>
      <c r="H547" s="101">
        <f>H548+H549</f>
        <v>240689.4</v>
      </c>
      <c r="I547" s="101">
        <f>I548+I549</f>
        <v>251679.8</v>
      </c>
    </row>
    <row r="548" spans="1:9" ht="31.5">
      <c r="A548" s="111" t="s">
        <v>51</v>
      </c>
      <c r="B548" s="112"/>
      <c r="C548" s="112" t="s">
        <v>30</v>
      </c>
      <c r="D548" s="112" t="s">
        <v>53</v>
      </c>
      <c r="E548" s="112" t="s">
        <v>580</v>
      </c>
      <c r="F548" s="112" t="s">
        <v>90</v>
      </c>
      <c r="G548" s="101">
        <v>3418.4</v>
      </c>
      <c r="H548" s="101">
        <v>3578.5</v>
      </c>
      <c r="I548" s="101">
        <v>3744.4</v>
      </c>
    </row>
    <row r="549" spans="1:9">
      <c r="A549" s="111" t="s">
        <v>41</v>
      </c>
      <c r="B549" s="112"/>
      <c r="C549" s="112" t="s">
        <v>30</v>
      </c>
      <c r="D549" s="112" t="s">
        <v>53</v>
      </c>
      <c r="E549" s="112" t="s">
        <v>580</v>
      </c>
      <c r="F549" s="112" t="s">
        <v>98</v>
      </c>
      <c r="G549" s="101">
        <v>226491.5</v>
      </c>
      <c r="H549" s="101">
        <v>237110.9</v>
      </c>
      <c r="I549" s="101">
        <v>247935.4</v>
      </c>
    </row>
    <row r="550" spans="1:9" ht="47.25">
      <c r="A550" s="111" t="s">
        <v>387</v>
      </c>
      <c r="B550" s="112"/>
      <c r="C550" s="112" t="s">
        <v>30</v>
      </c>
      <c r="D550" s="112" t="s">
        <v>53</v>
      </c>
      <c r="E550" s="112" t="s">
        <v>581</v>
      </c>
      <c r="F550" s="112"/>
      <c r="G550" s="101">
        <f>G551+G552</f>
        <v>3095.8</v>
      </c>
      <c r="H550" s="101">
        <f>H551+H552</f>
        <v>3219.6</v>
      </c>
      <c r="I550" s="101">
        <f>I551+I552</f>
        <v>3348.4</v>
      </c>
    </row>
    <row r="551" spans="1:9" ht="31.5">
      <c r="A551" s="111" t="s">
        <v>51</v>
      </c>
      <c r="B551" s="112"/>
      <c r="C551" s="112" t="s">
        <v>30</v>
      </c>
      <c r="D551" s="112" t="s">
        <v>53</v>
      </c>
      <c r="E551" s="112" t="s">
        <v>581</v>
      </c>
      <c r="F551" s="112" t="s">
        <v>90</v>
      </c>
      <c r="G551" s="101">
        <v>44</v>
      </c>
      <c r="H551" s="101">
        <v>45.7</v>
      </c>
      <c r="I551" s="101">
        <v>47.5</v>
      </c>
    </row>
    <row r="552" spans="1:9">
      <c r="A552" s="111" t="s">
        <v>41</v>
      </c>
      <c r="B552" s="112"/>
      <c r="C552" s="112" t="s">
        <v>30</v>
      </c>
      <c r="D552" s="112" t="s">
        <v>53</v>
      </c>
      <c r="E552" s="112" t="s">
        <v>581</v>
      </c>
      <c r="F552" s="112" t="s">
        <v>98</v>
      </c>
      <c r="G552" s="101">
        <v>3051.8</v>
      </c>
      <c r="H552" s="101">
        <v>3173.9</v>
      </c>
      <c r="I552" s="101">
        <v>3300.9</v>
      </c>
    </row>
    <row r="553" spans="1:9" ht="63">
      <c r="A553" s="111" t="s">
        <v>388</v>
      </c>
      <c r="B553" s="112"/>
      <c r="C553" s="112" t="s">
        <v>30</v>
      </c>
      <c r="D553" s="112" t="s">
        <v>53</v>
      </c>
      <c r="E553" s="112" t="s">
        <v>582</v>
      </c>
      <c r="F553" s="112"/>
      <c r="G553" s="101">
        <f>G554+G555</f>
        <v>1893.1999999999998</v>
      </c>
      <c r="H553" s="101">
        <f>H554+H555</f>
        <v>1969</v>
      </c>
      <c r="I553" s="101">
        <f>I554+I555</f>
        <v>2047.7</v>
      </c>
    </row>
    <row r="554" spans="1:9" ht="31.5">
      <c r="A554" s="111" t="s">
        <v>51</v>
      </c>
      <c r="B554" s="112"/>
      <c r="C554" s="112" t="s">
        <v>30</v>
      </c>
      <c r="D554" s="112" t="s">
        <v>53</v>
      </c>
      <c r="E554" s="112" t="s">
        <v>582</v>
      </c>
      <c r="F554" s="112" t="s">
        <v>90</v>
      </c>
      <c r="G554" s="101">
        <v>33.1</v>
      </c>
      <c r="H554" s="101">
        <v>34.799999999999997</v>
      </c>
      <c r="I554" s="101">
        <v>36.200000000000003</v>
      </c>
    </row>
    <row r="555" spans="1:9">
      <c r="A555" s="111" t="s">
        <v>41</v>
      </c>
      <c r="B555" s="112"/>
      <c r="C555" s="112" t="s">
        <v>30</v>
      </c>
      <c r="D555" s="112" t="s">
        <v>53</v>
      </c>
      <c r="E555" s="112" t="s">
        <v>582</v>
      </c>
      <c r="F555" s="112" t="s">
        <v>98</v>
      </c>
      <c r="G555" s="101">
        <v>1860.1</v>
      </c>
      <c r="H555" s="101">
        <v>1934.2</v>
      </c>
      <c r="I555" s="101">
        <v>2011.5</v>
      </c>
    </row>
    <row r="556" spans="1:9">
      <c r="A556" s="111" t="s">
        <v>389</v>
      </c>
      <c r="B556" s="112"/>
      <c r="C556" s="112" t="s">
        <v>30</v>
      </c>
      <c r="D556" s="112" t="s">
        <v>53</v>
      </c>
      <c r="E556" s="112" t="s">
        <v>583</v>
      </c>
      <c r="F556" s="112"/>
      <c r="G556" s="101">
        <f>G557+G558</f>
        <v>21.1</v>
      </c>
      <c r="H556" s="101">
        <f>H557+H558</f>
        <v>21.1</v>
      </c>
      <c r="I556" s="101">
        <f>I557+I558</f>
        <v>21.1</v>
      </c>
    </row>
    <row r="557" spans="1:9" ht="31.5">
      <c r="A557" s="111" t="s">
        <v>51</v>
      </c>
      <c r="B557" s="112"/>
      <c r="C557" s="112" t="s">
        <v>30</v>
      </c>
      <c r="D557" s="112" t="s">
        <v>53</v>
      </c>
      <c r="E557" s="112" t="s">
        <v>583</v>
      </c>
      <c r="F557" s="112" t="s">
        <v>90</v>
      </c>
      <c r="G557" s="101">
        <v>0.3</v>
      </c>
      <c r="H557" s="101">
        <v>0.3</v>
      </c>
      <c r="I557" s="101">
        <v>0.3</v>
      </c>
    </row>
    <row r="558" spans="1:9">
      <c r="A558" s="111" t="s">
        <v>41</v>
      </c>
      <c r="B558" s="112"/>
      <c r="C558" s="112" t="s">
        <v>30</v>
      </c>
      <c r="D558" s="112" t="s">
        <v>53</v>
      </c>
      <c r="E558" s="112" t="s">
        <v>583</v>
      </c>
      <c r="F558" s="112" t="s">
        <v>98</v>
      </c>
      <c r="G558" s="101">
        <v>20.8</v>
      </c>
      <c r="H558" s="101">
        <v>20.8</v>
      </c>
      <c r="I558" s="101">
        <v>20.8</v>
      </c>
    </row>
    <row r="559" spans="1:9" ht="78.75">
      <c r="A559" s="111" t="s">
        <v>515</v>
      </c>
      <c r="B559" s="112"/>
      <c r="C559" s="112" t="s">
        <v>30</v>
      </c>
      <c r="D559" s="112" t="s">
        <v>53</v>
      </c>
      <c r="E559" s="112" t="s">
        <v>584</v>
      </c>
      <c r="F559" s="112"/>
      <c r="G559" s="101">
        <f>G560+G561</f>
        <v>11112.7</v>
      </c>
      <c r="H559" s="101">
        <f>H560+H561</f>
        <v>707.30000000000007</v>
      </c>
      <c r="I559" s="101">
        <f>I560+I561</f>
        <v>707.30000000000007</v>
      </c>
    </row>
    <row r="560" spans="1:9" ht="31.5">
      <c r="A560" s="111" t="s">
        <v>51</v>
      </c>
      <c r="B560" s="112"/>
      <c r="C560" s="112" t="s">
        <v>30</v>
      </c>
      <c r="D560" s="112" t="s">
        <v>53</v>
      </c>
      <c r="E560" s="112" t="s">
        <v>584</v>
      </c>
      <c r="F560" s="112" t="s">
        <v>90</v>
      </c>
      <c r="G560" s="101">
        <v>123.2</v>
      </c>
      <c r="H560" s="101">
        <v>8.6</v>
      </c>
      <c r="I560" s="101">
        <v>8.6</v>
      </c>
    </row>
    <row r="561" spans="1:9">
      <c r="A561" s="111" t="s">
        <v>41</v>
      </c>
      <c r="B561" s="112"/>
      <c r="C561" s="112" t="s">
        <v>30</v>
      </c>
      <c r="D561" s="112" t="s">
        <v>53</v>
      </c>
      <c r="E561" s="112" t="s">
        <v>584</v>
      </c>
      <c r="F561" s="112" t="s">
        <v>98</v>
      </c>
      <c r="G561" s="101">
        <v>10989.5</v>
      </c>
      <c r="H561" s="101">
        <v>698.7</v>
      </c>
      <c r="I561" s="101">
        <v>698.7</v>
      </c>
    </row>
    <row r="562" spans="1:9" ht="47.25">
      <c r="A562" s="111" t="s">
        <v>585</v>
      </c>
      <c r="B562" s="112"/>
      <c r="C562" s="112" t="s">
        <v>30</v>
      </c>
      <c r="D562" s="112" t="s">
        <v>53</v>
      </c>
      <c r="E562" s="112" t="s">
        <v>586</v>
      </c>
      <c r="F562" s="112"/>
      <c r="G562" s="101">
        <f>SUM(G563:G564)</f>
        <v>1098.7</v>
      </c>
      <c r="H562" s="101">
        <f>SUM(H563:H564)</f>
        <v>0</v>
      </c>
      <c r="I562" s="101">
        <f>SUM(I563:I564)</f>
        <v>0</v>
      </c>
    </row>
    <row r="563" spans="1:9" ht="31.5">
      <c r="A563" s="111" t="s">
        <v>51</v>
      </c>
      <c r="B563" s="112"/>
      <c r="C563" s="112" t="s">
        <v>30</v>
      </c>
      <c r="D563" s="112" t="s">
        <v>53</v>
      </c>
      <c r="E563" s="112" t="s">
        <v>586</v>
      </c>
      <c r="F563" s="112" t="s">
        <v>90</v>
      </c>
      <c r="G563" s="101">
        <v>16.7</v>
      </c>
      <c r="H563" s="101"/>
      <c r="I563" s="101"/>
    </row>
    <row r="564" spans="1:9">
      <c r="A564" s="111" t="s">
        <v>41</v>
      </c>
      <c r="B564" s="112"/>
      <c r="C564" s="112" t="s">
        <v>30</v>
      </c>
      <c r="D564" s="112" t="s">
        <v>53</v>
      </c>
      <c r="E564" s="112" t="s">
        <v>586</v>
      </c>
      <c r="F564" s="112" t="s">
        <v>98</v>
      </c>
      <c r="G564" s="101">
        <v>1082</v>
      </c>
      <c r="H564" s="101"/>
      <c r="I564" s="101"/>
    </row>
    <row r="565" spans="1:9" ht="47.25">
      <c r="A565" s="111" t="s">
        <v>383</v>
      </c>
      <c r="B565" s="112"/>
      <c r="C565" s="112" t="s">
        <v>30</v>
      </c>
      <c r="D565" s="112" t="s">
        <v>53</v>
      </c>
      <c r="E565" s="112" t="s">
        <v>587</v>
      </c>
      <c r="F565" s="112"/>
      <c r="G565" s="101">
        <f>G566+G567</f>
        <v>1880.8999999999999</v>
      </c>
      <c r="H565" s="101">
        <f>H566+H567</f>
        <v>1875.8</v>
      </c>
      <c r="I565" s="101">
        <f>I566+I567</f>
        <v>1875.8</v>
      </c>
    </row>
    <row r="566" spans="1:9" ht="31.5">
      <c r="A566" s="111" t="s">
        <v>51</v>
      </c>
      <c r="B566" s="112"/>
      <c r="C566" s="112" t="s">
        <v>30</v>
      </c>
      <c r="D566" s="112" t="s">
        <v>53</v>
      </c>
      <c r="E566" s="112" t="s">
        <v>587</v>
      </c>
      <c r="F566" s="112" t="s">
        <v>90</v>
      </c>
      <c r="G566" s="101">
        <v>27.8</v>
      </c>
      <c r="H566" s="101">
        <v>27.7</v>
      </c>
      <c r="I566" s="101">
        <v>27.7</v>
      </c>
    </row>
    <row r="567" spans="1:9">
      <c r="A567" s="111" t="s">
        <v>41</v>
      </c>
      <c r="B567" s="112"/>
      <c r="C567" s="112" t="s">
        <v>30</v>
      </c>
      <c r="D567" s="112" t="s">
        <v>53</v>
      </c>
      <c r="E567" s="112" t="s">
        <v>587</v>
      </c>
      <c r="F567" s="112" t="s">
        <v>98</v>
      </c>
      <c r="G567" s="101">
        <v>1853.1</v>
      </c>
      <c r="H567" s="101">
        <v>1848.1</v>
      </c>
      <c r="I567" s="101">
        <v>1848.1</v>
      </c>
    </row>
    <row r="568" spans="1:9" ht="47.25">
      <c r="A568" s="111" t="s">
        <v>384</v>
      </c>
      <c r="B568" s="112"/>
      <c r="C568" s="112" t="s">
        <v>30</v>
      </c>
      <c r="D568" s="112" t="s">
        <v>53</v>
      </c>
      <c r="E568" s="112" t="s">
        <v>588</v>
      </c>
      <c r="F568" s="112"/>
      <c r="G568" s="101">
        <f>G569+G570</f>
        <v>14203.3</v>
      </c>
      <c r="H568" s="101">
        <f>H569+H570</f>
        <v>14771.4</v>
      </c>
      <c r="I568" s="101">
        <f>I569+I570</f>
        <v>15362.3</v>
      </c>
    </row>
    <row r="569" spans="1:9" ht="31.5">
      <c r="A569" s="111" t="s">
        <v>51</v>
      </c>
      <c r="B569" s="112"/>
      <c r="C569" s="112" t="s">
        <v>30</v>
      </c>
      <c r="D569" s="112" t="s">
        <v>53</v>
      </c>
      <c r="E569" s="112" t="s">
        <v>588</v>
      </c>
      <c r="F569" s="112" t="s">
        <v>90</v>
      </c>
      <c r="G569" s="101">
        <v>212.9</v>
      </c>
      <c r="H569" s="101">
        <v>221.4</v>
      </c>
      <c r="I569" s="101">
        <v>230.3</v>
      </c>
    </row>
    <row r="570" spans="1:9">
      <c r="A570" s="111" t="s">
        <v>41</v>
      </c>
      <c r="B570" s="112"/>
      <c r="C570" s="112" t="s">
        <v>30</v>
      </c>
      <c r="D570" s="112" t="s">
        <v>53</v>
      </c>
      <c r="E570" s="112" t="s">
        <v>588</v>
      </c>
      <c r="F570" s="112" t="s">
        <v>98</v>
      </c>
      <c r="G570" s="101">
        <v>13990.4</v>
      </c>
      <c r="H570" s="101">
        <v>14550</v>
      </c>
      <c r="I570" s="101">
        <v>15132</v>
      </c>
    </row>
    <row r="571" spans="1:9" ht="31.5">
      <c r="A571" s="111" t="s">
        <v>385</v>
      </c>
      <c r="B571" s="112"/>
      <c r="C571" s="112" t="s">
        <v>30</v>
      </c>
      <c r="D571" s="112" t="s">
        <v>53</v>
      </c>
      <c r="E571" s="112" t="s">
        <v>589</v>
      </c>
      <c r="F571" s="112"/>
      <c r="G571" s="101">
        <f>G572+G573</f>
        <v>122082.8</v>
      </c>
      <c r="H571" s="101">
        <f>H572+H573</f>
        <v>122082.8</v>
      </c>
      <c r="I571" s="101">
        <f>I572+I573</f>
        <v>122082.8</v>
      </c>
    </row>
    <row r="572" spans="1:9" ht="31.5">
      <c r="A572" s="111" t="s">
        <v>51</v>
      </c>
      <c r="B572" s="112"/>
      <c r="C572" s="112" t="s">
        <v>30</v>
      </c>
      <c r="D572" s="112" t="s">
        <v>53</v>
      </c>
      <c r="E572" s="112" t="s">
        <v>589</v>
      </c>
      <c r="F572" s="112" t="s">
        <v>90</v>
      </c>
      <c r="G572" s="101">
        <v>2507</v>
      </c>
      <c r="H572" s="101">
        <v>2507</v>
      </c>
      <c r="I572" s="101">
        <v>2507</v>
      </c>
    </row>
    <row r="573" spans="1:9">
      <c r="A573" s="111" t="s">
        <v>41</v>
      </c>
      <c r="B573" s="112"/>
      <c r="C573" s="112" t="s">
        <v>30</v>
      </c>
      <c r="D573" s="112" t="s">
        <v>53</v>
      </c>
      <c r="E573" s="112" t="s">
        <v>589</v>
      </c>
      <c r="F573" s="112" t="s">
        <v>98</v>
      </c>
      <c r="G573" s="101">
        <v>119575.8</v>
      </c>
      <c r="H573" s="101">
        <v>119575.8</v>
      </c>
      <c r="I573" s="101">
        <v>119575.8</v>
      </c>
    </row>
    <row r="574" spans="1:9" ht="94.5">
      <c r="A574" s="111" t="s">
        <v>386</v>
      </c>
      <c r="B574" s="112"/>
      <c r="C574" s="112" t="s">
        <v>30</v>
      </c>
      <c r="D574" s="112" t="s">
        <v>53</v>
      </c>
      <c r="E574" s="112" t="s">
        <v>590</v>
      </c>
      <c r="F574" s="112"/>
      <c r="G574" s="101">
        <f>G575+G576</f>
        <v>50.8</v>
      </c>
      <c r="H574" s="101">
        <f>H575+H576</f>
        <v>50.8</v>
      </c>
      <c r="I574" s="101">
        <f>I575+I576</f>
        <v>50.8</v>
      </c>
    </row>
    <row r="575" spans="1:9" ht="31.5">
      <c r="A575" s="111" t="s">
        <v>51</v>
      </c>
      <c r="B575" s="112"/>
      <c r="C575" s="112" t="s">
        <v>30</v>
      </c>
      <c r="D575" s="112" t="s">
        <v>53</v>
      </c>
      <c r="E575" s="112" t="s">
        <v>590</v>
      </c>
      <c r="F575" s="112" t="s">
        <v>90</v>
      </c>
      <c r="G575" s="101">
        <v>0.8</v>
      </c>
      <c r="H575" s="101">
        <v>0.8</v>
      </c>
      <c r="I575" s="101">
        <v>0.8</v>
      </c>
    </row>
    <row r="576" spans="1:9">
      <c r="A576" s="111" t="s">
        <v>41</v>
      </c>
      <c r="B576" s="112"/>
      <c r="C576" s="112" t="s">
        <v>30</v>
      </c>
      <c r="D576" s="112" t="s">
        <v>53</v>
      </c>
      <c r="E576" s="112" t="s">
        <v>590</v>
      </c>
      <c r="F576" s="112" t="s">
        <v>98</v>
      </c>
      <c r="G576" s="101">
        <v>50</v>
      </c>
      <c r="H576" s="101">
        <v>50</v>
      </c>
      <c r="I576" s="101">
        <v>50</v>
      </c>
    </row>
    <row r="577" spans="1:9" ht="31.5">
      <c r="A577" s="111" t="s">
        <v>555</v>
      </c>
      <c r="B577" s="112"/>
      <c r="C577" s="112" t="s">
        <v>30</v>
      </c>
      <c r="D577" s="112" t="s">
        <v>53</v>
      </c>
      <c r="E577" s="112" t="s">
        <v>591</v>
      </c>
      <c r="F577" s="112"/>
      <c r="G577" s="101">
        <f>SUM(G578:G579)</f>
        <v>16042.1</v>
      </c>
      <c r="H577" s="101">
        <f>SUM(H578:H579)</f>
        <v>16042.1</v>
      </c>
      <c r="I577" s="101">
        <f>SUM(I578:I579)</f>
        <v>16042.1</v>
      </c>
    </row>
    <row r="578" spans="1:9" ht="31.5" hidden="1">
      <c r="A578" s="111" t="s">
        <v>51</v>
      </c>
      <c r="B578" s="112"/>
      <c r="C578" s="112" t="s">
        <v>30</v>
      </c>
      <c r="D578" s="112" t="s">
        <v>53</v>
      </c>
      <c r="E578" s="112" t="s">
        <v>444</v>
      </c>
      <c r="F578" s="112" t="s">
        <v>90</v>
      </c>
      <c r="G578" s="101"/>
      <c r="H578" s="101"/>
      <c r="I578" s="101"/>
    </row>
    <row r="579" spans="1:9">
      <c r="A579" s="111" t="s">
        <v>41</v>
      </c>
      <c r="B579" s="112"/>
      <c r="C579" s="112" t="s">
        <v>30</v>
      </c>
      <c r="D579" s="112" t="s">
        <v>53</v>
      </c>
      <c r="E579" s="112" t="s">
        <v>591</v>
      </c>
      <c r="F579" s="112" t="s">
        <v>98</v>
      </c>
      <c r="G579" s="101">
        <v>16042.1</v>
      </c>
      <c r="H579" s="101">
        <v>16042.1</v>
      </c>
      <c r="I579" s="101">
        <v>16042.1</v>
      </c>
    </row>
    <row r="580" spans="1:9" ht="31.5">
      <c r="A580" s="111" t="s">
        <v>681</v>
      </c>
      <c r="B580" s="112"/>
      <c r="C580" s="112" t="s">
        <v>30</v>
      </c>
      <c r="D580" s="112" t="s">
        <v>53</v>
      </c>
      <c r="E580" s="31" t="s">
        <v>15</v>
      </c>
      <c r="F580" s="31"/>
      <c r="G580" s="101">
        <f>G581+G594+G599</f>
        <v>5862.3</v>
      </c>
      <c r="H580" s="101">
        <f>H581+H594+H599</f>
        <v>5360.3</v>
      </c>
      <c r="I580" s="101">
        <f>I581+I594+I599</f>
        <v>5360.3</v>
      </c>
    </row>
    <row r="581" spans="1:9" ht="31.5">
      <c r="A581" s="111" t="s">
        <v>81</v>
      </c>
      <c r="B581" s="112"/>
      <c r="C581" s="112" t="s">
        <v>30</v>
      </c>
      <c r="D581" s="112" t="s">
        <v>53</v>
      </c>
      <c r="E581" s="31" t="s">
        <v>16</v>
      </c>
      <c r="F581" s="31"/>
      <c r="G581" s="101">
        <f>G582</f>
        <v>5511.8</v>
      </c>
      <c r="H581" s="101">
        <f>H582</f>
        <v>5009.8</v>
      </c>
      <c r="I581" s="101">
        <f>I582</f>
        <v>5009.8</v>
      </c>
    </row>
    <row r="582" spans="1:9">
      <c r="A582" s="111" t="s">
        <v>34</v>
      </c>
      <c r="B582" s="112"/>
      <c r="C582" s="112" t="s">
        <v>30</v>
      </c>
      <c r="D582" s="112" t="s">
        <v>53</v>
      </c>
      <c r="E582" s="31" t="s">
        <v>35</v>
      </c>
      <c r="F582" s="31"/>
      <c r="G582" s="101">
        <f>SUM(G583+G590)</f>
        <v>5511.8</v>
      </c>
      <c r="H582" s="101">
        <f>SUM(H583+H590)</f>
        <v>5009.8</v>
      </c>
      <c r="I582" s="101">
        <f>SUM(I583+I590)</f>
        <v>5009.8</v>
      </c>
    </row>
    <row r="583" spans="1:9" ht="18.75" customHeight="1">
      <c r="A583" s="111" t="s">
        <v>54</v>
      </c>
      <c r="B583" s="112"/>
      <c r="C583" s="112" t="s">
        <v>30</v>
      </c>
      <c r="D583" s="112" t="s">
        <v>53</v>
      </c>
      <c r="E583" s="31" t="s">
        <v>55</v>
      </c>
      <c r="F583" s="31"/>
      <c r="G583" s="101">
        <f>G584+G586+G588</f>
        <v>3661.3</v>
      </c>
      <c r="H583" s="101">
        <f>H584+H586+H588</f>
        <v>3159.3</v>
      </c>
      <c r="I583" s="101">
        <f>I584+I586+I588</f>
        <v>3159.3</v>
      </c>
    </row>
    <row r="584" spans="1:9">
      <c r="A584" s="111" t="s">
        <v>56</v>
      </c>
      <c r="B584" s="112"/>
      <c r="C584" s="112" t="s">
        <v>30</v>
      </c>
      <c r="D584" s="112" t="s">
        <v>53</v>
      </c>
      <c r="E584" s="31" t="s">
        <v>57</v>
      </c>
      <c r="F584" s="31"/>
      <c r="G584" s="101">
        <f>G585</f>
        <v>1193</v>
      </c>
      <c r="H584" s="101">
        <f>H585</f>
        <v>624.70000000000005</v>
      </c>
      <c r="I584" s="101">
        <f>I585</f>
        <v>562.70000000000005</v>
      </c>
    </row>
    <row r="585" spans="1:9">
      <c r="A585" s="111" t="s">
        <v>41</v>
      </c>
      <c r="B585" s="112"/>
      <c r="C585" s="112" t="s">
        <v>30</v>
      </c>
      <c r="D585" s="112" t="s">
        <v>53</v>
      </c>
      <c r="E585" s="31" t="s">
        <v>57</v>
      </c>
      <c r="F585" s="31">
        <v>300</v>
      </c>
      <c r="G585" s="101">
        <v>1193</v>
      </c>
      <c r="H585" s="101">
        <v>624.70000000000005</v>
      </c>
      <c r="I585" s="101">
        <v>562.70000000000005</v>
      </c>
    </row>
    <row r="586" spans="1:9" ht="31.5">
      <c r="A586" s="111" t="s">
        <v>58</v>
      </c>
      <c r="B586" s="112"/>
      <c r="C586" s="112" t="s">
        <v>30</v>
      </c>
      <c r="D586" s="112" t="s">
        <v>53</v>
      </c>
      <c r="E586" s="31" t="s">
        <v>59</v>
      </c>
      <c r="F586" s="31"/>
      <c r="G586" s="101">
        <f>G587</f>
        <v>1658.3</v>
      </c>
      <c r="H586" s="101">
        <f>H587</f>
        <v>1724.6</v>
      </c>
      <c r="I586" s="101">
        <f>I587</f>
        <v>1786.6</v>
      </c>
    </row>
    <row r="587" spans="1:9">
      <c r="A587" s="111" t="s">
        <v>41</v>
      </c>
      <c r="B587" s="112"/>
      <c r="C587" s="112" t="s">
        <v>30</v>
      </c>
      <c r="D587" s="112" t="s">
        <v>53</v>
      </c>
      <c r="E587" s="31" t="s">
        <v>59</v>
      </c>
      <c r="F587" s="31">
        <v>300</v>
      </c>
      <c r="G587" s="101">
        <v>1658.3</v>
      </c>
      <c r="H587" s="101">
        <v>1724.6</v>
      </c>
      <c r="I587" s="101">
        <v>1786.6</v>
      </c>
    </row>
    <row r="588" spans="1:9" ht="29.25" customHeight="1">
      <c r="A588" s="111" t="s">
        <v>470</v>
      </c>
      <c r="B588" s="2"/>
      <c r="C588" s="112" t="s">
        <v>30</v>
      </c>
      <c r="D588" s="112" t="s">
        <v>53</v>
      </c>
      <c r="E588" s="2" t="s">
        <v>471</v>
      </c>
      <c r="F588" s="2"/>
      <c r="G588" s="25">
        <f>SUM(G589)</f>
        <v>810</v>
      </c>
      <c r="H588" s="25">
        <f>SUM(H589)</f>
        <v>810</v>
      </c>
      <c r="I588" s="25">
        <f>SUM(I589)</f>
        <v>810</v>
      </c>
    </row>
    <row r="589" spans="1:9" ht="15" customHeight="1">
      <c r="A589" s="111" t="s">
        <v>41</v>
      </c>
      <c r="B589" s="2"/>
      <c r="C589" s="112" t="s">
        <v>30</v>
      </c>
      <c r="D589" s="112" t="s">
        <v>53</v>
      </c>
      <c r="E589" s="2" t="s">
        <v>471</v>
      </c>
      <c r="F589" s="2" t="s">
        <v>98</v>
      </c>
      <c r="G589" s="25">
        <v>810</v>
      </c>
      <c r="H589" s="25">
        <v>810</v>
      </c>
      <c r="I589" s="25">
        <v>810</v>
      </c>
    </row>
    <row r="590" spans="1:9">
      <c r="A590" s="111" t="s">
        <v>60</v>
      </c>
      <c r="B590" s="112"/>
      <c r="C590" s="112" t="s">
        <v>30</v>
      </c>
      <c r="D590" s="112" t="s">
        <v>53</v>
      </c>
      <c r="E590" s="31" t="s">
        <v>61</v>
      </c>
      <c r="F590" s="31"/>
      <c r="G590" s="101">
        <f>G591</f>
        <v>1850.5</v>
      </c>
      <c r="H590" s="101">
        <f>H591</f>
        <v>1850.5</v>
      </c>
      <c r="I590" s="101">
        <f>I591</f>
        <v>1850.5</v>
      </c>
    </row>
    <row r="591" spans="1:9">
      <c r="A591" s="111" t="s">
        <v>62</v>
      </c>
      <c r="B591" s="112"/>
      <c r="C591" s="112" t="s">
        <v>30</v>
      </c>
      <c r="D591" s="112" t="s">
        <v>53</v>
      </c>
      <c r="E591" s="31" t="s">
        <v>63</v>
      </c>
      <c r="F591" s="31"/>
      <c r="G591" s="101">
        <f>G592+G593</f>
        <v>1850.5</v>
      </c>
      <c r="H591" s="101">
        <f>H592+H593</f>
        <v>1850.5</v>
      </c>
      <c r="I591" s="101">
        <f>I592+I593</f>
        <v>1850.5</v>
      </c>
    </row>
    <row r="592" spans="1:9" ht="31.5">
      <c r="A592" s="111" t="s">
        <v>51</v>
      </c>
      <c r="B592" s="112"/>
      <c r="C592" s="112" t="s">
        <v>30</v>
      </c>
      <c r="D592" s="112" t="s">
        <v>53</v>
      </c>
      <c r="E592" s="31" t="s">
        <v>63</v>
      </c>
      <c r="F592" s="31">
        <v>200</v>
      </c>
      <c r="G592" s="101">
        <v>1248.5</v>
      </c>
      <c r="H592" s="101">
        <v>1248.5</v>
      </c>
      <c r="I592" s="101">
        <v>1248.5</v>
      </c>
    </row>
    <row r="593" spans="1:9">
      <c r="A593" s="111" t="s">
        <v>41</v>
      </c>
      <c r="B593" s="112"/>
      <c r="C593" s="112" t="s">
        <v>30</v>
      </c>
      <c r="D593" s="112" t="s">
        <v>53</v>
      </c>
      <c r="E593" s="31" t="s">
        <v>63</v>
      </c>
      <c r="F593" s="31">
        <v>300</v>
      </c>
      <c r="G593" s="101">
        <v>602</v>
      </c>
      <c r="H593" s="101">
        <v>602</v>
      </c>
      <c r="I593" s="101">
        <v>602</v>
      </c>
    </row>
    <row r="594" spans="1:9" hidden="1">
      <c r="A594" s="111" t="s">
        <v>82</v>
      </c>
      <c r="B594" s="112"/>
      <c r="C594" s="112" t="s">
        <v>30</v>
      </c>
      <c r="D594" s="112" t="s">
        <v>53</v>
      </c>
      <c r="E594" s="31" t="s">
        <v>64</v>
      </c>
      <c r="F594" s="31"/>
      <c r="G594" s="101">
        <f t="shared" ref="G594:I595" si="67">G595</f>
        <v>328.5</v>
      </c>
      <c r="H594" s="101">
        <f t="shared" si="67"/>
        <v>328.5</v>
      </c>
      <c r="I594" s="101">
        <f t="shared" si="67"/>
        <v>328.5</v>
      </c>
    </row>
    <row r="595" spans="1:9" ht="13.5" customHeight="1">
      <c r="A595" s="111" t="s">
        <v>34</v>
      </c>
      <c r="B595" s="112"/>
      <c r="C595" s="112" t="s">
        <v>30</v>
      </c>
      <c r="D595" s="112" t="s">
        <v>53</v>
      </c>
      <c r="E595" s="31" t="s">
        <v>65</v>
      </c>
      <c r="F595" s="31"/>
      <c r="G595" s="101">
        <f t="shared" si="67"/>
        <v>328.5</v>
      </c>
      <c r="H595" s="101">
        <f t="shared" si="67"/>
        <v>328.5</v>
      </c>
      <c r="I595" s="101">
        <f t="shared" si="67"/>
        <v>328.5</v>
      </c>
    </row>
    <row r="596" spans="1:9">
      <c r="A596" s="111" t="s">
        <v>36</v>
      </c>
      <c r="B596" s="112"/>
      <c r="C596" s="112" t="s">
        <v>30</v>
      </c>
      <c r="D596" s="112" t="s">
        <v>53</v>
      </c>
      <c r="E596" s="31" t="s">
        <v>66</v>
      </c>
      <c r="F596" s="31"/>
      <c r="G596" s="101">
        <f>G597+G598</f>
        <v>328.5</v>
      </c>
      <c r="H596" s="101">
        <f>H597+H598</f>
        <v>328.5</v>
      </c>
      <c r="I596" s="101">
        <f>I597+I598</f>
        <v>328.5</v>
      </c>
    </row>
    <row r="597" spans="1:9" ht="31.5">
      <c r="A597" s="111" t="s">
        <v>51</v>
      </c>
      <c r="B597" s="112"/>
      <c r="C597" s="112" t="s">
        <v>30</v>
      </c>
      <c r="D597" s="112" t="s">
        <v>53</v>
      </c>
      <c r="E597" s="31" t="s">
        <v>66</v>
      </c>
      <c r="F597" s="31">
        <v>200</v>
      </c>
      <c r="G597" s="101">
        <v>328.5</v>
      </c>
      <c r="H597" s="101">
        <v>328.5</v>
      </c>
      <c r="I597" s="101">
        <v>328.5</v>
      </c>
    </row>
    <row r="598" spans="1:9" hidden="1">
      <c r="A598" s="111" t="s">
        <v>41</v>
      </c>
      <c r="B598" s="112"/>
      <c r="C598" s="112" t="s">
        <v>30</v>
      </c>
      <c r="D598" s="112" t="s">
        <v>53</v>
      </c>
      <c r="E598" s="31" t="s">
        <v>66</v>
      </c>
      <c r="F598" s="31">
        <v>300</v>
      </c>
      <c r="G598" s="101"/>
      <c r="H598" s="101"/>
      <c r="I598" s="101"/>
    </row>
    <row r="599" spans="1:9">
      <c r="A599" s="111" t="s">
        <v>83</v>
      </c>
      <c r="B599" s="112"/>
      <c r="C599" s="112" t="s">
        <v>30</v>
      </c>
      <c r="D599" s="112" t="s">
        <v>53</v>
      </c>
      <c r="E599" s="31" t="s">
        <v>67</v>
      </c>
      <c r="F599" s="31"/>
      <c r="G599" s="101">
        <f>G603+G600</f>
        <v>22</v>
      </c>
      <c r="H599" s="101">
        <f>H603+H600</f>
        <v>22</v>
      </c>
      <c r="I599" s="101">
        <f>I603+I600</f>
        <v>22</v>
      </c>
    </row>
    <row r="600" spans="1:9">
      <c r="A600" s="111" t="s">
        <v>34</v>
      </c>
      <c r="B600" s="112"/>
      <c r="C600" s="112" t="s">
        <v>30</v>
      </c>
      <c r="D600" s="112" t="s">
        <v>53</v>
      </c>
      <c r="E600" s="31" t="s">
        <v>427</v>
      </c>
      <c r="F600" s="31"/>
      <c r="G600" s="101">
        <f>G601</f>
        <v>22</v>
      </c>
      <c r="H600" s="101">
        <f>H601</f>
        <v>22</v>
      </c>
      <c r="I600" s="101">
        <f>I601</f>
        <v>22</v>
      </c>
    </row>
    <row r="601" spans="1:9">
      <c r="A601" s="111" t="s">
        <v>36</v>
      </c>
      <c r="B601" s="112"/>
      <c r="C601" s="112" t="s">
        <v>30</v>
      </c>
      <c r="D601" s="112" t="s">
        <v>53</v>
      </c>
      <c r="E601" s="31" t="s">
        <v>428</v>
      </c>
      <c r="F601" s="31"/>
      <c r="G601" s="101">
        <f>SUM(G602)</f>
        <v>22</v>
      </c>
      <c r="H601" s="101">
        <f>SUM(H602)</f>
        <v>22</v>
      </c>
      <c r="I601" s="101">
        <f>SUM(I602)</f>
        <v>22</v>
      </c>
    </row>
    <row r="602" spans="1:9" ht="31.5">
      <c r="A602" s="111" t="s">
        <v>51</v>
      </c>
      <c r="B602" s="112"/>
      <c r="C602" s="112" t="s">
        <v>30</v>
      </c>
      <c r="D602" s="112" t="s">
        <v>53</v>
      </c>
      <c r="E602" s="31" t="s">
        <v>428</v>
      </c>
      <c r="F602" s="31">
        <v>200</v>
      </c>
      <c r="G602" s="101">
        <v>22</v>
      </c>
      <c r="H602" s="101">
        <v>22</v>
      </c>
      <c r="I602" s="101">
        <v>22</v>
      </c>
    </row>
    <row r="603" spans="1:9" ht="31.5" hidden="1">
      <c r="A603" s="111" t="s">
        <v>68</v>
      </c>
      <c r="B603" s="112"/>
      <c r="C603" s="112" t="s">
        <v>30</v>
      </c>
      <c r="D603" s="112" t="s">
        <v>53</v>
      </c>
      <c r="E603" s="31" t="s">
        <v>69</v>
      </c>
      <c r="F603" s="31"/>
      <c r="G603" s="101">
        <f>G604</f>
        <v>0</v>
      </c>
      <c r="H603" s="101">
        <f>H604</f>
        <v>0</v>
      </c>
      <c r="I603" s="101">
        <f>I604</f>
        <v>0</v>
      </c>
    </row>
    <row r="604" spans="1:9" hidden="1">
      <c r="A604" s="111" t="s">
        <v>36</v>
      </c>
      <c r="B604" s="112"/>
      <c r="C604" s="112" t="s">
        <v>30</v>
      </c>
      <c r="D604" s="112" t="s">
        <v>53</v>
      </c>
      <c r="E604" s="31" t="s">
        <v>70</v>
      </c>
      <c r="F604" s="31"/>
      <c r="G604" s="101">
        <f>SUM(G605:G606)</f>
        <v>0</v>
      </c>
      <c r="H604" s="101">
        <f>SUM(H605:H606)</f>
        <v>0</v>
      </c>
      <c r="I604" s="101">
        <f>SUM(I605:I606)</f>
        <v>0</v>
      </c>
    </row>
    <row r="605" spans="1:9" ht="31.5" hidden="1">
      <c r="A605" s="111" t="s">
        <v>51</v>
      </c>
      <c r="B605" s="112"/>
      <c r="C605" s="112" t="s">
        <v>30</v>
      </c>
      <c r="D605" s="112" t="s">
        <v>53</v>
      </c>
      <c r="E605" s="31" t="s">
        <v>70</v>
      </c>
      <c r="F605" s="31">
        <v>200</v>
      </c>
      <c r="G605" s="101"/>
      <c r="H605" s="101"/>
      <c r="I605" s="101"/>
    </row>
    <row r="606" spans="1:9" ht="31.5" hidden="1">
      <c r="A606" s="111" t="s">
        <v>71</v>
      </c>
      <c r="B606" s="112"/>
      <c r="C606" s="112" t="s">
        <v>30</v>
      </c>
      <c r="D606" s="112" t="s">
        <v>53</v>
      </c>
      <c r="E606" s="31" t="s">
        <v>70</v>
      </c>
      <c r="F606" s="31">
        <v>600</v>
      </c>
      <c r="G606" s="101"/>
      <c r="H606" s="101"/>
      <c r="I606" s="101"/>
    </row>
    <row r="607" spans="1:9" ht="47.25">
      <c r="A607" s="111" t="s">
        <v>685</v>
      </c>
      <c r="B607" s="112"/>
      <c r="C607" s="112" t="s">
        <v>30</v>
      </c>
      <c r="D607" s="112" t="s">
        <v>53</v>
      </c>
      <c r="E607" s="31" t="s">
        <v>72</v>
      </c>
      <c r="F607" s="31"/>
      <c r="G607" s="101">
        <f>G608</f>
        <v>3900</v>
      </c>
      <c r="H607" s="101">
        <f>H608</f>
        <v>300</v>
      </c>
      <c r="I607" s="101">
        <f>I608</f>
        <v>300</v>
      </c>
    </row>
    <row r="608" spans="1:9">
      <c r="A608" s="111" t="s">
        <v>34</v>
      </c>
      <c r="B608" s="112"/>
      <c r="C608" s="112" t="s">
        <v>30</v>
      </c>
      <c r="D608" s="112" t="s">
        <v>53</v>
      </c>
      <c r="E608" s="31" t="s">
        <v>73</v>
      </c>
      <c r="F608" s="31"/>
      <c r="G608" s="101">
        <f>SUM(G609)</f>
        <v>3900</v>
      </c>
      <c r="H608" s="101">
        <f>SUM(H609)</f>
        <v>300</v>
      </c>
      <c r="I608" s="101">
        <f>SUM(I609)</f>
        <v>300</v>
      </c>
    </row>
    <row r="609" spans="1:9" ht="31.5">
      <c r="A609" s="111" t="s">
        <v>74</v>
      </c>
      <c r="B609" s="112"/>
      <c r="C609" s="112" t="s">
        <v>30</v>
      </c>
      <c r="D609" s="112" t="s">
        <v>53</v>
      </c>
      <c r="E609" s="31" t="s">
        <v>75</v>
      </c>
      <c r="F609" s="31"/>
      <c r="G609" s="101">
        <f>G610</f>
        <v>3900</v>
      </c>
      <c r="H609" s="101">
        <f>H610</f>
        <v>300</v>
      </c>
      <c r="I609" s="101">
        <f>I610</f>
        <v>300</v>
      </c>
    </row>
    <row r="610" spans="1:9" ht="31.5">
      <c r="A610" s="111" t="s">
        <v>51</v>
      </c>
      <c r="B610" s="112"/>
      <c r="C610" s="112" t="s">
        <v>30</v>
      </c>
      <c r="D610" s="112" t="s">
        <v>53</v>
      </c>
      <c r="E610" s="31" t="s">
        <v>75</v>
      </c>
      <c r="F610" s="31">
        <v>200</v>
      </c>
      <c r="G610" s="101">
        <f>300+3600</f>
        <v>3900</v>
      </c>
      <c r="H610" s="101">
        <v>300</v>
      </c>
      <c r="I610" s="101">
        <v>300</v>
      </c>
    </row>
    <row r="611" spans="1:9" ht="31.5">
      <c r="A611" s="111" t="s">
        <v>680</v>
      </c>
      <c r="B611" s="112"/>
      <c r="C611" s="112" t="s">
        <v>30</v>
      </c>
      <c r="D611" s="112" t="s">
        <v>53</v>
      </c>
      <c r="E611" s="31" t="s">
        <v>445</v>
      </c>
      <c r="F611" s="31"/>
      <c r="G611" s="101">
        <f t="shared" ref="G611:I614" si="68">SUM(G612)</f>
        <v>500</v>
      </c>
      <c r="H611" s="101">
        <f t="shared" si="68"/>
        <v>500</v>
      </c>
      <c r="I611" s="101">
        <f t="shared" si="68"/>
        <v>500</v>
      </c>
    </row>
    <row r="612" spans="1:9">
      <c r="A612" s="111" t="s">
        <v>34</v>
      </c>
      <c r="B612" s="112"/>
      <c r="C612" s="112" t="s">
        <v>30</v>
      </c>
      <c r="D612" s="112" t="s">
        <v>53</v>
      </c>
      <c r="E612" s="31" t="s">
        <v>446</v>
      </c>
      <c r="F612" s="31"/>
      <c r="G612" s="101">
        <f t="shared" si="68"/>
        <v>500</v>
      </c>
      <c r="H612" s="101">
        <f t="shared" si="68"/>
        <v>500</v>
      </c>
      <c r="I612" s="101">
        <f t="shared" si="68"/>
        <v>500</v>
      </c>
    </row>
    <row r="613" spans="1:9">
      <c r="A613" s="111" t="s">
        <v>54</v>
      </c>
      <c r="B613" s="112"/>
      <c r="C613" s="112" t="s">
        <v>30</v>
      </c>
      <c r="D613" s="112" t="s">
        <v>53</v>
      </c>
      <c r="E613" s="31" t="s">
        <v>447</v>
      </c>
      <c r="F613" s="31"/>
      <c r="G613" s="101">
        <f t="shared" si="68"/>
        <v>500</v>
      </c>
      <c r="H613" s="101">
        <f t="shared" si="68"/>
        <v>500</v>
      </c>
      <c r="I613" s="101">
        <f t="shared" si="68"/>
        <v>500</v>
      </c>
    </row>
    <row r="614" spans="1:9" ht="87" customHeight="1">
      <c r="A614" s="111" t="s">
        <v>469</v>
      </c>
      <c r="B614" s="112"/>
      <c r="C614" s="112" t="s">
        <v>30</v>
      </c>
      <c r="D614" s="112" t="s">
        <v>53</v>
      </c>
      <c r="E614" s="31" t="s">
        <v>448</v>
      </c>
      <c r="F614" s="31"/>
      <c r="G614" s="101">
        <f t="shared" si="68"/>
        <v>500</v>
      </c>
      <c r="H614" s="101">
        <f t="shared" si="68"/>
        <v>500</v>
      </c>
      <c r="I614" s="101">
        <f t="shared" si="68"/>
        <v>500</v>
      </c>
    </row>
    <row r="615" spans="1:9">
      <c r="A615" s="111" t="s">
        <v>41</v>
      </c>
      <c r="B615" s="112"/>
      <c r="C615" s="112" t="s">
        <v>30</v>
      </c>
      <c r="D615" s="112" t="s">
        <v>53</v>
      </c>
      <c r="E615" s="31" t="s">
        <v>448</v>
      </c>
      <c r="F615" s="31">
        <v>300</v>
      </c>
      <c r="G615" s="101">
        <v>500</v>
      </c>
      <c r="H615" s="101">
        <v>500</v>
      </c>
      <c r="I615" s="101">
        <v>500</v>
      </c>
    </row>
    <row r="616" spans="1:9" ht="31.5">
      <c r="A616" s="111" t="s">
        <v>909</v>
      </c>
      <c r="B616" s="47"/>
      <c r="C616" s="48" t="s">
        <v>30</v>
      </c>
      <c r="D616" s="48" t="s">
        <v>53</v>
      </c>
      <c r="E616" s="49" t="s">
        <v>516</v>
      </c>
      <c r="F616" s="49"/>
      <c r="G616" s="50">
        <f t="shared" ref="G616:I618" si="69">G617</f>
        <v>1048</v>
      </c>
      <c r="H616" s="50">
        <f t="shared" si="69"/>
        <v>1048</v>
      </c>
      <c r="I616" s="50">
        <f t="shared" si="69"/>
        <v>1048</v>
      </c>
    </row>
    <row r="617" spans="1:9" ht="31.5">
      <c r="A617" s="111" t="s">
        <v>68</v>
      </c>
      <c r="B617" s="47"/>
      <c r="C617" s="48" t="s">
        <v>30</v>
      </c>
      <c r="D617" s="48" t="s">
        <v>53</v>
      </c>
      <c r="E617" s="49" t="s">
        <v>517</v>
      </c>
      <c r="F617" s="49"/>
      <c r="G617" s="50">
        <f t="shared" si="69"/>
        <v>1048</v>
      </c>
      <c r="H617" s="50">
        <f t="shared" si="69"/>
        <v>1048</v>
      </c>
      <c r="I617" s="50">
        <f t="shared" si="69"/>
        <v>1048</v>
      </c>
    </row>
    <row r="618" spans="1:9">
      <c r="A618" s="111" t="s">
        <v>36</v>
      </c>
      <c r="B618" s="47"/>
      <c r="C618" s="48" t="s">
        <v>30</v>
      </c>
      <c r="D618" s="48" t="s">
        <v>53</v>
      </c>
      <c r="E618" s="49" t="s">
        <v>518</v>
      </c>
      <c r="F618" s="49"/>
      <c r="G618" s="50">
        <f t="shared" si="69"/>
        <v>1048</v>
      </c>
      <c r="H618" s="50">
        <f t="shared" si="69"/>
        <v>1048</v>
      </c>
      <c r="I618" s="50">
        <f t="shared" si="69"/>
        <v>1048</v>
      </c>
    </row>
    <row r="619" spans="1:9" ht="31.5">
      <c r="A619" s="111" t="s">
        <v>229</v>
      </c>
      <c r="B619" s="47"/>
      <c r="C619" s="48" t="s">
        <v>30</v>
      </c>
      <c r="D619" s="48" t="s">
        <v>53</v>
      </c>
      <c r="E619" s="49" t="s">
        <v>518</v>
      </c>
      <c r="F619" s="49">
        <v>600</v>
      </c>
      <c r="G619" s="50">
        <v>1048</v>
      </c>
      <c r="H619" s="50">
        <v>1048</v>
      </c>
      <c r="I619" s="50">
        <v>1048</v>
      </c>
    </row>
    <row r="620" spans="1:9">
      <c r="A620" s="111" t="s">
        <v>185</v>
      </c>
      <c r="B620" s="112"/>
      <c r="C620" s="112" t="s">
        <v>30</v>
      </c>
      <c r="D620" s="112" t="s">
        <v>12</v>
      </c>
      <c r="E620" s="31"/>
      <c r="F620" s="31"/>
      <c r="G620" s="101">
        <f>G621+G641</f>
        <v>246096.4</v>
      </c>
      <c r="H620" s="101">
        <f>H621+H641</f>
        <v>250482.09999999998</v>
      </c>
      <c r="I620" s="101">
        <f>I621+I641</f>
        <v>255042.30000000002</v>
      </c>
    </row>
    <row r="621" spans="1:9" ht="36.75" customHeight="1">
      <c r="A621" s="111" t="s">
        <v>514</v>
      </c>
      <c r="B621" s="112"/>
      <c r="C621" s="112" t="s">
        <v>30</v>
      </c>
      <c r="D621" s="112" t="s">
        <v>12</v>
      </c>
      <c r="E621" s="112" t="s">
        <v>364</v>
      </c>
      <c r="F621" s="31"/>
      <c r="G621" s="101">
        <f>G622</f>
        <v>246096.4</v>
      </c>
      <c r="H621" s="101">
        <f>H622</f>
        <v>250482.09999999998</v>
      </c>
      <c r="I621" s="101">
        <f>I622</f>
        <v>255042.30000000002</v>
      </c>
    </row>
    <row r="622" spans="1:9">
      <c r="A622" s="111" t="s">
        <v>373</v>
      </c>
      <c r="B622" s="112"/>
      <c r="C622" s="112" t="s">
        <v>30</v>
      </c>
      <c r="D622" s="112" t="s">
        <v>12</v>
      </c>
      <c r="E622" s="112" t="s">
        <v>365</v>
      </c>
      <c r="F622" s="31"/>
      <c r="G622" s="101">
        <f>SUM(G623+G631+G637+G628+G634)</f>
        <v>246096.4</v>
      </c>
      <c r="H622" s="101">
        <f>SUM(H623+H631+H637+H628+H634)</f>
        <v>250482.09999999998</v>
      </c>
      <c r="I622" s="101">
        <f>SUM(I623+I631+I637+I628+I634)</f>
        <v>255042.30000000002</v>
      </c>
    </row>
    <row r="623" spans="1:9" ht="47.25">
      <c r="A623" s="111" t="s">
        <v>390</v>
      </c>
      <c r="B623" s="112"/>
      <c r="C623" s="112" t="s">
        <v>30</v>
      </c>
      <c r="D623" s="112" t="s">
        <v>12</v>
      </c>
      <c r="E623" s="31" t="s">
        <v>592</v>
      </c>
      <c r="F623" s="31"/>
      <c r="G623" s="101">
        <f>G624+G625+G627+G626</f>
        <v>78237</v>
      </c>
      <c r="H623" s="101">
        <f>H624+H625+H627+H626</f>
        <v>79241.89999999998</v>
      </c>
      <c r="I623" s="101">
        <f>I624+I625+I627+I626</f>
        <v>80285.999999999985</v>
      </c>
    </row>
    <row r="624" spans="1:9" ht="47.25">
      <c r="A624" s="111" t="s">
        <v>50</v>
      </c>
      <c r="B624" s="112"/>
      <c r="C624" s="112" t="s">
        <v>30</v>
      </c>
      <c r="D624" s="112" t="s">
        <v>12</v>
      </c>
      <c r="E624" s="31" t="s">
        <v>592</v>
      </c>
      <c r="F624" s="31">
        <v>100</v>
      </c>
      <c r="G624" s="101">
        <v>51096.7</v>
      </c>
      <c r="H624" s="101">
        <v>51096.7</v>
      </c>
      <c r="I624" s="101">
        <v>51096.7</v>
      </c>
    </row>
    <row r="625" spans="1:9" ht="31.5">
      <c r="A625" s="111" t="s">
        <v>51</v>
      </c>
      <c r="B625" s="112"/>
      <c r="C625" s="112" t="s">
        <v>30</v>
      </c>
      <c r="D625" s="112" t="s">
        <v>12</v>
      </c>
      <c r="E625" s="31" t="s">
        <v>592</v>
      </c>
      <c r="F625" s="31">
        <v>200</v>
      </c>
      <c r="G625" s="101">
        <v>26317</v>
      </c>
      <c r="H625" s="101">
        <v>27326.6</v>
      </c>
      <c r="I625" s="101">
        <v>28382.1</v>
      </c>
    </row>
    <row r="626" spans="1:9">
      <c r="A626" s="111" t="s">
        <v>41</v>
      </c>
      <c r="B626" s="112"/>
      <c r="C626" s="112" t="s">
        <v>30</v>
      </c>
      <c r="D626" s="112" t="s">
        <v>12</v>
      </c>
      <c r="E626" s="31" t="s">
        <v>592</v>
      </c>
      <c r="F626" s="31">
        <v>300</v>
      </c>
      <c r="G626" s="101">
        <v>170.1</v>
      </c>
      <c r="H626" s="101">
        <v>176.9</v>
      </c>
      <c r="I626" s="101">
        <v>176.9</v>
      </c>
    </row>
    <row r="627" spans="1:9" ht="12.75" customHeight="1">
      <c r="A627" s="111" t="s">
        <v>21</v>
      </c>
      <c r="B627" s="112"/>
      <c r="C627" s="112" t="s">
        <v>30</v>
      </c>
      <c r="D627" s="112" t="s">
        <v>12</v>
      </c>
      <c r="E627" s="31" t="s">
        <v>592</v>
      </c>
      <c r="F627" s="31">
        <v>800</v>
      </c>
      <c r="G627" s="101">
        <v>653.20000000000005</v>
      </c>
      <c r="H627" s="101">
        <v>641.70000000000005</v>
      </c>
      <c r="I627" s="101">
        <v>630.29999999999995</v>
      </c>
    </row>
    <row r="628" spans="1:9" ht="78.75">
      <c r="A628" s="111" t="s">
        <v>393</v>
      </c>
      <c r="B628" s="112"/>
      <c r="C628" s="112" t="s">
        <v>30</v>
      </c>
      <c r="D628" s="112" t="s">
        <v>12</v>
      </c>
      <c r="E628" s="31" t="s">
        <v>593</v>
      </c>
      <c r="F628" s="31"/>
      <c r="G628" s="101">
        <f>G629+G630</f>
        <v>87377.7</v>
      </c>
      <c r="H628" s="101">
        <f>H629+H630</f>
        <v>87730.9</v>
      </c>
      <c r="I628" s="101">
        <f>I629+I630</f>
        <v>88098.200000000012</v>
      </c>
    </row>
    <row r="629" spans="1:9" ht="31.5">
      <c r="A629" s="111" t="s">
        <v>51</v>
      </c>
      <c r="B629" s="112"/>
      <c r="C629" s="112" t="s">
        <v>30</v>
      </c>
      <c r="D629" s="112" t="s">
        <v>12</v>
      </c>
      <c r="E629" s="31" t="s">
        <v>593</v>
      </c>
      <c r="F629" s="31">
        <v>200</v>
      </c>
      <c r="G629" s="101">
        <v>1290.9000000000001</v>
      </c>
      <c r="H629" s="101">
        <v>1296.2</v>
      </c>
      <c r="I629" s="101">
        <v>1301.5999999999999</v>
      </c>
    </row>
    <row r="630" spans="1:9">
      <c r="A630" s="111" t="s">
        <v>41</v>
      </c>
      <c r="B630" s="112"/>
      <c r="C630" s="112" t="s">
        <v>30</v>
      </c>
      <c r="D630" s="112" t="s">
        <v>12</v>
      </c>
      <c r="E630" s="31" t="s">
        <v>593</v>
      </c>
      <c r="F630" s="31">
        <v>300</v>
      </c>
      <c r="G630" s="101">
        <v>86086.8</v>
      </c>
      <c r="H630" s="101">
        <v>86434.7</v>
      </c>
      <c r="I630" s="101">
        <v>86796.6</v>
      </c>
    </row>
    <row r="631" spans="1:9" ht="31.5">
      <c r="A631" s="111" t="s">
        <v>391</v>
      </c>
      <c r="B631" s="112"/>
      <c r="C631" s="112" t="s">
        <v>30</v>
      </c>
      <c r="D631" s="112" t="s">
        <v>12</v>
      </c>
      <c r="E631" s="31" t="s">
        <v>594</v>
      </c>
      <c r="F631" s="31"/>
      <c r="G631" s="101">
        <f>G632+G633</f>
        <v>55825.599999999999</v>
      </c>
      <c r="H631" s="101">
        <f>H632+H633</f>
        <v>58058.6</v>
      </c>
      <c r="I631" s="101">
        <f>I632+I633</f>
        <v>60381</v>
      </c>
    </row>
    <row r="632" spans="1:9" ht="31.5">
      <c r="A632" s="111" t="s">
        <v>51</v>
      </c>
      <c r="B632" s="112"/>
      <c r="C632" s="112" t="s">
        <v>30</v>
      </c>
      <c r="D632" s="112" t="s">
        <v>12</v>
      </c>
      <c r="E632" s="31" t="s">
        <v>594</v>
      </c>
      <c r="F632" s="31">
        <v>200</v>
      </c>
      <c r="G632" s="101">
        <v>830.2</v>
      </c>
      <c r="H632" s="101">
        <v>863.6</v>
      </c>
      <c r="I632" s="101">
        <v>898.3</v>
      </c>
    </row>
    <row r="633" spans="1:9">
      <c r="A633" s="111" t="s">
        <v>41</v>
      </c>
      <c r="B633" s="112"/>
      <c r="C633" s="112" t="s">
        <v>30</v>
      </c>
      <c r="D633" s="112" t="s">
        <v>12</v>
      </c>
      <c r="E633" s="31" t="s">
        <v>594</v>
      </c>
      <c r="F633" s="31">
        <v>300</v>
      </c>
      <c r="G633" s="101">
        <v>54995.4</v>
      </c>
      <c r="H633" s="101">
        <v>57195</v>
      </c>
      <c r="I633" s="101">
        <v>59482.7</v>
      </c>
    </row>
    <row r="634" spans="1:9" ht="63">
      <c r="A634" s="111" t="s">
        <v>394</v>
      </c>
      <c r="B634" s="112"/>
      <c r="C634" s="112" t="s">
        <v>30</v>
      </c>
      <c r="D634" s="112" t="s">
        <v>12</v>
      </c>
      <c r="E634" s="31" t="s">
        <v>595</v>
      </c>
      <c r="F634" s="31"/>
      <c r="G634" s="101">
        <f>G635+G636</f>
        <v>19864.399999999998</v>
      </c>
      <c r="H634" s="101">
        <f>H635+H636</f>
        <v>20659</v>
      </c>
      <c r="I634" s="101">
        <f>I635+I636</f>
        <v>21485.4</v>
      </c>
    </row>
    <row r="635" spans="1:9" ht="31.5">
      <c r="A635" s="111" t="s">
        <v>51</v>
      </c>
      <c r="B635" s="112"/>
      <c r="C635" s="112" t="s">
        <v>30</v>
      </c>
      <c r="D635" s="112" t="s">
        <v>12</v>
      </c>
      <c r="E635" s="31" t="s">
        <v>595</v>
      </c>
      <c r="F635" s="31">
        <v>200</v>
      </c>
      <c r="G635" s="101">
        <v>296.3</v>
      </c>
      <c r="H635" s="101">
        <v>308.10000000000002</v>
      </c>
      <c r="I635" s="101">
        <v>320.39999999999998</v>
      </c>
    </row>
    <row r="636" spans="1:9">
      <c r="A636" s="111" t="s">
        <v>41</v>
      </c>
      <c r="B636" s="112"/>
      <c r="C636" s="112" t="s">
        <v>30</v>
      </c>
      <c r="D636" s="112" t="s">
        <v>12</v>
      </c>
      <c r="E636" s="31" t="s">
        <v>595</v>
      </c>
      <c r="F636" s="31">
        <v>300</v>
      </c>
      <c r="G636" s="101">
        <v>19568.099999999999</v>
      </c>
      <c r="H636" s="101">
        <v>20350.900000000001</v>
      </c>
      <c r="I636" s="101">
        <v>21165</v>
      </c>
    </row>
    <row r="637" spans="1:9">
      <c r="A637" s="111" t="s">
        <v>601</v>
      </c>
      <c r="B637" s="112"/>
      <c r="C637" s="112" t="s">
        <v>30</v>
      </c>
      <c r="D637" s="112" t="s">
        <v>12</v>
      </c>
      <c r="E637" s="31" t="s">
        <v>602</v>
      </c>
      <c r="F637" s="31"/>
      <c r="G637" s="101">
        <f>SUM(G638)</f>
        <v>4791.7</v>
      </c>
      <c r="H637" s="101">
        <f>SUM(H638)</f>
        <v>4791.7</v>
      </c>
      <c r="I637" s="101">
        <f>SUM(I638)</f>
        <v>4791.7</v>
      </c>
    </row>
    <row r="638" spans="1:9" ht="47.25">
      <c r="A638" s="111" t="s">
        <v>392</v>
      </c>
      <c r="B638" s="112"/>
      <c r="C638" s="112" t="s">
        <v>30</v>
      </c>
      <c r="D638" s="112" t="s">
        <v>12</v>
      </c>
      <c r="E638" s="31" t="s">
        <v>603</v>
      </c>
      <c r="F638" s="31"/>
      <c r="G638" s="101">
        <f>SUM(G639:G640)</f>
        <v>4791.7</v>
      </c>
      <c r="H638" s="101">
        <f>SUM(H639:H640)</f>
        <v>4791.7</v>
      </c>
      <c r="I638" s="101">
        <f>SUM(I639:I640)</f>
        <v>4791.7</v>
      </c>
    </row>
    <row r="639" spans="1:9" ht="31.5">
      <c r="A639" s="111" t="s">
        <v>51</v>
      </c>
      <c r="B639" s="112"/>
      <c r="C639" s="112" t="s">
        <v>30</v>
      </c>
      <c r="D639" s="112" t="s">
        <v>12</v>
      </c>
      <c r="E639" s="31" t="s">
        <v>603</v>
      </c>
      <c r="F639" s="31">
        <v>200</v>
      </c>
      <c r="G639" s="101">
        <v>71.7</v>
      </c>
      <c r="H639" s="101">
        <v>71.7</v>
      </c>
      <c r="I639" s="101">
        <v>71.7</v>
      </c>
    </row>
    <row r="640" spans="1:9">
      <c r="A640" s="111" t="s">
        <v>41</v>
      </c>
      <c r="B640" s="112"/>
      <c r="C640" s="112" t="s">
        <v>30</v>
      </c>
      <c r="D640" s="112" t="s">
        <v>12</v>
      </c>
      <c r="E640" s="31" t="s">
        <v>603</v>
      </c>
      <c r="F640" s="31">
        <v>300</v>
      </c>
      <c r="G640" s="101">
        <v>4720</v>
      </c>
      <c r="H640" s="101">
        <v>4720</v>
      </c>
      <c r="I640" s="101">
        <v>4720</v>
      </c>
    </row>
    <row r="641" spans="1:9" ht="31.5" hidden="1">
      <c r="A641" s="111" t="s">
        <v>681</v>
      </c>
      <c r="B641" s="112"/>
      <c r="C641" s="112" t="s">
        <v>30</v>
      </c>
      <c r="D641" s="112" t="s">
        <v>12</v>
      </c>
      <c r="E641" s="31" t="s">
        <v>15</v>
      </c>
      <c r="F641" s="31"/>
      <c r="G641" s="101">
        <f>SUM(G642)</f>
        <v>0</v>
      </c>
      <c r="H641" s="101">
        <f>SUM(H642)</f>
        <v>0</v>
      </c>
      <c r="I641" s="101">
        <f>SUM(I642)</f>
        <v>0</v>
      </c>
    </row>
    <row r="642" spans="1:9" ht="31.5" hidden="1">
      <c r="A642" s="111" t="s">
        <v>81</v>
      </c>
      <c r="B642" s="46"/>
      <c r="C642" s="112" t="s">
        <v>30</v>
      </c>
      <c r="D642" s="112" t="s">
        <v>12</v>
      </c>
      <c r="E642" s="31" t="s">
        <v>16</v>
      </c>
      <c r="F642" s="31"/>
      <c r="G642" s="101">
        <f t="shared" ref="G642:I643" si="70">G643</f>
        <v>0</v>
      </c>
      <c r="H642" s="101">
        <f t="shared" si="70"/>
        <v>0</v>
      </c>
      <c r="I642" s="101">
        <f t="shared" si="70"/>
        <v>0</v>
      </c>
    </row>
    <row r="643" spans="1:9" ht="31.5" hidden="1">
      <c r="A643" s="111" t="s">
        <v>44</v>
      </c>
      <c r="B643" s="46"/>
      <c r="C643" s="112" t="s">
        <v>30</v>
      </c>
      <c r="D643" s="112" t="s">
        <v>12</v>
      </c>
      <c r="E643" s="31" t="s">
        <v>45</v>
      </c>
      <c r="F643" s="31"/>
      <c r="G643" s="101">
        <f t="shared" si="70"/>
        <v>0</v>
      </c>
      <c r="H643" s="101">
        <f t="shared" si="70"/>
        <v>0</v>
      </c>
      <c r="I643" s="101">
        <f t="shared" si="70"/>
        <v>0</v>
      </c>
    </row>
    <row r="644" spans="1:9" hidden="1">
      <c r="A644" s="111" t="s">
        <v>626</v>
      </c>
      <c r="B644" s="46"/>
      <c r="C644" s="112" t="s">
        <v>30</v>
      </c>
      <c r="D644" s="112" t="s">
        <v>12</v>
      </c>
      <c r="E644" s="31" t="s">
        <v>625</v>
      </c>
      <c r="F644" s="31"/>
      <c r="G644" s="101">
        <f t="shared" ref="G644:I645" si="71">SUM(G645)</f>
        <v>0</v>
      </c>
      <c r="H644" s="101">
        <f t="shared" si="71"/>
        <v>0</v>
      </c>
      <c r="I644" s="101">
        <f t="shared" si="71"/>
        <v>0</v>
      </c>
    </row>
    <row r="645" spans="1:9" ht="47.25" hidden="1">
      <c r="A645" s="111" t="s">
        <v>635</v>
      </c>
      <c r="B645" s="46"/>
      <c r="C645" s="112" t="s">
        <v>30</v>
      </c>
      <c r="D645" s="112" t="s">
        <v>12</v>
      </c>
      <c r="E645" s="31" t="s">
        <v>634</v>
      </c>
      <c r="F645" s="31"/>
      <c r="G645" s="101">
        <f t="shared" si="71"/>
        <v>0</v>
      </c>
      <c r="H645" s="101">
        <f t="shared" si="71"/>
        <v>0</v>
      </c>
      <c r="I645" s="101">
        <f t="shared" si="71"/>
        <v>0</v>
      </c>
    </row>
    <row r="646" spans="1:9" ht="31.5" hidden="1">
      <c r="A646" s="111" t="s">
        <v>51</v>
      </c>
      <c r="B646" s="46"/>
      <c r="C646" s="112" t="s">
        <v>30</v>
      </c>
      <c r="D646" s="112" t="s">
        <v>12</v>
      </c>
      <c r="E646" s="31" t="s">
        <v>634</v>
      </c>
      <c r="F646" s="31">
        <v>200</v>
      </c>
      <c r="G646" s="101"/>
      <c r="H646" s="101"/>
      <c r="I646" s="101"/>
    </row>
    <row r="647" spans="1:9">
      <c r="A647" s="111" t="s">
        <v>76</v>
      </c>
      <c r="B647" s="112"/>
      <c r="C647" s="112" t="s">
        <v>30</v>
      </c>
      <c r="D647" s="112" t="s">
        <v>77</v>
      </c>
      <c r="E647" s="31"/>
      <c r="F647" s="31"/>
      <c r="G647" s="101">
        <f>G663+G648</f>
        <v>37029.800000000003</v>
      </c>
      <c r="H647" s="101">
        <f>H663+H648</f>
        <v>37129.800000000003</v>
      </c>
      <c r="I647" s="101">
        <f>I663+I648</f>
        <v>37129.800000000003</v>
      </c>
    </row>
    <row r="648" spans="1:9" ht="31.5">
      <c r="A648" s="111" t="s">
        <v>514</v>
      </c>
      <c r="B648" s="112"/>
      <c r="C648" s="112" t="s">
        <v>30</v>
      </c>
      <c r="D648" s="112" t="s">
        <v>77</v>
      </c>
      <c r="E648" s="112" t="s">
        <v>364</v>
      </c>
      <c r="F648" s="31"/>
      <c r="G648" s="101">
        <f>G649+G653+G658</f>
        <v>29840.2</v>
      </c>
      <c r="H648" s="101">
        <f>H649+H653+H658</f>
        <v>29840.2</v>
      </c>
      <c r="I648" s="101">
        <f>I649+I653+I658</f>
        <v>29840.2</v>
      </c>
    </row>
    <row r="649" spans="1:9">
      <c r="A649" s="111" t="s">
        <v>373</v>
      </c>
      <c r="B649" s="112"/>
      <c r="C649" s="112" t="s">
        <v>30</v>
      </c>
      <c r="D649" s="112" t="s">
        <v>77</v>
      </c>
      <c r="E649" s="112" t="s">
        <v>365</v>
      </c>
      <c r="F649" s="31"/>
      <c r="G649" s="101">
        <f>SUM(G650)</f>
        <v>6102.0999999999995</v>
      </c>
      <c r="H649" s="101">
        <f>SUM(H650)</f>
        <v>6102.0999999999995</v>
      </c>
      <c r="I649" s="101">
        <f>SUM(I650)</f>
        <v>6102.0999999999995</v>
      </c>
    </row>
    <row r="650" spans="1:9">
      <c r="A650" s="111" t="s">
        <v>395</v>
      </c>
      <c r="B650" s="112"/>
      <c r="C650" s="112" t="s">
        <v>30</v>
      </c>
      <c r="D650" s="112" t="s">
        <v>77</v>
      </c>
      <c r="E650" s="31" t="s">
        <v>596</v>
      </c>
      <c r="F650" s="31"/>
      <c r="G650" s="101">
        <f>G651+G652</f>
        <v>6102.0999999999995</v>
      </c>
      <c r="H650" s="101">
        <f>H651+H652</f>
        <v>6102.0999999999995</v>
      </c>
      <c r="I650" s="101">
        <f>I651+I652</f>
        <v>6102.0999999999995</v>
      </c>
    </row>
    <row r="651" spans="1:9" ht="47.25">
      <c r="A651" s="111" t="s">
        <v>50</v>
      </c>
      <c r="B651" s="112"/>
      <c r="C651" s="112" t="s">
        <v>30</v>
      </c>
      <c r="D651" s="112" t="s">
        <v>77</v>
      </c>
      <c r="E651" s="31" t="s">
        <v>596</v>
      </c>
      <c r="F651" s="31">
        <v>100</v>
      </c>
      <c r="G651" s="101">
        <v>5522.7</v>
      </c>
      <c r="H651" s="101">
        <v>5522.7</v>
      </c>
      <c r="I651" s="101">
        <v>5522.7</v>
      </c>
    </row>
    <row r="652" spans="1:9" ht="31.5">
      <c r="A652" s="111" t="s">
        <v>51</v>
      </c>
      <c r="B652" s="112"/>
      <c r="C652" s="112" t="s">
        <v>30</v>
      </c>
      <c r="D652" s="112" t="s">
        <v>77</v>
      </c>
      <c r="E652" s="31" t="s">
        <v>596</v>
      </c>
      <c r="F652" s="31">
        <v>200</v>
      </c>
      <c r="G652" s="101">
        <v>579.4</v>
      </c>
      <c r="H652" s="101">
        <v>579.4</v>
      </c>
      <c r="I652" s="101">
        <v>579.4</v>
      </c>
    </row>
    <row r="653" spans="1:9" ht="31.5">
      <c r="A653" s="111" t="s">
        <v>375</v>
      </c>
      <c r="B653" s="112"/>
      <c r="C653" s="112" t="s">
        <v>30</v>
      </c>
      <c r="D653" s="112" t="s">
        <v>77</v>
      </c>
      <c r="E653" s="31" t="s">
        <v>376</v>
      </c>
      <c r="F653" s="31"/>
      <c r="G653" s="101">
        <f t="shared" ref="G653:I654" si="72">SUM(G654)</f>
        <v>4655.1000000000004</v>
      </c>
      <c r="H653" s="101">
        <f t="shared" si="72"/>
        <v>4655.1000000000004</v>
      </c>
      <c r="I653" s="101">
        <f t="shared" si="72"/>
        <v>4655.1000000000004</v>
      </c>
    </row>
    <row r="654" spans="1:9" ht="47.25">
      <c r="A654" s="111" t="s">
        <v>599</v>
      </c>
      <c r="B654" s="112"/>
      <c r="C654" s="112" t="s">
        <v>30</v>
      </c>
      <c r="D654" s="112" t="s">
        <v>77</v>
      </c>
      <c r="E654" s="31" t="s">
        <v>598</v>
      </c>
      <c r="F654" s="31"/>
      <c r="G654" s="101">
        <f t="shared" si="72"/>
        <v>4655.1000000000004</v>
      </c>
      <c r="H654" s="101">
        <f t="shared" si="72"/>
        <v>4655.1000000000004</v>
      </c>
      <c r="I654" s="101">
        <f t="shared" si="72"/>
        <v>4655.1000000000004</v>
      </c>
    </row>
    <row r="655" spans="1:9" ht="31.5">
      <c r="A655" s="111" t="s">
        <v>396</v>
      </c>
      <c r="B655" s="112"/>
      <c r="C655" s="112" t="s">
        <v>30</v>
      </c>
      <c r="D655" s="112" t="s">
        <v>77</v>
      </c>
      <c r="E655" s="31" t="s">
        <v>597</v>
      </c>
      <c r="F655" s="31"/>
      <c r="G655" s="101">
        <f>G656+G657</f>
        <v>4655.1000000000004</v>
      </c>
      <c r="H655" s="101">
        <f>H656+H657</f>
        <v>4655.1000000000004</v>
      </c>
      <c r="I655" s="101">
        <f>I656+I657</f>
        <v>4655.1000000000004</v>
      </c>
    </row>
    <row r="656" spans="1:9" ht="47.25">
      <c r="A656" s="111" t="s">
        <v>50</v>
      </c>
      <c r="B656" s="112"/>
      <c r="C656" s="112" t="s">
        <v>30</v>
      </c>
      <c r="D656" s="112" t="s">
        <v>77</v>
      </c>
      <c r="E656" s="31" t="s">
        <v>597</v>
      </c>
      <c r="F656" s="31">
        <v>100</v>
      </c>
      <c r="G656" s="101">
        <v>4020.3</v>
      </c>
      <c r="H656" s="101">
        <v>4020.3</v>
      </c>
      <c r="I656" s="101">
        <v>4020.3</v>
      </c>
    </row>
    <row r="657" spans="1:9" ht="31.5">
      <c r="A657" s="111" t="s">
        <v>51</v>
      </c>
      <c r="B657" s="112"/>
      <c r="C657" s="112" t="s">
        <v>30</v>
      </c>
      <c r="D657" s="112" t="s">
        <v>77</v>
      </c>
      <c r="E657" s="31" t="s">
        <v>597</v>
      </c>
      <c r="F657" s="31">
        <v>200</v>
      </c>
      <c r="G657" s="101">
        <v>634.79999999999995</v>
      </c>
      <c r="H657" s="101">
        <v>634.79999999999995</v>
      </c>
      <c r="I657" s="101">
        <v>634.79999999999995</v>
      </c>
    </row>
    <row r="658" spans="1:9" ht="31.5">
      <c r="A658" s="111" t="s">
        <v>370</v>
      </c>
      <c r="B658" s="112"/>
      <c r="C658" s="112" t="s">
        <v>30</v>
      </c>
      <c r="D658" s="112" t="s">
        <v>77</v>
      </c>
      <c r="E658" s="112" t="s">
        <v>371</v>
      </c>
      <c r="F658" s="31"/>
      <c r="G658" s="101">
        <f>SUM(G659)</f>
        <v>19083</v>
      </c>
      <c r="H658" s="101">
        <f>SUM(H659)</f>
        <v>19083</v>
      </c>
      <c r="I658" s="101">
        <f>SUM(I659)</f>
        <v>19083</v>
      </c>
    </row>
    <row r="659" spans="1:9" ht="31.5">
      <c r="A659" s="111" t="s">
        <v>398</v>
      </c>
      <c r="B659" s="112"/>
      <c r="C659" s="112" t="s">
        <v>30</v>
      </c>
      <c r="D659" s="112" t="s">
        <v>77</v>
      </c>
      <c r="E659" s="31" t="s">
        <v>600</v>
      </c>
      <c r="F659" s="31"/>
      <c r="G659" s="101">
        <f>G660+G661+G662</f>
        <v>19083</v>
      </c>
      <c r="H659" s="101">
        <f>H660+H661+H662</f>
        <v>19083</v>
      </c>
      <c r="I659" s="101">
        <f>I660+I661+I662</f>
        <v>19083</v>
      </c>
    </row>
    <row r="660" spans="1:9" ht="47.25">
      <c r="A660" s="111" t="s">
        <v>50</v>
      </c>
      <c r="B660" s="112"/>
      <c r="C660" s="112" t="s">
        <v>30</v>
      </c>
      <c r="D660" s="112" t="s">
        <v>77</v>
      </c>
      <c r="E660" s="31" t="s">
        <v>600</v>
      </c>
      <c r="F660" s="31">
        <v>100</v>
      </c>
      <c r="G660" s="101">
        <v>19083</v>
      </c>
      <c r="H660" s="101">
        <v>19083</v>
      </c>
      <c r="I660" s="101">
        <v>19083</v>
      </c>
    </row>
    <row r="661" spans="1:9" ht="31.5" hidden="1">
      <c r="A661" s="111" t="s">
        <v>51</v>
      </c>
      <c r="B661" s="112"/>
      <c r="C661" s="112" t="s">
        <v>30</v>
      </c>
      <c r="D661" s="112" t="s">
        <v>77</v>
      </c>
      <c r="E661" s="31" t="s">
        <v>399</v>
      </c>
      <c r="F661" s="31">
        <v>200</v>
      </c>
      <c r="G661" s="101"/>
      <c r="H661" s="101"/>
      <c r="I661" s="101"/>
    </row>
    <row r="662" spans="1:9" hidden="1">
      <c r="A662" s="111" t="s">
        <v>21</v>
      </c>
      <c r="B662" s="112"/>
      <c r="C662" s="112" t="s">
        <v>30</v>
      </c>
      <c r="D662" s="112" t="s">
        <v>77</v>
      </c>
      <c r="E662" s="31" t="s">
        <v>399</v>
      </c>
      <c r="F662" s="31">
        <v>800</v>
      </c>
      <c r="G662" s="101"/>
      <c r="H662" s="101"/>
      <c r="I662" s="101"/>
    </row>
    <row r="663" spans="1:9" ht="31.5">
      <c r="A663" s="111" t="s">
        <v>681</v>
      </c>
      <c r="B663" s="112"/>
      <c r="C663" s="112" t="s">
        <v>30</v>
      </c>
      <c r="D663" s="112" t="s">
        <v>77</v>
      </c>
      <c r="E663" s="31" t="s">
        <v>15</v>
      </c>
      <c r="F663" s="31"/>
      <c r="G663" s="101">
        <f>G668+G664</f>
        <v>7189.6</v>
      </c>
      <c r="H663" s="101">
        <f t="shared" ref="H663:I663" si="73">H668+H664</f>
        <v>7289.6</v>
      </c>
      <c r="I663" s="101">
        <f t="shared" si="73"/>
        <v>7289.6</v>
      </c>
    </row>
    <row r="664" spans="1:9">
      <c r="A664" s="111" t="s">
        <v>83</v>
      </c>
      <c r="B664" s="20"/>
      <c r="C664" s="112" t="s">
        <v>30</v>
      </c>
      <c r="D664" s="112" t="s">
        <v>77</v>
      </c>
      <c r="E664" s="31" t="s">
        <v>67</v>
      </c>
      <c r="F664" s="31"/>
      <c r="G664" s="101"/>
      <c r="H664" s="101">
        <f t="shared" ref="H664:I666" si="74">SUM(H665)</f>
        <v>100</v>
      </c>
      <c r="I664" s="101">
        <f t="shared" si="74"/>
        <v>100</v>
      </c>
    </row>
    <row r="665" spans="1:9">
      <c r="A665" s="111" t="s">
        <v>34</v>
      </c>
      <c r="B665" s="20"/>
      <c r="C665" s="112" t="s">
        <v>30</v>
      </c>
      <c r="D665" s="112" t="s">
        <v>77</v>
      </c>
      <c r="E665" s="31" t="s">
        <v>427</v>
      </c>
      <c r="F665" s="31"/>
      <c r="G665" s="101"/>
      <c r="H665" s="101">
        <f t="shared" si="74"/>
        <v>100</v>
      </c>
      <c r="I665" s="101">
        <f t="shared" si="74"/>
        <v>100</v>
      </c>
    </row>
    <row r="666" spans="1:9" ht="31.5">
      <c r="A666" s="111" t="s">
        <v>792</v>
      </c>
      <c r="B666" s="112"/>
      <c r="C666" s="112" t="s">
        <v>30</v>
      </c>
      <c r="D666" s="112" t="s">
        <v>77</v>
      </c>
      <c r="E666" s="31" t="s">
        <v>791</v>
      </c>
      <c r="F666" s="31"/>
      <c r="G666" s="101"/>
      <c r="H666" s="101">
        <f t="shared" si="74"/>
        <v>100</v>
      </c>
      <c r="I666" s="101">
        <f t="shared" si="74"/>
        <v>100</v>
      </c>
    </row>
    <row r="667" spans="1:9" ht="31.5">
      <c r="A667" s="111" t="s">
        <v>51</v>
      </c>
      <c r="B667" s="112"/>
      <c r="C667" s="112" t="s">
        <v>30</v>
      </c>
      <c r="D667" s="112" t="s">
        <v>77</v>
      </c>
      <c r="E667" s="31" t="s">
        <v>791</v>
      </c>
      <c r="F667" s="31">
        <v>200</v>
      </c>
      <c r="G667" s="101"/>
      <c r="H667" s="101">
        <v>100</v>
      </c>
      <c r="I667" s="101">
        <v>100</v>
      </c>
    </row>
    <row r="668" spans="1:9" ht="31.5">
      <c r="A668" s="111" t="s">
        <v>686</v>
      </c>
      <c r="B668" s="112"/>
      <c r="C668" s="112" t="s">
        <v>30</v>
      </c>
      <c r="D668" s="112" t="s">
        <v>77</v>
      </c>
      <c r="E668" s="31" t="s">
        <v>78</v>
      </c>
      <c r="F668" s="31"/>
      <c r="G668" s="101">
        <f>SUM(G669+G672+G674+G676)</f>
        <v>7189.6</v>
      </c>
      <c r="H668" s="101">
        <f>SUM(H669+H672+H674+H676)</f>
        <v>7189.6</v>
      </c>
      <c r="I668" s="101">
        <f>SUM(I669+I672+I674+I676)</f>
        <v>7189.6</v>
      </c>
    </row>
    <row r="669" spans="1:9">
      <c r="A669" s="111" t="s">
        <v>79</v>
      </c>
      <c r="B669" s="112"/>
      <c r="C669" s="112" t="s">
        <v>30</v>
      </c>
      <c r="D669" s="112" t="s">
        <v>77</v>
      </c>
      <c r="E669" s="31" t="s">
        <v>80</v>
      </c>
      <c r="F669" s="31"/>
      <c r="G669" s="101">
        <f>G670+G671</f>
        <v>4453.6000000000004</v>
      </c>
      <c r="H669" s="101">
        <f>H670+H671</f>
        <v>4453.6000000000004</v>
      </c>
      <c r="I669" s="101">
        <f>I670+I671</f>
        <v>4453.6000000000004</v>
      </c>
    </row>
    <row r="670" spans="1:9" ht="47.25">
      <c r="A670" s="111" t="s">
        <v>50</v>
      </c>
      <c r="B670" s="112"/>
      <c r="C670" s="112" t="s">
        <v>30</v>
      </c>
      <c r="D670" s="112" t="s">
        <v>77</v>
      </c>
      <c r="E670" s="31" t="s">
        <v>80</v>
      </c>
      <c r="F670" s="31">
        <v>100</v>
      </c>
      <c r="G670" s="101">
        <v>4446.6000000000004</v>
      </c>
      <c r="H670" s="101">
        <v>4446.6000000000004</v>
      </c>
      <c r="I670" s="101">
        <v>4446.6000000000004</v>
      </c>
    </row>
    <row r="671" spans="1:9" ht="31.5">
      <c r="A671" s="111" t="s">
        <v>51</v>
      </c>
      <c r="B671" s="112"/>
      <c r="C671" s="112" t="s">
        <v>30</v>
      </c>
      <c r="D671" s="112" t="s">
        <v>77</v>
      </c>
      <c r="E671" s="31" t="s">
        <v>80</v>
      </c>
      <c r="F671" s="31">
        <v>200</v>
      </c>
      <c r="G671" s="101">
        <v>7</v>
      </c>
      <c r="H671" s="101">
        <v>7</v>
      </c>
      <c r="I671" s="101">
        <v>7</v>
      </c>
    </row>
    <row r="672" spans="1:9">
      <c r="A672" s="111" t="s">
        <v>94</v>
      </c>
      <c r="B672" s="47"/>
      <c r="C672" s="48" t="s">
        <v>30</v>
      </c>
      <c r="D672" s="48" t="s">
        <v>77</v>
      </c>
      <c r="E672" s="49" t="s">
        <v>519</v>
      </c>
      <c r="F672" s="49"/>
      <c r="G672" s="50">
        <f>G673</f>
        <v>514</v>
      </c>
      <c r="H672" s="50">
        <f>H673</f>
        <v>514</v>
      </c>
      <c r="I672" s="50">
        <f>I673</f>
        <v>514</v>
      </c>
    </row>
    <row r="673" spans="1:11" ht="31.5">
      <c r="A673" s="111" t="s">
        <v>51</v>
      </c>
      <c r="B673" s="47"/>
      <c r="C673" s="48" t="s">
        <v>30</v>
      </c>
      <c r="D673" s="48" t="s">
        <v>77</v>
      </c>
      <c r="E673" s="49" t="s">
        <v>519</v>
      </c>
      <c r="F673" s="49">
        <v>200</v>
      </c>
      <c r="G673" s="50">
        <v>514</v>
      </c>
      <c r="H673" s="50">
        <v>514</v>
      </c>
      <c r="I673" s="50">
        <v>514</v>
      </c>
    </row>
    <row r="674" spans="1:11" ht="31.5">
      <c r="A674" s="111" t="s">
        <v>96</v>
      </c>
      <c r="B674" s="47"/>
      <c r="C674" s="48" t="s">
        <v>30</v>
      </c>
      <c r="D674" s="48" t="s">
        <v>77</v>
      </c>
      <c r="E674" s="49" t="s">
        <v>520</v>
      </c>
      <c r="F674" s="49"/>
      <c r="G674" s="50">
        <f>G675</f>
        <v>1295.8</v>
      </c>
      <c r="H674" s="50">
        <f>H675</f>
        <v>1295.8</v>
      </c>
      <c r="I674" s="50">
        <f>I675</f>
        <v>1295.8</v>
      </c>
    </row>
    <row r="675" spans="1:11" ht="31.5">
      <c r="A675" s="111" t="s">
        <v>51</v>
      </c>
      <c r="B675" s="47"/>
      <c r="C675" s="48" t="s">
        <v>30</v>
      </c>
      <c r="D675" s="48" t="s">
        <v>77</v>
      </c>
      <c r="E675" s="49" t="s">
        <v>520</v>
      </c>
      <c r="F675" s="49">
        <v>200</v>
      </c>
      <c r="G675" s="50">
        <v>1295.8</v>
      </c>
      <c r="H675" s="50">
        <v>1295.8</v>
      </c>
      <c r="I675" s="50">
        <v>1295.8</v>
      </c>
    </row>
    <row r="676" spans="1:11" ht="31.5">
      <c r="A676" s="111" t="s">
        <v>97</v>
      </c>
      <c r="B676" s="47"/>
      <c r="C676" s="48" t="s">
        <v>30</v>
      </c>
      <c r="D676" s="48" t="s">
        <v>77</v>
      </c>
      <c r="E676" s="49" t="s">
        <v>521</v>
      </c>
      <c r="F676" s="49"/>
      <c r="G676" s="50">
        <f>G677+G678</f>
        <v>926.2</v>
      </c>
      <c r="H676" s="50">
        <f>H677+H678</f>
        <v>926.2</v>
      </c>
      <c r="I676" s="50">
        <f>I677+I678</f>
        <v>926.2</v>
      </c>
    </row>
    <row r="677" spans="1:11" ht="31.5">
      <c r="A677" s="111" t="s">
        <v>51</v>
      </c>
      <c r="B677" s="47"/>
      <c r="C677" s="48" t="s">
        <v>30</v>
      </c>
      <c r="D677" s="48" t="s">
        <v>77</v>
      </c>
      <c r="E677" s="49" t="s">
        <v>521</v>
      </c>
      <c r="F677" s="49">
        <v>200</v>
      </c>
      <c r="G677" s="50">
        <v>844.5</v>
      </c>
      <c r="H677" s="50">
        <v>806.6</v>
      </c>
      <c r="I677" s="50">
        <v>806.6</v>
      </c>
    </row>
    <row r="678" spans="1:11">
      <c r="A678" s="111" t="s">
        <v>21</v>
      </c>
      <c r="B678" s="47"/>
      <c r="C678" s="48" t="s">
        <v>30</v>
      </c>
      <c r="D678" s="48" t="s">
        <v>77</v>
      </c>
      <c r="E678" s="49" t="s">
        <v>521</v>
      </c>
      <c r="F678" s="49">
        <v>800</v>
      </c>
      <c r="G678" s="50">
        <v>81.7</v>
      </c>
      <c r="H678" s="50">
        <v>119.6</v>
      </c>
      <c r="I678" s="50">
        <v>119.6</v>
      </c>
    </row>
    <row r="679" spans="1:11" ht="31.5">
      <c r="A679" s="51" t="s">
        <v>542</v>
      </c>
      <c r="B679" s="22" t="s">
        <v>254</v>
      </c>
      <c r="C679" s="23"/>
      <c r="D679" s="23"/>
      <c r="E679" s="23"/>
      <c r="F679" s="23"/>
      <c r="G679" s="28">
        <f>G694+G680+G687</f>
        <v>289770.5</v>
      </c>
      <c r="H679" s="28">
        <f>H694+H680+H687</f>
        <v>163281.29999999996</v>
      </c>
      <c r="I679" s="28">
        <f>I694+I680+I687</f>
        <v>164270.39999999997</v>
      </c>
      <c r="J679" s="9">
        <v>289969.69999999995</v>
      </c>
      <c r="K679" s="102">
        <f>SUM(J679-G679)</f>
        <v>199.19999999995343</v>
      </c>
    </row>
    <row r="680" spans="1:11" hidden="1">
      <c r="A680" s="111" t="s">
        <v>111</v>
      </c>
      <c r="B680" s="2"/>
      <c r="C680" s="2" t="s">
        <v>112</v>
      </c>
      <c r="D680" s="2"/>
      <c r="E680" s="2"/>
      <c r="F680" s="2"/>
      <c r="G680" s="25">
        <f t="shared" ref="G680:I685" si="75">SUM(G681)</f>
        <v>0</v>
      </c>
      <c r="H680" s="25">
        <f t="shared" si="75"/>
        <v>0</v>
      </c>
      <c r="I680" s="25">
        <f t="shared" si="75"/>
        <v>0</v>
      </c>
    </row>
    <row r="681" spans="1:11" hidden="1">
      <c r="A681" s="111" t="s">
        <v>340</v>
      </c>
      <c r="B681" s="2"/>
      <c r="C681" s="2" t="s">
        <v>112</v>
      </c>
      <c r="D681" s="2" t="s">
        <v>112</v>
      </c>
      <c r="E681" s="31"/>
      <c r="F681" s="31"/>
      <c r="G681" s="25">
        <f t="shared" si="75"/>
        <v>0</v>
      </c>
      <c r="H681" s="25">
        <f t="shared" si="75"/>
        <v>0</v>
      </c>
      <c r="I681" s="25">
        <f t="shared" si="75"/>
        <v>0</v>
      </c>
    </row>
    <row r="682" spans="1:11" ht="31.5" hidden="1">
      <c r="A682" s="111" t="s">
        <v>684</v>
      </c>
      <c r="B682" s="112"/>
      <c r="C682" s="112" t="s">
        <v>112</v>
      </c>
      <c r="D682" s="112" t="s">
        <v>112</v>
      </c>
      <c r="E682" s="31" t="s">
        <v>325</v>
      </c>
      <c r="F682" s="31"/>
      <c r="G682" s="25">
        <f t="shared" si="75"/>
        <v>0</v>
      </c>
      <c r="H682" s="25">
        <f t="shared" si="75"/>
        <v>0</v>
      </c>
      <c r="I682" s="25">
        <f t="shared" si="75"/>
        <v>0</v>
      </c>
    </row>
    <row r="683" spans="1:11" ht="31.5" hidden="1">
      <c r="A683" s="111" t="s">
        <v>535</v>
      </c>
      <c r="B683" s="2"/>
      <c r="C683" s="2" t="s">
        <v>112</v>
      </c>
      <c r="D683" s="2" t="s">
        <v>112</v>
      </c>
      <c r="E683" s="2" t="s">
        <v>347</v>
      </c>
      <c r="F683" s="2"/>
      <c r="G683" s="25">
        <f t="shared" si="75"/>
        <v>0</v>
      </c>
      <c r="H683" s="25">
        <f t="shared" si="75"/>
        <v>0</v>
      </c>
      <c r="I683" s="25">
        <f t="shared" si="75"/>
        <v>0</v>
      </c>
    </row>
    <row r="684" spans="1:11" hidden="1">
      <c r="A684" s="111" t="s">
        <v>34</v>
      </c>
      <c r="B684" s="2"/>
      <c r="C684" s="2" t="s">
        <v>112</v>
      </c>
      <c r="D684" s="2" t="s">
        <v>112</v>
      </c>
      <c r="E684" s="2" t="s">
        <v>348</v>
      </c>
      <c r="F684" s="2"/>
      <c r="G684" s="25">
        <f t="shared" si="75"/>
        <v>0</v>
      </c>
      <c r="H684" s="25">
        <f t="shared" si="75"/>
        <v>0</v>
      </c>
      <c r="I684" s="25">
        <f t="shared" si="75"/>
        <v>0</v>
      </c>
    </row>
    <row r="685" spans="1:11" ht="30.75" hidden="1" customHeight="1">
      <c r="A685" s="111" t="s">
        <v>349</v>
      </c>
      <c r="B685" s="31"/>
      <c r="C685" s="2" t="s">
        <v>112</v>
      </c>
      <c r="D685" s="2" t="s">
        <v>112</v>
      </c>
      <c r="E685" s="2" t="s">
        <v>350</v>
      </c>
      <c r="F685" s="2"/>
      <c r="G685" s="25">
        <f t="shared" si="75"/>
        <v>0</v>
      </c>
      <c r="H685" s="25">
        <f t="shared" si="75"/>
        <v>0</v>
      </c>
      <c r="I685" s="25">
        <f t="shared" si="75"/>
        <v>0</v>
      </c>
    </row>
    <row r="686" spans="1:11" ht="31.5" hidden="1">
      <c r="A686" s="111" t="s">
        <v>229</v>
      </c>
      <c r="B686" s="2"/>
      <c r="C686" s="2" t="s">
        <v>112</v>
      </c>
      <c r="D686" s="2" t="s">
        <v>112</v>
      </c>
      <c r="E686" s="2" t="s">
        <v>350</v>
      </c>
      <c r="F686" s="20">
        <v>600</v>
      </c>
      <c r="G686" s="25"/>
      <c r="H686" s="25"/>
      <c r="I686" s="25"/>
    </row>
    <row r="687" spans="1:11" hidden="1">
      <c r="A687" s="111" t="s">
        <v>29</v>
      </c>
      <c r="B687" s="112"/>
      <c r="C687" s="112" t="s">
        <v>30</v>
      </c>
      <c r="D687" s="112" t="s">
        <v>31</v>
      </c>
      <c r="E687" s="31"/>
      <c r="F687" s="31"/>
      <c r="G687" s="101">
        <f t="shared" ref="G687:I692" si="76">SUM(G688)</f>
        <v>0</v>
      </c>
      <c r="H687" s="101">
        <f t="shared" si="76"/>
        <v>0</v>
      </c>
      <c r="I687" s="101">
        <f t="shared" si="76"/>
        <v>0</v>
      </c>
    </row>
    <row r="688" spans="1:11" hidden="1">
      <c r="A688" s="111" t="s">
        <v>76</v>
      </c>
      <c r="B688" s="46"/>
      <c r="C688" s="112" t="s">
        <v>30</v>
      </c>
      <c r="D688" s="112" t="s">
        <v>77</v>
      </c>
      <c r="E688" s="112"/>
      <c r="F688" s="34"/>
      <c r="G688" s="52">
        <f t="shared" si="76"/>
        <v>0</v>
      </c>
      <c r="H688" s="52">
        <f t="shared" si="76"/>
        <v>0</v>
      </c>
      <c r="I688" s="52">
        <f t="shared" si="76"/>
        <v>0</v>
      </c>
    </row>
    <row r="689" spans="1:11" ht="31.5" hidden="1">
      <c r="A689" s="111" t="s">
        <v>490</v>
      </c>
      <c r="B689" s="46"/>
      <c r="C689" s="112" t="s">
        <v>30</v>
      </c>
      <c r="D689" s="112" t="s">
        <v>77</v>
      </c>
      <c r="E689" s="112" t="s">
        <v>15</v>
      </c>
      <c r="F689" s="34"/>
      <c r="G689" s="52">
        <f t="shared" si="76"/>
        <v>0</v>
      </c>
      <c r="H689" s="52">
        <f t="shared" si="76"/>
        <v>0</v>
      </c>
      <c r="I689" s="52">
        <f t="shared" si="76"/>
        <v>0</v>
      </c>
    </row>
    <row r="690" spans="1:11" hidden="1">
      <c r="A690" s="111" t="s">
        <v>83</v>
      </c>
      <c r="B690" s="46"/>
      <c r="C690" s="112" t="s">
        <v>30</v>
      </c>
      <c r="D690" s="112" t="s">
        <v>77</v>
      </c>
      <c r="E690" s="112" t="s">
        <v>67</v>
      </c>
      <c r="F690" s="34"/>
      <c r="G690" s="52">
        <f t="shared" si="76"/>
        <v>0</v>
      </c>
      <c r="H690" s="52">
        <f t="shared" si="76"/>
        <v>0</v>
      </c>
      <c r="I690" s="52">
        <f t="shared" si="76"/>
        <v>0</v>
      </c>
    </row>
    <row r="691" spans="1:11" hidden="1">
      <c r="A691" s="111" t="s">
        <v>34</v>
      </c>
      <c r="B691" s="46"/>
      <c r="C691" s="112" t="s">
        <v>30</v>
      </c>
      <c r="D691" s="112" t="s">
        <v>77</v>
      </c>
      <c r="E691" s="112" t="s">
        <v>427</v>
      </c>
      <c r="F691" s="34"/>
      <c r="G691" s="52">
        <f t="shared" si="76"/>
        <v>0</v>
      </c>
      <c r="H691" s="52">
        <f t="shared" si="76"/>
        <v>0</v>
      </c>
      <c r="I691" s="52">
        <f t="shared" si="76"/>
        <v>0</v>
      </c>
    </row>
    <row r="692" spans="1:11" hidden="1">
      <c r="A692" s="111" t="s">
        <v>36</v>
      </c>
      <c r="B692" s="46"/>
      <c r="C692" s="112" t="s">
        <v>30</v>
      </c>
      <c r="D692" s="112" t="s">
        <v>77</v>
      </c>
      <c r="E692" s="112" t="s">
        <v>428</v>
      </c>
      <c r="F692" s="34"/>
      <c r="G692" s="52">
        <f t="shared" si="76"/>
        <v>0</v>
      </c>
      <c r="H692" s="52">
        <f t="shared" si="76"/>
        <v>0</v>
      </c>
      <c r="I692" s="52">
        <f t="shared" si="76"/>
        <v>0</v>
      </c>
    </row>
    <row r="693" spans="1:11" ht="31.5" hidden="1">
      <c r="A693" s="111" t="s">
        <v>120</v>
      </c>
      <c r="B693" s="46"/>
      <c r="C693" s="112" t="s">
        <v>30</v>
      </c>
      <c r="D693" s="112" t="s">
        <v>77</v>
      </c>
      <c r="E693" s="112" t="s">
        <v>428</v>
      </c>
      <c r="F693" s="34">
        <v>600</v>
      </c>
      <c r="G693" s="52"/>
      <c r="H693" s="52"/>
      <c r="I693" s="52"/>
    </row>
    <row r="694" spans="1:11">
      <c r="A694" s="111" t="s">
        <v>255</v>
      </c>
      <c r="B694" s="2"/>
      <c r="C694" s="2" t="s">
        <v>169</v>
      </c>
      <c r="D694" s="2"/>
      <c r="E694" s="2"/>
      <c r="F694" s="2"/>
      <c r="G694" s="25">
        <f>G695+G733+G767+G783</f>
        <v>289770.5</v>
      </c>
      <c r="H694" s="25">
        <f>H695+H733+H767+H783</f>
        <v>163281.29999999996</v>
      </c>
      <c r="I694" s="25">
        <f>I695+I733+I767+I783</f>
        <v>164270.39999999997</v>
      </c>
      <c r="J694" s="9">
        <v>164245.5</v>
      </c>
      <c r="K694" s="102">
        <f>SUM(J694-H679)</f>
        <v>964.20000000004075</v>
      </c>
    </row>
    <row r="695" spans="1:11">
      <c r="A695" s="111" t="s">
        <v>256</v>
      </c>
      <c r="B695" s="2"/>
      <c r="C695" s="2" t="s">
        <v>169</v>
      </c>
      <c r="D695" s="2" t="s">
        <v>33</v>
      </c>
      <c r="E695" s="2"/>
      <c r="F695" s="2"/>
      <c r="G695" s="25">
        <f>+G696</f>
        <v>150126.1</v>
      </c>
      <c r="H695" s="25">
        <f>+H696</f>
        <v>124203.59999999999</v>
      </c>
      <c r="I695" s="25">
        <f>+I696</f>
        <v>125203.59999999999</v>
      </c>
      <c r="J695" s="9">
        <v>165077.5</v>
      </c>
      <c r="K695" s="102">
        <f>SUM(J695-I679)</f>
        <v>807.10000000003492</v>
      </c>
    </row>
    <row r="696" spans="1:11" ht="31.5">
      <c r="A696" s="111" t="s">
        <v>683</v>
      </c>
      <c r="B696" s="2"/>
      <c r="C696" s="2" t="s">
        <v>169</v>
      </c>
      <c r="D696" s="2" t="s">
        <v>33</v>
      </c>
      <c r="E696" s="2" t="s">
        <v>258</v>
      </c>
      <c r="F696" s="2"/>
      <c r="G696" s="25">
        <f>SUM(G697+G719)</f>
        <v>150126.1</v>
      </c>
      <c r="H696" s="25">
        <f t="shared" ref="H696:I696" si="77">SUM(H697+H719)</f>
        <v>124203.59999999999</v>
      </c>
      <c r="I696" s="25">
        <f t="shared" si="77"/>
        <v>125203.59999999999</v>
      </c>
    </row>
    <row r="697" spans="1:11" ht="78.75">
      <c r="A697" s="111" t="s">
        <v>859</v>
      </c>
      <c r="B697" s="2"/>
      <c r="C697" s="2" t="s">
        <v>169</v>
      </c>
      <c r="D697" s="2" t="s">
        <v>33</v>
      </c>
      <c r="E697" s="20" t="s">
        <v>262</v>
      </c>
      <c r="F697" s="2"/>
      <c r="G697" s="25">
        <f>SUM(G698+G704+G707+G714)</f>
        <v>144826.1</v>
      </c>
      <c r="H697" s="25">
        <f t="shared" ref="H697:I697" si="78">SUM(H698+H704+H707+H714)</f>
        <v>124203.59999999999</v>
      </c>
      <c r="I697" s="25">
        <f t="shared" si="78"/>
        <v>125203.59999999999</v>
      </c>
    </row>
    <row r="698" spans="1:11">
      <c r="A698" s="111" t="s">
        <v>34</v>
      </c>
      <c r="B698" s="2"/>
      <c r="C698" s="2" t="s">
        <v>169</v>
      </c>
      <c r="D698" s="2" t="s">
        <v>33</v>
      </c>
      <c r="E698" s="2" t="s">
        <v>860</v>
      </c>
      <c r="F698" s="2"/>
      <c r="G698" s="25">
        <f>SUM(G699)</f>
        <v>6865</v>
      </c>
      <c r="H698" s="25">
        <f>SUM(H699)</f>
        <v>6865</v>
      </c>
      <c r="I698" s="25">
        <f>SUM(I699)</f>
        <v>6865</v>
      </c>
    </row>
    <row r="699" spans="1:11">
      <c r="A699" s="111" t="s">
        <v>260</v>
      </c>
      <c r="B699" s="2"/>
      <c r="C699" s="2" t="s">
        <v>169</v>
      </c>
      <c r="D699" s="2" t="s">
        <v>33</v>
      </c>
      <c r="E699" s="2" t="s">
        <v>861</v>
      </c>
      <c r="F699" s="2"/>
      <c r="G699" s="25">
        <f>SUM(G700+G701+G702+G703)</f>
        <v>6865</v>
      </c>
      <c r="H699" s="25">
        <f t="shared" ref="H699:I699" si="79">SUM(H700+H701+H702+H703)</f>
        <v>6865</v>
      </c>
      <c r="I699" s="25">
        <f t="shared" si="79"/>
        <v>6865</v>
      </c>
    </row>
    <row r="700" spans="1:11" ht="47.25">
      <c r="A700" s="111" t="s">
        <v>50</v>
      </c>
      <c r="B700" s="2"/>
      <c r="C700" s="2" t="s">
        <v>169</v>
      </c>
      <c r="D700" s="2" t="s">
        <v>33</v>
      </c>
      <c r="E700" s="2" t="s">
        <v>861</v>
      </c>
      <c r="F700" s="2" t="s">
        <v>88</v>
      </c>
      <c r="G700" s="25">
        <f>3500+15</f>
        <v>3515</v>
      </c>
      <c r="H700" s="25">
        <f>3500+15</f>
        <v>3515</v>
      </c>
      <c r="I700" s="25">
        <f>3500+15</f>
        <v>3515</v>
      </c>
    </row>
    <row r="701" spans="1:11" ht="31.5">
      <c r="A701" s="111" t="s">
        <v>51</v>
      </c>
      <c r="B701" s="2"/>
      <c r="C701" s="2" t="s">
        <v>169</v>
      </c>
      <c r="D701" s="2" t="s">
        <v>33</v>
      </c>
      <c r="E701" s="2" t="s">
        <v>861</v>
      </c>
      <c r="F701" s="2" t="s">
        <v>90</v>
      </c>
      <c r="G701" s="25">
        <f>75+75+75+2040+60+662</f>
        <v>2987</v>
      </c>
      <c r="H701" s="25">
        <f>75+75+75+2040+60+662</f>
        <v>2987</v>
      </c>
      <c r="I701" s="25">
        <f>75+75+75+2040+60+662</f>
        <v>2987</v>
      </c>
    </row>
    <row r="702" spans="1:11">
      <c r="A702" s="111" t="s">
        <v>41</v>
      </c>
      <c r="B702" s="2"/>
      <c r="C702" s="2" t="s">
        <v>169</v>
      </c>
      <c r="D702" s="2" t="s">
        <v>33</v>
      </c>
      <c r="E702" s="2" t="s">
        <v>861</v>
      </c>
      <c r="F702" s="2" t="s">
        <v>98</v>
      </c>
      <c r="G702" s="25">
        <f>50+13</f>
        <v>63</v>
      </c>
      <c r="H702" s="25">
        <f>50+13</f>
        <v>63</v>
      </c>
      <c r="I702" s="25">
        <f>50+13</f>
        <v>63</v>
      </c>
    </row>
    <row r="703" spans="1:11" ht="31.5">
      <c r="A703" s="111" t="s">
        <v>229</v>
      </c>
      <c r="B703" s="2"/>
      <c r="C703" s="2" t="s">
        <v>169</v>
      </c>
      <c r="D703" s="2" t="s">
        <v>33</v>
      </c>
      <c r="E703" s="2" t="s">
        <v>861</v>
      </c>
      <c r="F703" s="2" t="s">
        <v>121</v>
      </c>
      <c r="G703" s="25">
        <v>300</v>
      </c>
      <c r="H703" s="25">
        <v>300</v>
      </c>
      <c r="I703" s="25">
        <v>300</v>
      </c>
    </row>
    <row r="704" spans="1:11" ht="31.5">
      <c r="A704" s="111" t="s">
        <v>261</v>
      </c>
      <c r="B704" s="2"/>
      <c r="C704" s="2" t="s">
        <v>169</v>
      </c>
      <c r="D704" s="2" t="s">
        <v>33</v>
      </c>
      <c r="E704" s="20" t="s">
        <v>315</v>
      </c>
      <c r="F704" s="2"/>
      <c r="G704" s="25">
        <f t="shared" ref="G704:I705" si="80">G705</f>
        <v>128552.2</v>
      </c>
      <c r="H704" s="25">
        <f t="shared" si="80"/>
        <v>115294.7</v>
      </c>
      <c r="I704" s="25">
        <f t="shared" si="80"/>
        <v>116294.7</v>
      </c>
    </row>
    <row r="705" spans="1:9">
      <c r="A705" s="111" t="s">
        <v>260</v>
      </c>
      <c r="B705" s="2"/>
      <c r="C705" s="2" t="s">
        <v>169</v>
      </c>
      <c r="D705" s="2" t="s">
        <v>33</v>
      </c>
      <c r="E705" s="20" t="s">
        <v>316</v>
      </c>
      <c r="F705" s="2"/>
      <c r="G705" s="25">
        <f t="shared" si="80"/>
        <v>128552.2</v>
      </c>
      <c r="H705" s="25">
        <f t="shared" si="80"/>
        <v>115294.7</v>
      </c>
      <c r="I705" s="25">
        <f t="shared" si="80"/>
        <v>116294.7</v>
      </c>
    </row>
    <row r="706" spans="1:9" ht="31.5">
      <c r="A706" s="111" t="s">
        <v>71</v>
      </c>
      <c r="B706" s="2"/>
      <c r="C706" s="2" t="s">
        <v>169</v>
      </c>
      <c r="D706" s="2" t="s">
        <v>33</v>
      </c>
      <c r="E706" s="20" t="s">
        <v>316</v>
      </c>
      <c r="F706" s="2" t="s">
        <v>121</v>
      </c>
      <c r="G706" s="25">
        <v>128552.2</v>
      </c>
      <c r="H706" s="25">
        <v>115294.7</v>
      </c>
      <c r="I706" s="25">
        <v>116294.7</v>
      </c>
    </row>
    <row r="707" spans="1:9">
      <c r="A707" s="111" t="s">
        <v>150</v>
      </c>
      <c r="B707" s="2"/>
      <c r="C707" s="2" t="s">
        <v>169</v>
      </c>
      <c r="D707" s="2" t="s">
        <v>33</v>
      </c>
      <c r="E707" s="20" t="s">
        <v>472</v>
      </c>
      <c r="F707" s="2"/>
      <c r="G707" s="25">
        <f>G711+G708</f>
        <v>7365</v>
      </c>
      <c r="H707" s="25">
        <f>H711+H708</f>
        <v>0</v>
      </c>
      <c r="I707" s="25">
        <f>I711+I708</f>
        <v>0</v>
      </c>
    </row>
    <row r="708" spans="1:9" ht="31.5">
      <c r="A708" s="111" t="s">
        <v>264</v>
      </c>
      <c r="B708" s="2"/>
      <c r="C708" s="2" t="s">
        <v>169</v>
      </c>
      <c r="D708" s="2" t="s">
        <v>33</v>
      </c>
      <c r="E708" s="20" t="s">
        <v>473</v>
      </c>
      <c r="F708" s="2"/>
      <c r="G708" s="25">
        <f t="shared" ref="G708:I709" si="81">G709</f>
        <v>6965</v>
      </c>
      <c r="H708" s="25">
        <f t="shared" si="81"/>
        <v>0</v>
      </c>
      <c r="I708" s="25">
        <f t="shared" si="81"/>
        <v>0</v>
      </c>
    </row>
    <row r="709" spans="1:9">
      <c r="A709" s="111" t="s">
        <v>260</v>
      </c>
      <c r="B709" s="2"/>
      <c r="C709" s="2" t="s">
        <v>169</v>
      </c>
      <c r="D709" s="2" t="s">
        <v>33</v>
      </c>
      <c r="E709" s="20" t="s">
        <v>474</v>
      </c>
      <c r="F709" s="2"/>
      <c r="G709" s="25">
        <f t="shared" si="81"/>
        <v>6965</v>
      </c>
      <c r="H709" s="25">
        <f t="shared" si="81"/>
        <v>0</v>
      </c>
      <c r="I709" s="25">
        <f t="shared" si="81"/>
        <v>0</v>
      </c>
    </row>
    <row r="710" spans="1:9" ht="31.5">
      <c r="A710" s="111" t="s">
        <v>71</v>
      </c>
      <c r="B710" s="2"/>
      <c r="C710" s="2" t="s">
        <v>169</v>
      </c>
      <c r="D710" s="2" t="s">
        <v>33</v>
      </c>
      <c r="E710" s="20" t="s">
        <v>474</v>
      </c>
      <c r="F710" s="2" t="s">
        <v>121</v>
      </c>
      <c r="G710" s="25">
        <f>6500+465</f>
        <v>6965</v>
      </c>
      <c r="H710" s="25"/>
      <c r="I710" s="25"/>
    </row>
    <row r="711" spans="1:9">
      <c r="A711" s="111" t="s">
        <v>265</v>
      </c>
      <c r="B711" s="2"/>
      <c r="C711" s="2" t="s">
        <v>169</v>
      </c>
      <c r="D711" s="2" t="s">
        <v>33</v>
      </c>
      <c r="E711" s="2" t="s">
        <v>495</v>
      </c>
      <c r="F711" s="2"/>
      <c r="G711" s="25">
        <f t="shared" ref="G711:I712" si="82">G712</f>
        <v>400</v>
      </c>
      <c r="H711" s="25">
        <f t="shared" si="82"/>
        <v>0</v>
      </c>
      <c r="I711" s="25">
        <f t="shared" si="82"/>
        <v>0</v>
      </c>
    </row>
    <row r="712" spans="1:9">
      <c r="A712" s="111" t="s">
        <v>260</v>
      </c>
      <c r="B712" s="2"/>
      <c r="C712" s="2" t="s">
        <v>169</v>
      </c>
      <c r="D712" s="2" t="s">
        <v>33</v>
      </c>
      <c r="E712" s="2" t="s">
        <v>496</v>
      </c>
      <c r="F712" s="2"/>
      <c r="G712" s="25">
        <f t="shared" si="82"/>
        <v>400</v>
      </c>
      <c r="H712" s="25">
        <f t="shared" si="82"/>
        <v>0</v>
      </c>
      <c r="I712" s="25">
        <f t="shared" si="82"/>
        <v>0</v>
      </c>
    </row>
    <row r="713" spans="1:9" ht="31.5">
      <c r="A713" s="111" t="s">
        <v>71</v>
      </c>
      <c r="B713" s="2"/>
      <c r="C713" s="2" t="s">
        <v>169</v>
      </c>
      <c r="D713" s="2" t="s">
        <v>33</v>
      </c>
      <c r="E713" s="2" t="s">
        <v>496</v>
      </c>
      <c r="F713" s="2" t="s">
        <v>121</v>
      </c>
      <c r="G713" s="25">
        <v>400</v>
      </c>
      <c r="H713" s="25"/>
      <c r="I713" s="25"/>
    </row>
    <row r="714" spans="1:9" ht="31.5">
      <c r="A714" s="111" t="s">
        <v>44</v>
      </c>
      <c r="B714" s="2"/>
      <c r="C714" s="2" t="s">
        <v>169</v>
      </c>
      <c r="D714" s="2" t="s">
        <v>33</v>
      </c>
      <c r="E714" s="2" t="s">
        <v>862</v>
      </c>
      <c r="F714" s="2"/>
      <c r="G714" s="113">
        <f>G715</f>
        <v>2043.9</v>
      </c>
      <c r="H714" s="25">
        <f>H715</f>
        <v>2043.9</v>
      </c>
      <c r="I714" s="25">
        <f>I715</f>
        <v>2043.9</v>
      </c>
    </row>
    <row r="715" spans="1:9">
      <c r="A715" s="111" t="s">
        <v>260</v>
      </c>
      <c r="B715" s="2"/>
      <c r="C715" s="2" t="s">
        <v>169</v>
      </c>
      <c r="D715" s="2" t="s">
        <v>33</v>
      </c>
      <c r="E715" s="2" t="s">
        <v>863</v>
      </c>
      <c r="F715" s="2"/>
      <c r="G715" s="25">
        <f>SUM(G716:G718)</f>
        <v>2043.9</v>
      </c>
      <c r="H715" s="25">
        <f t="shared" ref="H715:I715" si="83">SUM(H716:H718)</f>
        <v>2043.9</v>
      </c>
      <c r="I715" s="25">
        <f t="shared" si="83"/>
        <v>2043.9</v>
      </c>
    </row>
    <row r="716" spans="1:9" ht="47.25">
      <c r="A716" s="111" t="s">
        <v>50</v>
      </c>
      <c r="B716" s="2"/>
      <c r="C716" s="2" t="s">
        <v>169</v>
      </c>
      <c r="D716" s="2" t="s">
        <v>33</v>
      </c>
      <c r="E716" s="2" t="s">
        <v>863</v>
      </c>
      <c r="F716" s="2" t="s">
        <v>88</v>
      </c>
      <c r="G716" s="25">
        <f>2485.5-1246.7</f>
        <v>1238.8</v>
      </c>
      <c r="H716" s="25">
        <f>2485.5-1246.7</f>
        <v>1238.8</v>
      </c>
      <c r="I716" s="25">
        <f>2485.5-1246.7</f>
        <v>1238.8</v>
      </c>
    </row>
    <row r="717" spans="1:9" ht="31.5">
      <c r="A717" s="111" t="s">
        <v>51</v>
      </c>
      <c r="B717" s="2"/>
      <c r="C717" s="2" t="s">
        <v>169</v>
      </c>
      <c r="D717" s="2" t="s">
        <v>33</v>
      </c>
      <c r="E717" s="2" t="s">
        <v>863</v>
      </c>
      <c r="F717" s="2" t="s">
        <v>90</v>
      </c>
      <c r="G717" s="25">
        <f>549.1+30</f>
        <v>579.1</v>
      </c>
      <c r="H717" s="25">
        <f t="shared" ref="H717:I717" si="84">549.1+30</f>
        <v>579.1</v>
      </c>
      <c r="I717" s="25">
        <f t="shared" si="84"/>
        <v>579.1</v>
      </c>
    </row>
    <row r="718" spans="1:9">
      <c r="A718" s="111" t="s">
        <v>21</v>
      </c>
      <c r="B718" s="2"/>
      <c r="C718" s="2" t="s">
        <v>169</v>
      </c>
      <c r="D718" s="2" t="s">
        <v>33</v>
      </c>
      <c r="E718" s="2" t="s">
        <v>863</v>
      </c>
      <c r="F718" s="2" t="s">
        <v>95</v>
      </c>
      <c r="G718" s="25">
        <v>226</v>
      </c>
      <c r="H718" s="25">
        <v>226</v>
      </c>
      <c r="I718" s="25">
        <v>226</v>
      </c>
    </row>
    <row r="719" spans="1:9" ht="31.5">
      <c r="A719" s="111" t="s">
        <v>267</v>
      </c>
      <c r="B719" s="2"/>
      <c r="C719" s="2" t="s">
        <v>169</v>
      </c>
      <c r="D719" s="2" t="s">
        <v>33</v>
      </c>
      <c r="E719" s="2" t="s">
        <v>266</v>
      </c>
      <c r="F719" s="2"/>
      <c r="G719" s="25">
        <f>SUM(G723)+G720</f>
        <v>5300</v>
      </c>
      <c r="H719" s="25">
        <f t="shared" ref="H719:I719" si="85">SUM(H723)+H720</f>
        <v>0</v>
      </c>
      <c r="I719" s="25">
        <f t="shared" si="85"/>
        <v>0</v>
      </c>
    </row>
    <row r="720" spans="1:9">
      <c r="A720" s="111" t="s">
        <v>34</v>
      </c>
      <c r="B720" s="2"/>
      <c r="C720" s="2" t="s">
        <v>169</v>
      </c>
      <c r="D720" s="2" t="s">
        <v>33</v>
      </c>
      <c r="E720" s="2" t="s">
        <v>864</v>
      </c>
      <c r="F720" s="2"/>
      <c r="G720" s="25">
        <f t="shared" ref="G720:I722" si="86">G721</f>
        <v>3500</v>
      </c>
      <c r="H720" s="25">
        <f t="shared" si="86"/>
        <v>0</v>
      </c>
      <c r="I720" s="25">
        <f t="shared" si="86"/>
        <v>0</v>
      </c>
    </row>
    <row r="721" spans="1:9">
      <c r="A721" s="111" t="s">
        <v>260</v>
      </c>
      <c r="B721" s="2"/>
      <c r="C721" s="2" t="s">
        <v>169</v>
      </c>
      <c r="D721" s="2" t="s">
        <v>33</v>
      </c>
      <c r="E721" s="2" t="s">
        <v>865</v>
      </c>
      <c r="F721" s="2"/>
      <c r="G721" s="25">
        <f t="shared" si="86"/>
        <v>3500</v>
      </c>
      <c r="H721" s="25">
        <f t="shared" si="86"/>
        <v>0</v>
      </c>
      <c r="I721" s="25">
        <f t="shared" si="86"/>
        <v>0</v>
      </c>
    </row>
    <row r="722" spans="1:9" ht="31.5">
      <c r="A722" s="111" t="s">
        <v>51</v>
      </c>
      <c r="B722" s="2"/>
      <c r="C722" s="2" t="s">
        <v>169</v>
      </c>
      <c r="D722" s="2" t="s">
        <v>33</v>
      </c>
      <c r="E722" s="2" t="s">
        <v>865</v>
      </c>
      <c r="F722" s="2" t="s">
        <v>90</v>
      </c>
      <c r="G722" s="25">
        <f>2500+1000</f>
        <v>3500</v>
      </c>
      <c r="H722" s="25">
        <f t="shared" si="86"/>
        <v>0</v>
      </c>
      <c r="I722" s="25">
        <f t="shared" si="86"/>
        <v>0</v>
      </c>
    </row>
    <row r="723" spans="1:9">
      <c r="A723" s="111" t="s">
        <v>150</v>
      </c>
      <c r="B723" s="2"/>
      <c r="C723" s="2" t="s">
        <v>169</v>
      </c>
      <c r="D723" s="2" t="s">
        <v>33</v>
      </c>
      <c r="E723" s="2" t="s">
        <v>317</v>
      </c>
      <c r="F723" s="2"/>
      <c r="G723" s="25">
        <f>G724+G727+G730</f>
        <v>1800</v>
      </c>
      <c r="H723" s="25">
        <f>H724+H727+H730</f>
        <v>0</v>
      </c>
      <c r="I723" s="25">
        <f>I724+I727+I730</f>
        <v>0</v>
      </c>
    </row>
    <row r="724" spans="1:9">
      <c r="A724" s="111" t="s">
        <v>263</v>
      </c>
      <c r="B724" s="2"/>
      <c r="C724" s="2" t="s">
        <v>169</v>
      </c>
      <c r="D724" s="2" t="s">
        <v>33</v>
      </c>
      <c r="E724" s="2" t="s">
        <v>318</v>
      </c>
      <c r="F724" s="2"/>
      <c r="G724" s="25">
        <f t="shared" ref="G724:I725" si="87">G725</f>
        <v>1000</v>
      </c>
      <c r="H724" s="25">
        <f t="shared" si="87"/>
        <v>0</v>
      </c>
      <c r="I724" s="25">
        <f t="shared" si="87"/>
        <v>0</v>
      </c>
    </row>
    <row r="725" spans="1:9">
      <c r="A725" s="111" t="s">
        <v>260</v>
      </c>
      <c r="B725" s="2"/>
      <c r="C725" s="2" t="s">
        <v>169</v>
      </c>
      <c r="D725" s="2" t="s">
        <v>33</v>
      </c>
      <c r="E725" s="2" t="s">
        <v>319</v>
      </c>
      <c r="F725" s="2"/>
      <c r="G725" s="25">
        <f t="shared" si="87"/>
        <v>1000</v>
      </c>
      <c r="H725" s="25">
        <f t="shared" si="87"/>
        <v>0</v>
      </c>
      <c r="I725" s="25">
        <f t="shared" si="87"/>
        <v>0</v>
      </c>
    </row>
    <row r="726" spans="1:9" ht="31.5">
      <c r="A726" s="111" t="s">
        <v>229</v>
      </c>
      <c r="B726" s="2"/>
      <c r="C726" s="2" t="s">
        <v>169</v>
      </c>
      <c r="D726" s="2" t="s">
        <v>33</v>
      </c>
      <c r="E726" s="2" t="s">
        <v>319</v>
      </c>
      <c r="F726" s="2" t="s">
        <v>121</v>
      </c>
      <c r="G726" s="25">
        <v>1000</v>
      </c>
      <c r="H726" s="25"/>
      <c r="I726" s="25"/>
    </row>
    <row r="727" spans="1:9" ht="31.5" hidden="1">
      <c r="A727" s="111" t="s">
        <v>264</v>
      </c>
      <c r="B727" s="2"/>
      <c r="C727" s="2" t="s">
        <v>169</v>
      </c>
      <c r="D727" s="2" t="s">
        <v>33</v>
      </c>
      <c r="E727" s="2" t="s">
        <v>320</v>
      </c>
      <c r="F727" s="2"/>
      <c r="G727" s="25">
        <f t="shared" ref="G727:I728" si="88">G728</f>
        <v>0</v>
      </c>
      <c r="H727" s="25">
        <f t="shared" si="88"/>
        <v>0</v>
      </c>
      <c r="I727" s="25">
        <f t="shared" si="88"/>
        <v>0</v>
      </c>
    </row>
    <row r="728" spans="1:9" hidden="1">
      <c r="A728" s="111" t="s">
        <v>260</v>
      </c>
      <c r="B728" s="2"/>
      <c r="C728" s="2" t="s">
        <v>169</v>
      </c>
      <c r="D728" s="2" t="s">
        <v>33</v>
      </c>
      <c r="E728" s="2" t="s">
        <v>321</v>
      </c>
      <c r="F728" s="2"/>
      <c r="G728" s="25">
        <f t="shared" si="88"/>
        <v>0</v>
      </c>
      <c r="H728" s="25">
        <f t="shared" si="88"/>
        <v>0</v>
      </c>
      <c r="I728" s="25">
        <f t="shared" si="88"/>
        <v>0</v>
      </c>
    </row>
    <row r="729" spans="1:9" ht="31.5" hidden="1">
      <c r="A729" s="111" t="s">
        <v>229</v>
      </c>
      <c r="B729" s="2"/>
      <c r="C729" s="2" t="s">
        <v>169</v>
      </c>
      <c r="D729" s="2" t="s">
        <v>33</v>
      </c>
      <c r="E729" s="2" t="s">
        <v>321</v>
      </c>
      <c r="F729" s="2" t="s">
        <v>121</v>
      </c>
      <c r="G729" s="25">
        <v>0</v>
      </c>
      <c r="H729" s="25">
        <v>0</v>
      </c>
      <c r="I729" s="25">
        <v>0</v>
      </c>
    </row>
    <row r="730" spans="1:9">
      <c r="A730" s="111" t="s">
        <v>265</v>
      </c>
      <c r="B730" s="2"/>
      <c r="C730" s="2" t="s">
        <v>169</v>
      </c>
      <c r="D730" s="2" t="s">
        <v>33</v>
      </c>
      <c r="E730" s="2" t="s">
        <v>322</v>
      </c>
      <c r="F730" s="2"/>
      <c r="G730" s="25">
        <f t="shared" ref="G730:I731" si="89">G731</f>
        <v>800</v>
      </c>
      <c r="H730" s="25">
        <f t="shared" si="89"/>
        <v>0</v>
      </c>
      <c r="I730" s="25">
        <f t="shared" si="89"/>
        <v>0</v>
      </c>
    </row>
    <row r="731" spans="1:9">
      <c r="A731" s="111" t="s">
        <v>260</v>
      </c>
      <c r="B731" s="2"/>
      <c r="C731" s="2" t="s">
        <v>169</v>
      </c>
      <c r="D731" s="2" t="s">
        <v>33</v>
      </c>
      <c r="E731" s="2" t="s">
        <v>323</v>
      </c>
      <c r="F731" s="2"/>
      <c r="G731" s="25">
        <f t="shared" si="89"/>
        <v>800</v>
      </c>
      <c r="H731" s="25">
        <f t="shared" si="89"/>
        <v>0</v>
      </c>
      <c r="I731" s="25">
        <f t="shared" si="89"/>
        <v>0</v>
      </c>
    </row>
    <row r="732" spans="1:9" ht="31.5">
      <c r="A732" s="111" t="s">
        <v>229</v>
      </c>
      <c r="B732" s="2"/>
      <c r="C732" s="2" t="s">
        <v>169</v>
      </c>
      <c r="D732" s="2" t="s">
        <v>33</v>
      </c>
      <c r="E732" s="2" t="s">
        <v>323</v>
      </c>
      <c r="F732" s="2" t="s">
        <v>121</v>
      </c>
      <c r="G732" s="25">
        <f>500+300</f>
        <v>800</v>
      </c>
      <c r="H732" s="25"/>
      <c r="I732" s="25"/>
    </row>
    <row r="733" spans="1:9">
      <c r="A733" s="111" t="s">
        <v>187</v>
      </c>
      <c r="B733" s="2"/>
      <c r="C733" s="2" t="s">
        <v>169</v>
      </c>
      <c r="D733" s="2" t="s">
        <v>43</v>
      </c>
      <c r="E733" s="2"/>
      <c r="F733" s="2"/>
      <c r="G733" s="25">
        <f>G734</f>
        <v>115830.8</v>
      </c>
      <c r="H733" s="25">
        <f t="shared" ref="H733:I733" si="90">H734</f>
        <v>15264.1</v>
      </c>
      <c r="I733" s="25">
        <f t="shared" si="90"/>
        <v>15264.1</v>
      </c>
    </row>
    <row r="734" spans="1:9" ht="31.5">
      <c r="A734" s="111" t="s">
        <v>683</v>
      </c>
      <c r="B734" s="2"/>
      <c r="C734" s="2" t="s">
        <v>169</v>
      </c>
      <c r="D734" s="2" t="s">
        <v>43</v>
      </c>
      <c r="E734" s="2" t="s">
        <v>258</v>
      </c>
      <c r="F734" s="2"/>
      <c r="G734" s="25">
        <f>SUM(G735)+G750</f>
        <v>115830.8</v>
      </c>
      <c r="H734" s="25">
        <f t="shared" ref="H734:I734" si="91">SUM(H735)+H750</f>
        <v>15264.1</v>
      </c>
      <c r="I734" s="25">
        <f t="shared" si="91"/>
        <v>15264.1</v>
      </c>
    </row>
    <row r="735" spans="1:9" ht="78.75">
      <c r="A735" s="111" t="s">
        <v>866</v>
      </c>
      <c r="B735" s="2"/>
      <c r="C735" s="2" t="s">
        <v>169</v>
      </c>
      <c r="D735" s="2" t="s">
        <v>43</v>
      </c>
      <c r="E735" s="2" t="s">
        <v>262</v>
      </c>
      <c r="F735" s="2"/>
      <c r="G735" s="25">
        <f>G736</f>
        <v>5293.1</v>
      </c>
      <c r="H735" s="25">
        <f t="shared" ref="H735:I735" si="92">H736</f>
        <v>5293.1</v>
      </c>
      <c r="I735" s="25">
        <f t="shared" si="92"/>
        <v>5293.1</v>
      </c>
    </row>
    <row r="736" spans="1:9">
      <c r="A736" s="111" t="s">
        <v>34</v>
      </c>
      <c r="B736" s="2"/>
      <c r="C736" s="2" t="s">
        <v>169</v>
      </c>
      <c r="D736" s="2" t="s">
        <v>43</v>
      </c>
      <c r="E736" s="2" t="s">
        <v>860</v>
      </c>
      <c r="F736" s="2"/>
      <c r="G736" s="25">
        <f>G737+G743+G745+G747+G749</f>
        <v>5293.1</v>
      </c>
      <c r="H736" s="25">
        <f>H737+H743+H745+H747+H749</f>
        <v>5293.1</v>
      </c>
      <c r="I736" s="25">
        <f>I737+I743+I745+I747+I749</f>
        <v>5293.1</v>
      </c>
    </row>
    <row r="737" spans="1:9" ht="47.25">
      <c r="A737" s="111" t="s">
        <v>867</v>
      </c>
      <c r="B737" s="2"/>
      <c r="C737" s="2" t="s">
        <v>169</v>
      </c>
      <c r="D737" s="2" t="s">
        <v>43</v>
      </c>
      <c r="E737" s="2" t="s">
        <v>868</v>
      </c>
      <c r="F737" s="2"/>
      <c r="G737" s="25">
        <f>G738+G741</f>
        <v>2465.3000000000002</v>
      </c>
      <c r="H737" s="25">
        <f t="shared" ref="H737:I737" si="93">H738+H741</f>
        <v>2465.3000000000002</v>
      </c>
      <c r="I737" s="25">
        <f t="shared" si="93"/>
        <v>2465.3000000000002</v>
      </c>
    </row>
    <row r="738" spans="1:9" ht="31.5">
      <c r="A738" s="111" t="s">
        <v>869</v>
      </c>
      <c r="B738" s="2"/>
      <c r="C738" s="2" t="s">
        <v>169</v>
      </c>
      <c r="D738" s="2" t="s">
        <v>43</v>
      </c>
      <c r="E738" s="2" t="s">
        <v>870</v>
      </c>
      <c r="F738" s="2"/>
      <c r="G738" s="25">
        <v>1584.8</v>
      </c>
      <c r="H738" s="25">
        <v>1584.8</v>
      </c>
      <c r="I738" s="25">
        <v>1584.8</v>
      </c>
    </row>
    <row r="739" spans="1:9" ht="31.5">
      <c r="A739" s="111" t="s">
        <v>229</v>
      </c>
      <c r="B739" s="2"/>
      <c r="C739" s="2" t="s">
        <v>169</v>
      </c>
      <c r="D739" s="2" t="s">
        <v>43</v>
      </c>
      <c r="E739" s="2" t="s">
        <v>870</v>
      </c>
      <c r="F739" s="2" t="s">
        <v>121</v>
      </c>
      <c r="G739" s="25">
        <v>1584.8</v>
      </c>
      <c r="H739" s="25">
        <v>1584.8</v>
      </c>
      <c r="I739" s="25">
        <v>1584.8</v>
      </c>
    </row>
    <row r="740" spans="1:9" ht="47.25">
      <c r="A740" s="111" t="s">
        <v>871</v>
      </c>
      <c r="B740" s="2"/>
      <c r="C740" s="2" t="s">
        <v>169</v>
      </c>
      <c r="D740" s="2" t="s">
        <v>43</v>
      </c>
      <c r="E740" s="2" t="s">
        <v>872</v>
      </c>
      <c r="F740" s="2"/>
      <c r="G740" s="25">
        <v>880.5</v>
      </c>
      <c r="H740" s="25">
        <v>880.5</v>
      </c>
      <c r="I740" s="25">
        <v>880.5</v>
      </c>
    </row>
    <row r="741" spans="1:9" ht="31.5">
      <c r="A741" s="111" t="s">
        <v>71</v>
      </c>
      <c r="B741" s="2"/>
      <c r="C741" s="2" t="s">
        <v>169</v>
      </c>
      <c r="D741" s="2" t="s">
        <v>43</v>
      </c>
      <c r="E741" s="2" t="s">
        <v>872</v>
      </c>
      <c r="F741" s="2" t="s">
        <v>121</v>
      </c>
      <c r="G741" s="25">
        <v>880.5</v>
      </c>
      <c r="H741" s="25">
        <v>880.5</v>
      </c>
      <c r="I741" s="25">
        <v>880.5</v>
      </c>
    </row>
    <row r="742" spans="1:9" ht="47.25">
      <c r="A742" s="111" t="s">
        <v>873</v>
      </c>
      <c r="B742" s="2"/>
      <c r="C742" s="2" t="s">
        <v>169</v>
      </c>
      <c r="D742" s="2" t="s">
        <v>43</v>
      </c>
      <c r="E742" s="2" t="s">
        <v>874</v>
      </c>
      <c r="F742" s="2"/>
      <c r="G742" s="25">
        <f>G743</f>
        <v>1126.9000000000001</v>
      </c>
      <c r="H742" s="25">
        <f>H743</f>
        <v>1126.9000000000001</v>
      </c>
      <c r="I742" s="25">
        <f>I743</f>
        <v>1126.9000000000001</v>
      </c>
    </row>
    <row r="743" spans="1:9" ht="31.5">
      <c r="A743" s="111" t="s">
        <v>51</v>
      </c>
      <c r="B743" s="2"/>
      <c r="C743" s="2" t="s">
        <v>169</v>
      </c>
      <c r="D743" s="2" t="s">
        <v>43</v>
      </c>
      <c r="E743" s="2" t="s">
        <v>874</v>
      </c>
      <c r="F743" s="2" t="s">
        <v>90</v>
      </c>
      <c r="G743" s="25">
        <v>1126.9000000000001</v>
      </c>
      <c r="H743" s="25">
        <v>1126.9000000000001</v>
      </c>
      <c r="I743" s="25">
        <v>1126.9000000000001</v>
      </c>
    </row>
    <row r="744" spans="1:9" ht="31.5">
      <c r="A744" s="111" t="s">
        <v>875</v>
      </c>
      <c r="B744" s="2"/>
      <c r="C744" s="2" t="s">
        <v>169</v>
      </c>
      <c r="D744" s="2" t="s">
        <v>43</v>
      </c>
      <c r="E744" s="2" t="s">
        <v>876</v>
      </c>
      <c r="F744" s="2"/>
      <c r="G744" s="25">
        <v>1348.1</v>
      </c>
      <c r="H744" s="25">
        <v>1348.1</v>
      </c>
      <c r="I744" s="25">
        <v>1348.1</v>
      </c>
    </row>
    <row r="745" spans="1:9" ht="31.5">
      <c r="A745" s="111" t="s">
        <v>229</v>
      </c>
      <c r="B745" s="2"/>
      <c r="C745" s="2" t="s">
        <v>169</v>
      </c>
      <c r="D745" s="2" t="s">
        <v>43</v>
      </c>
      <c r="E745" s="2" t="s">
        <v>876</v>
      </c>
      <c r="F745" s="2" t="s">
        <v>121</v>
      </c>
      <c r="G745" s="25">
        <v>1348.1</v>
      </c>
      <c r="H745" s="25">
        <v>1348.1</v>
      </c>
      <c r="I745" s="25">
        <v>1348.1</v>
      </c>
    </row>
    <row r="746" spans="1:9" ht="78.75">
      <c r="A746" s="111" t="s">
        <v>605</v>
      </c>
      <c r="B746" s="2"/>
      <c r="C746" s="2" t="s">
        <v>169</v>
      </c>
      <c r="D746" s="2" t="s">
        <v>43</v>
      </c>
      <c r="E746" s="2" t="s">
        <v>877</v>
      </c>
      <c r="F746" s="2"/>
      <c r="G746" s="25">
        <v>165</v>
      </c>
      <c r="H746" s="25">
        <v>165</v>
      </c>
      <c r="I746" s="25">
        <v>165</v>
      </c>
    </row>
    <row r="747" spans="1:9" ht="31.5">
      <c r="A747" s="111" t="s">
        <v>229</v>
      </c>
      <c r="B747" s="2"/>
      <c r="C747" s="2" t="s">
        <v>169</v>
      </c>
      <c r="D747" s="2" t="s">
        <v>43</v>
      </c>
      <c r="E747" s="2" t="s">
        <v>877</v>
      </c>
      <c r="F747" s="2" t="s">
        <v>121</v>
      </c>
      <c r="G747" s="25">
        <v>165</v>
      </c>
      <c r="H747" s="25">
        <v>165</v>
      </c>
      <c r="I747" s="25">
        <v>165</v>
      </c>
    </row>
    <row r="748" spans="1:9" ht="47.25">
      <c r="A748" s="111" t="s">
        <v>878</v>
      </c>
      <c r="B748" s="2"/>
      <c r="C748" s="2" t="s">
        <v>169</v>
      </c>
      <c r="D748" s="2" t="s">
        <v>43</v>
      </c>
      <c r="E748" s="2" t="s">
        <v>879</v>
      </c>
      <c r="F748" s="2"/>
      <c r="G748" s="25">
        <f>G749</f>
        <v>187.8</v>
      </c>
      <c r="H748" s="25">
        <f>H749</f>
        <v>187.8</v>
      </c>
      <c r="I748" s="25">
        <f>I749</f>
        <v>187.8</v>
      </c>
    </row>
    <row r="749" spans="1:9" ht="31.5">
      <c r="A749" s="111" t="s">
        <v>51</v>
      </c>
      <c r="B749" s="2"/>
      <c r="C749" s="2" t="s">
        <v>169</v>
      </c>
      <c r="D749" s="2" t="s">
        <v>43</v>
      </c>
      <c r="E749" s="2" t="s">
        <v>879</v>
      </c>
      <c r="F749" s="2" t="s">
        <v>90</v>
      </c>
      <c r="G749" s="25">
        <v>187.8</v>
      </c>
      <c r="H749" s="25">
        <v>187.8</v>
      </c>
      <c r="I749" s="25">
        <v>187.8</v>
      </c>
    </row>
    <row r="750" spans="1:9" ht="31.5">
      <c r="A750" s="111" t="s">
        <v>880</v>
      </c>
      <c r="B750" s="2"/>
      <c r="C750" s="2" t="s">
        <v>169</v>
      </c>
      <c r="D750" s="2" t="s">
        <v>43</v>
      </c>
      <c r="E750" s="2" t="s">
        <v>266</v>
      </c>
      <c r="F750" s="2"/>
      <c r="G750" s="25">
        <f>G764+G751</f>
        <v>110537.7</v>
      </c>
      <c r="H750" s="25">
        <f>H764+H751</f>
        <v>9971</v>
      </c>
      <c r="I750" s="25">
        <f>I764+I751</f>
        <v>9971</v>
      </c>
    </row>
    <row r="751" spans="1:9">
      <c r="A751" s="111" t="s">
        <v>34</v>
      </c>
      <c r="B751" s="2"/>
      <c r="C751" s="2" t="s">
        <v>169</v>
      </c>
      <c r="D751" s="2" t="s">
        <v>43</v>
      </c>
      <c r="E751" s="2" t="s">
        <v>864</v>
      </c>
      <c r="F751" s="2"/>
      <c r="G751" s="25">
        <f>G752+G760+G758+G762</f>
        <v>63371</v>
      </c>
      <c r="H751" s="25">
        <f t="shared" ref="H751:I751" si="94">H752+H760+H758+H762</f>
        <v>9971</v>
      </c>
      <c r="I751" s="25">
        <f t="shared" si="94"/>
        <v>9971</v>
      </c>
    </row>
    <row r="752" spans="1:9" ht="47.25">
      <c r="A752" s="53" t="s">
        <v>867</v>
      </c>
      <c r="B752" s="2"/>
      <c r="C752" s="2" t="s">
        <v>169</v>
      </c>
      <c r="D752" s="2" t="s">
        <v>43</v>
      </c>
      <c r="E752" s="2" t="s">
        <v>881</v>
      </c>
      <c r="F752" s="2"/>
      <c r="G752" s="25">
        <f>SUM(G753+G755)</f>
        <v>50371</v>
      </c>
      <c r="H752" s="25">
        <f t="shared" ref="H752:I752" si="95">SUM(H753+H755)</f>
        <v>9371</v>
      </c>
      <c r="I752" s="25">
        <f t="shared" si="95"/>
        <v>9371</v>
      </c>
    </row>
    <row r="753" spans="1:9" ht="47.25">
      <c r="A753" s="111" t="s">
        <v>882</v>
      </c>
      <c r="B753" s="2"/>
      <c r="C753" s="2" t="s">
        <v>169</v>
      </c>
      <c r="D753" s="2" t="s">
        <v>43</v>
      </c>
      <c r="E753" s="2" t="s">
        <v>883</v>
      </c>
      <c r="F753" s="2"/>
      <c r="G753" s="25">
        <v>5371</v>
      </c>
      <c r="H753" s="25">
        <v>5371</v>
      </c>
      <c r="I753" s="25">
        <v>5371</v>
      </c>
    </row>
    <row r="754" spans="1:9" ht="31.5">
      <c r="A754" s="111" t="s">
        <v>229</v>
      </c>
      <c r="B754" s="2"/>
      <c r="C754" s="2" t="s">
        <v>169</v>
      </c>
      <c r="D754" s="2" t="s">
        <v>43</v>
      </c>
      <c r="E754" s="2" t="s">
        <v>883</v>
      </c>
      <c r="F754" s="2" t="s">
        <v>121</v>
      </c>
      <c r="G754" s="25">
        <v>5371</v>
      </c>
      <c r="H754" s="25">
        <v>5371</v>
      </c>
      <c r="I754" s="25">
        <v>5371</v>
      </c>
    </row>
    <row r="755" spans="1:9" ht="31.5">
      <c r="A755" s="111" t="s">
        <v>886</v>
      </c>
      <c r="B755" s="2"/>
      <c r="C755" s="2" t="s">
        <v>169</v>
      </c>
      <c r="D755" s="2" t="s">
        <v>43</v>
      </c>
      <c r="E755" s="2" t="s">
        <v>901</v>
      </c>
      <c r="F755" s="2"/>
      <c r="G755" s="25">
        <f>SUM(G756)</f>
        <v>45000</v>
      </c>
      <c r="H755" s="25">
        <f t="shared" ref="H755:I755" si="96">SUM(H756)</f>
        <v>4000</v>
      </c>
      <c r="I755" s="25">
        <f t="shared" si="96"/>
        <v>4000</v>
      </c>
    </row>
    <row r="756" spans="1:9" ht="31.5">
      <c r="A756" s="111" t="s">
        <v>229</v>
      </c>
      <c r="B756" s="2"/>
      <c r="C756" s="2" t="s">
        <v>169</v>
      </c>
      <c r="D756" s="2" t="s">
        <v>43</v>
      </c>
      <c r="E756" s="2" t="s">
        <v>901</v>
      </c>
      <c r="F756" s="2" t="s">
        <v>90</v>
      </c>
      <c r="G756" s="25">
        <v>45000</v>
      </c>
      <c r="H756" s="25">
        <v>4000</v>
      </c>
      <c r="I756" s="25">
        <v>4000</v>
      </c>
    </row>
    <row r="757" spans="1:9">
      <c r="A757" s="111" t="s">
        <v>260</v>
      </c>
      <c r="B757" s="54"/>
      <c r="C757" s="2" t="s">
        <v>169</v>
      </c>
      <c r="D757" s="2" t="s">
        <v>43</v>
      </c>
      <c r="E757" s="2" t="s">
        <v>865</v>
      </c>
      <c r="F757" s="2"/>
      <c r="G757" s="25">
        <f>G758</f>
        <v>5200</v>
      </c>
      <c r="H757" s="25">
        <f t="shared" ref="H757:I758" si="97">H758</f>
        <v>0</v>
      </c>
      <c r="I757" s="25">
        <f t="shared" si="97"/>
        <v>0</v>
      </c>
    </row>
    <row r="758" spans="1:9" ht="47.25">
      <c r="A758" s="111" t="s">
        <v>888</v>
      </c>
      <c r="B758" s="2"/>
      <c r="C758" s="2" t="s">
        <v>169</v>
      </c>
      <c r="D758" s="2" t="s">
        <v>43</v>
      </c>
      <c r="E758" s="2" t="s">
        <v>902</v>
      </c>
      <c r="F758" s="2"/>
      <c r="G758" s="25">
        <f>G759</f>
        <v>5200</v>
      </c>
      <c r="H758" s="25">
        <f t="shared" si="97"/>
        <v>0</v>
      </c>
      <c r="I758" s="25">
        <f t="shared" si="97"/>
        <v>0</v>
      </c>
    </row>
    <row r="759" spans="1:9" ht="31.5">
      <c r="A759" s="111" t="s">
        <v>51</v>
      </c>
      <c r="B759" s="2"/>
      <c r="C759" s="2" t="s">
        <v>169</v>
      </c>
      <c r="D759" s="2" t="s">
        <v>43</v>
      </c>
      <c r="E759" s="2" t="s">
        <v>902</v>
      </c>
      <c r="F759" s="2" t="s">
        <v>90</v>
      </c>
      <c r="G759" s="25">
        <v>5200</v>
      </c>
      <c r="H759" s="25">
        <v>0</v>
      </c>
      <c r="I759" s="25">
        <v>0</v>
      </c>
    </row>
    <row r="760" spans="1:9" ht="47.25">
      <c r="A760" s="111" t="s">
        <v>884</v>
      </c>
      <c r="B760" s="54"/>
      <c r="C760" s="2" t="s">
        <v>169</v>
      </c>
      <c r="D760" s="2" t="s">
        <v>43</v>
      </c>
      <c r="E760" s="55" t="s">
        <v>885</v>
      </c>
      <c r="F760" s="2"/>
      <c r="G760" s="25">
        <v>600</v>
      </c>
      <c r="H760" s="25">
        <v>600</v>
      </c>
      <c r="I760" s="25">
        <v>600</v>
      </c>
    </row>
    <row r="761" spans="1:9" ht="31.5">
      <c r="A761" s="111" t="s">
        <v>229</v>
      </c>
      <c r="B761" s="54"/>
      <c r="C761" s="2" t="s">
        <v>169</v>
      </c>
      <c r="D761" s="2" t="s">
        <v>43</v>
      </c>
      <c r="E761" s="55" t="s">
        <v>885</v>
      </c>
      <c r="F761" s="2" t="s">
        <v>121</v>
      </c>
      <c r="G761" s="25">
        <v>600</v>
      </c>
      <c r="H761" s="25">
        <v>600</v>
      </c>
      <c r="I761" s="25">
        <v>600</v>
      </c>
    </row>
    <row r="762" spans="1:9" ht="31.5">
      <c r="A762" s="111" t="s">
        <v>887</v>
      </c>
      <c r="B762" s="54"/>
      <c r="C762" s="2" t="s">
        <v>169</v>
      </c>
      <c r="D762" s="2" t="s">
        <v>43</v>
      </c>
      <c r="E762" s="55" t="s">
        <v>903</v>
      </c>
      <c r="F762" s="2"/>
      <c r="G762" s="25">
        <f t="shared" ref="G762:I762" si="98">G763</f>
        <v>7200</v>
      </c>
      <c r="H762" s="25">
        <f t="shared" si="98"/>
        <v>0</v>
      </c>
      <c r="I762" s="25">
        <f t="shared" si="98"/>
        <v>0</v>
      </c>
    </row>
    <row r="763" spans="1:9" ht="31.5">
      <c r="A763" s="111" t="s">
        <v>229</v>
      </c>
      <c r="B763" s="54"/>
      <c r="C763" s="2" t="s">
        <v>169</v>
      </c>
      <c r="D763" s="2" t="s">
        <v>43</v>
      </c>
      <c r="E763" s="55" t="s">
        <v>903</v>
      </c>
      <c r="F763" s="2" t="s">
        <v>90</v>
      </c>
      <c r="G763" s="25">
        <v>7200</v>
      </c>
      <c r="H763" s="25">
        <v>0</v>
      </c>
      <c r="I763" s="25">
        <v>0</v>
      </c>
    </row>
    <row r="764" spans="1:9">
      <c r="A764" s="111" t="s">
        <v>604</v>
      </c>
      <c r="B764" s="54"/>
      <c r="C764" s="2" t="s">
        <v>169</v>
      </c>
      <c r="D764" s="2" t="s">
        <v>43</v>
      </c>
      <c r="E764" s="55" t="s">
        <v>889</v>
      </c>
      <c r="F764" s="2"/>
      <c r="G764" s="25">
        <f>G765</f>
        <v>47166.7</v>
      </c>
      <c r="H764" s="25">
        <f t="shared" ref="H764:I764" si="99">H765</f>
        <v>0</v>
      </c>
      <c r="I764" s="25">
        <f t="shared" si="99"/>
        <v>0</v>
      </c>
    </row>
    <row r="765" spans="1:9" ht="31.5">
      <c r="A765" s="111" t="s">
        <v>526</v>
      </c>
      <c r="B765" s="54"/>
      <c r="C765" s="2" t="s">
        <v>169</v>
      </c>
      <c r="D765" s="2" t="s">
        <v>43</v>
      </c>
      <c r="E765" s="55" t="s">
        <v>890</v>
      </c>
      <c r="F765" s="2"/>
      <c r="G765" s="25">
        <f t="shared" ref="G765:I765" si="100">G766</f>
        <v>47166.7</v>
      </c>
      <c r="H765" s="25">
        <f t="shared" si="100"/>
        <v>0</v>
      </c>
      <c r="I765" s="25">
        <f t="shared" si="100"/>
        <v>0</v>
      </c>
    </row>
    <row r="766" spans="1:9" ht="31.5">
      <c r="A766" s="111" t="s">
        <v>229</v>
      </c>
      <c r="B766" s="54"/>
      <c r="C766" s="2" t="s">
        <v>169</v>
      </c>
      <c r="D766" s="2" t="s">
        <v>43</v>
      </c>
      <c r="E766" s="55" t="s">
        <v>890</v>
      </c>
      <c r="F766" s="2" t="s">
        <v>90</v>
      </c>
      <c r="G766" s="25">
        <f>5500+41666.7</f>
        <v>47166.7</v>
      </c>
      <c r="H766" s="25">
        <v>0</v>
      </c>
      <c r="I766" s="25">
        <v>0</v>
      </c>
    </row>
    <row r="767" spans="1:9">
      <c r="A767" s="111" t="s">
        <v>188</v>
      </c>
      <c r="B767" s="2"/>
      <c r="C767" s="2" t="s">
        <v>169</v>
      </c>
      <c r="D767" s="2" t="s">
        <v>53</v>
      </c>
      <c r="E767" s="2"/>
      <c r="F767" s="2"/>
      <c r="G767" s="25">
        <f>SUM(G768)</f>
        <v>13171.8</v>
      </c>
      <c r="H767" s="25">
        <f t="shared" ref="H767:I767" si="101">SUM(H768)</f>
        <v>13171.8</v>
      </c>
      <c r="I767" s="25">
        <f t="shared" si="101"/>
        <v>13160.900000000001</v>
      </c>
    </row>
    <row r="768" spans="1:9" ht="31.5">
      <c r="A768" s="111" t="s">
        <v>892</v>
      </c>
      <c r="B768" s="2"/>
      <c r="C768" s="2" t="s">
        <v>169</v>
      </c>
      <c r="D768" s="2" t="s">
        <v>53</v>
      </c>
      <c r="E768" s="2" t="s">
        <v>258</v>
      </c>
      <c r="F768" s="2"/>
      <c r="G768" s="25">
        <f>G769</f>
        <v>13171.8</v>
      </c>
      <c r="H768" s="25">
        <f t="shared" ref="H768:I768" si="102">H769</f>
        <v>13171.8</v>
      </c>
      <c r="I768" s="25">
        <f t="shared" si="102"/>
        <v>13160.900000000001</v>
      </c>
    </row>
    <row r="769" spans="1:9" ht="78.75">
      <c r="A769" s="111" t="s">
        <v>891</v>
      </c>
      <c r="B769" s="2"/>
      <c r="C769" s="2" t="s">
        <v>169</v>
      </c>
      <c r="D769" s="2" t="s">
        <v>53</v>
      </c>
      <c r="E769" s="2" t="s">
        <v>262</v>
      </c>
      <c r="F769" s="2"/>
      <c r="G769" s="25">
        <f>G770+G780</f>
        <v>13171.8</v>
      </c>
      <c r="H769" s="25">
        <f t="shared" ref="H769:I769" si="103">H770+H780</f>
        <v>13171.8</v>
      </c>
      <c r="I769" s="25">
        <f t="shared" si="103"/>
        <v>13160.900000000001</v>
      </c>
    </row>
    <row r="770" spans="1:9">
      <c r="A770" s="111" t="s">
        <v>34</v>
      </c>
      <c r="B770" s="2"/>
      <c r="C770" s="2" t="s">
        <v>169</v>
      </c>
      <c r="D770" s="2" t="s">
        <v>53</v>
      </c>
      <c r="E770" s="2" t="s">
        <v>860</v>
      </c>
      <c r="F770" s="2"/>
      <c r="G770" s="25">
        <f>SUM(G771+G776+G778)</f>
        <v>6547.8</v>
      </c>
      <c r="H770" s="25">
        <f t="shared" ref="H770:I770" si="104">SUM(H771+H776+H778)</f>
        <v>6547.8</v>
      </c>
      <c r="I770" s="25">
        <f t="shared" si="104"/>
        <v>6550.1</v>
      </c>
    </row>
    <row r="771" spans="1:9" ht="47.25">
      <c r="A771" s="53" t="s">
        <v>867</v>
      </c>
      <c r="B771" s="2"/>
      <c r="C771" s="2" t="s">
        <v>169</v>
      </c>
      <c r="D771" s="2" t="s">
        <v>53</v>
      </c>
      <c r="E771" s="2" t="s">
        <v>868</v>
      </c>
      <c r="F771" s="2"/>
      <c r="G771" s="25">
        <f>G772+G774</f>
        <v>5027.8</v>
      </c>
      <c r="H771" s="25">
        <f>H772+H774</f>
        <v>5027.8</v>
      </c>
      <c r="I771" s="25">
        <f>I772+I774</f>
        <v>5030.1000000000004</v>
      </c>
    </row>
    <row r="772" spans="1:9" ht="47.25">
      <c r="A772" s="111" t="s">
        <v>527</v>
      </c>
      <c r="B772" s="2"/>
      <c r="C772" s="2" t="s">
        <v>169</v>
      </c>
      <c r="D772" s="2" t="s">
        <v>53</v>
      </c>
      <c r="E772" s="2" t="s">
        <v>893</v>
      </c>
      <c r="F772" s="2"/>
      <c r="G772" s="25">
        <f>G773</f>
        <v>3000</v>
      </c>
      <c r="H772" s="25">
        <f>H773</f>
        <v>3000</v>
      </c>
      <c r="I772" s="25">
        <f>I773</f>
        <v>3000</v>
      </c>
    </row>
    <row r="773" spans="1:9" ht="31.5">
      <c r="A773" s="111" t="s">
        <v>229</v>
      </c>
      <c r="B773" s="2"/>
      <c r="C773" s="2" t="s">
        <v>169</v>
      </c>
      <c r="D773" s="2" t="s">
        <v>53</v>
      </c>
      <c r="E773" s="2" t="s">
        <v>893</v>
      </c>
      <c r="F773" s="2" t="s">
        <v>121</v>
      </c>
      <c r="G773" s="25">
        <v>3000</v>
      </c>
      <c r="H773" s="25">
        <v>3000</v>
      </c>
      <c r="I773" s="25">
        <v>3000</v>
      </c>
    </row>
    <row r="774" spans="1:9" ht="31.5">
      <c r="A774" s="111" t="s">
        <v>497</v>
      </c>
      <c r="B774" s="2"/>
      <c r="C774" s="2" t="s">
        <v>169</v>
      </c>
      <c r="D774" s="2" t="s">
        <v>53</v>
      </c>
      <c r="E774" s="2" t="s">
        <v>894</v>
      </c>
      <c r="F774" s="2"/>
      <c r="G774" s="25">
        <f>SUM(G775)</f>
        <v>2027.8</v>
      </c>
      <c r="H774" s="25">
        <f t="shared" ref="H774:I774" si="105">SUM(H775)</f>
        <v>2027.8</v>
      </c>
      <c r="I774" s="25">
        <f t="shared" si="105"/>
        <v>2030.1</v>
      </c>
    </row>
    <row r="775" spans="1:9" ht="31.5">
      <c r="A775" s="111" t="s">
        <v>229</v>
      </c>
      <c r="B775" s="2"/>
      <c r="C775" s="2" t="s">
        <v>169</v>
      </c>
      <c r="D775" s="2" t="s">
        <v>53</v>
      </c>
      <c r="E775" s="2" t="s">
        <v>894</v>
      </c>
      <c r="F775" s="2" t="s">
        <v>121</v>
      </c>
      <c r="G775" s="25">
        <v>2027.8</v>
      </c>
      <c r="H775" s="25">
        <v>2027.8</v>
      </c>
      <c r="I775" s="25">
        <v>2030.1</v>
      </c>
    </row>
    <row r="776" spans="1:9" ht="78.75">
      <c r="A776" s="111" t="s">
        <v>606</v>
      </c>
      <c r="B776" s="54"/>
      <c r="C776" s="2" t="s">
        <v>169</v>
      </c>
      <c r="D776" s="2" t="s">
        <v>53</v>
      </c>
      <c r="E776" s="55" t="s">
        <v>895</v>
      </c>
      <c r="F776" s="2"/>
      <c r="G776" s="25">
        <v>1100</v>
      </c>
      <c r="H776" s="25">
        <v>1100</v>
      </c>
      <c r="I776" s="25">
        <v>1100</v>
      </c>
    </row>
    <row r="777" spans="1:9" ht="31.5">
      <c r="A777" s="111" t="s">
        <v>229</v>
      </c>
      <c r="B777" s="54"/>
      <c r="C777" s="2" t="s">
        <v>169</v>
      </c>
      <c r="D777" s="2" t="s">
        <v>53</v>
      </c>
      <c r="E777" s="55" t="s">
        <v>895</v>
      </c>
      <c r="F777" s="2" t="s">
        <v>121</v>
      </c>
      <c r="G777" s="25">
        <v>1100</v>
      </c>
      <c r="H777" s="25">
        <v>1100</v>
      </c>
      <c r="I777" s="25">
        <v>1100</v>
      </c>
    </row>
    <row r="778" spans="1:9" ht="31.5">
      <c r="A778" s="111" t="s">
        <v>896</v>
      </c>
      <c r="B778" s="54"/>
      <c r="C778" s="2" t="s">
        <v>169</v>
      </c>
      <c r="D778" s="2" t="s">
        <v>53</v>
      </c>
      <c r="E778" s="55" t="s">
        <v>897</v>
      </c>
      <c r="F778" s="2"/>
      <c r="G778" s="25">
        <v>420</v>
      </c>
      <c r="H778" s="25">
        <v>420</v>
      </c>
      <c r="I778" s="25">
        <v>420</v>
      </c>
    </row>
    <row r="779" spans="1:9" ht="31.5">
      <c r="A779" s="111" t="s">
        <v>229</v>
      </c>
      <c r="B779" s="54"/>
      <c r="C779" s="2" t="s">
        <v>169</v>
      </c>
      <c r="D779" s="2" t="s">
        <v>53</v>
      </c>
      <c r="E779" s="55" t="s">
        <v>897</v>
      </c>
      <c r="F779" s="2" t="s">
        <v>121</v>
      </c>
      <c r="G779" s="25">
        <v>420</v>
      </c>
      <c r="H779" s="25">
        <v>420</v>
      </c>
      <c r="I779" s="25">
        <v>420</v>
      </c>
    </row>
    <row r="780" spans="1:9">
      <c r="A780" s="111" t="s">
        <v>604</v>
      </c>
      <c r="B780" s="54"/>
      <c r="C780" s="2" t="s">
        <v>169</v>
      </c>
      <c r="D780" s="2" t="s">
        <v>53</v>
      </c>
      <c r="E780" s="55" t="s">
        <v>898</v>
      </c>
      <c r="F780" s="2"/>
      <c r="G780" s="25">
        <f>G781</f>
        <v>6624</v>
      </c>
      <c r="H780" s="25">
        <f t="shared" ref="H780:I780" si="106">H781</f>
        <v>6624</v>
      </c>
      <c r="I780" s="25">
        <f t="shared" si="106"/>
        <v>6610.8</v>
      </c>
    </row>
    <row r="781" spans="1:9" ht="31.5">
      <c r="A781" s="114" t="s">
        <v>899</v>
      </c>
      <c r="B781" s="54"/>
      <c r="C781" s="2" t="s">
        <v>169</v>
      </c>
      <c r="D781" s="2" t="s">
        <v>53</v>
      </c>
      <c r="E781" s="55" t="s">
        <v>900</v>
      </c>
      <c r="F781" s="2"/>
      <c r="G781" s="25">
        <f>G782</f>
        <v>6624</v>
      </c>
      <c r="H781" s="25">
        <f>H782</f>
        <v>6624</v>
      </c>
      <c r="I781" s="25">
        <f>I782</f>
        <v>6610.8</v>
      </c>
    </row>
    <row r="782" spans="1:9" ht="31.5">
      <c r="A782" s="111" t="s">
        <v>229</v>
      </c>
      <c r="B782" s="54"/>
      <c r="C782" s="2" t="s">
        <v>169</v>
      </c>
      <c r="D782" s="2" t="s">
        <v>53</v>
      </c>
      <c r="E782" s="55" t="s">
        <v>900</v>
      </c>
      <c r="F782" s="2" t="s">
        <v>121</v>
      </c>
      <c r="G782" s="25">
        <v>6624</v>
      </c>
      <c r="H782" s="25">
        <v>6624</v>
      </c>
      <c r="I782" s="25">
        <v>6610.8</v>
      </c>
    </row>
    <row r="783" spans="1:9">
      <c r="A783" s="111" t="s">
        <v>189</v>
      </c>
      <c r="B783" s="54"/>
      <c r="C783" s="2" t="s">
        <v>169</v>
      </c>
      <c r="D783" s="2" t="s">
        <v>168</v>
      </c>
      <c r="E783" s="55"/>
      <c r="F783" s="2"/>
      <c r="G783" s="25">
        <f>SUM(G784)</f>
        <v>10641.800000000001</v>
      </c>
      <c r="H783" s="25">
        <f>SUM(H784)</f>
        <v>10641.800000000001</v>
      </c>
      <c r="I783" s="25">
        <f>SUM(I784)</f>
        <v>10641.800000000001</v>
      </c>
    </row>
    <row r="784" spans="1:9" ht="31.5">
      <c r="A784" s="111" t="s">
        <v>683</v>
      </c>
      <c r="B784" s="54"/>
      <c r="C784" s="2" t="s">
        <v>169</v>
      </c>
      <c r="D784" s="2" t="s">
        <v>168</v>
      </c>
      <c r="E784" s="55" t="s">
        <v>258</v>
      </c>
      <c r="F784" s="2"/>
      <c r="G784" s="25">
        <f>SUM(G785)</f>
        <v>10641.800000000001</v>
      </c>
      <c r="H784" s="25">
        <f t="shared" ref="H784:I784" si="107">SUM(H785)</f>
        <v>10641.800000000001</v>
      </c>
      <c r="I784" s="25">
        <f t="shared" si="107"/>
        <v>10641.800000000001</v>
      </c>
    </row>
    <row r="785" spans="1:11" ht="31.5">
      <c r="A785" s="111" t="s">
        <v>314</v>
      </c>
      <c r="B785" s="54"/>
      <c r="C785" s="2" t="s">
        <v>169</v>
      </c>
      <c r="D785" s="2" t="s">
        <v>168</v>
      </c>
      <c r="E785" s="55" t="s">
        <v>259</v>
      </c>
      <c r="F785" s="2"/>
      <c r="G785" s="25">
        <f>SUM(G786+G789+G792+G794)</f>
        <v>10641.800000000001</v>
      </c>
      <c r="H785" s="25">
        <f>SUM(H786+H789+H792+H794)</f>
        <v>10641.800000000001</v>
      </c>
      <c r="I785" s="25">
        <f>SUM(I786+I789+I792+I794)</f>
        <v>10641.800000000001</v>
      </c>
    </row>
    <row r="786" spans="1:11">
      <c r="A786" s="111" t="s">
        <v>79</v>
      </c>
      <c r="B786" s="54"/>
      <c r="C786" s="2" t="s">
        <v>169</v>
      </c>
      <c r="D786" s="2" t="s">
        <v>168</v>
      </c>
      <c r="E786" s="55" t="s">
        <v>522</v>
      </c>
      <c r="F786" s="2"/>
      <c r="G786" s="25">
        <f>SUM(G787:G788)</f>
        <v>8568.6</v>
      </c>
      <c r="H786" s="25">
        <f>SUM(H787:H788)</f>
        <v>8568.6</v>
      </c>
      <c r="I786" s="25">
        <f>SUM(I787:I788)</f>
        <v>8568.6</v>
      </c>
    </row>
    <row r="787" spans="1:11" ht="47.25">
      <c r="A787" s="111" t="s">
        <v>50</v>
      </c>
      <c r="B787" s="54"/>
      <c r="C787" s="2" t="s">
        <v>169</v>
      </c>
      <c r="D787" s="2" t="s">
        <v>168</v>
      </c>
      <c r="E787" s="55" t="s">
        <v>522</v>
      </c>
      <c r="F787" s="2">
        <v>100</v>
      </c>
      <c r="G787" s="25">
        <v>8568.4</v>
      </c>
      <c r="H787" s="25">
        <v>8568.4</v>
      </c>
      <c r="I787" s="25">
        <v>8568.4</v>
      </c>
    </row>
    <row r="788" spans="1:11" ht="31.5">
      <c r="A788" s="111" t="s">
        <v>51</v>
      </c>
      <c r="B788" s="54"/>
      <c r="C788" s="2" t="s">
        <v>169</v>
      </c>
      <c r="D788" s="2" t="s">
        <v>168</v>
      </c>
      <c r="E788" s="55" t="s">
        <v>522</v>
      </c>
      <c r="F788" s="2">
        <v>200</v>
      </c>
      <c r="G788" s="25">
        <v>0.2</v>
      </c>
      <c r="H788" s="25">
        <v>0.2</v>
      </c>
      <c r="I788" s="25">
        <v>0.2</v>
      </c>
    </row>
    <row r="789" spans="1:11">
      <c r="A789" s="111" t="s">
        <v>94</v>
      </c>
      <c r="B789" s="54"/>
      <c r="C789" s="2" t="s">
        <v>169</v>
      </c>
      <c r="D789" s="2" t="s">
        <v>168</v>
      </c>
      <c r="E789" s="55" t="s">
        <v>523</v>
      </c>
      <c r="F789" s="2"/>
      <c r="G789" s="25">
        <f>SUM(G790:G791)</f>
        <v>110.1</v>
      </c>
      <c r="H789" s="25">
        <f>SUM(H790:H791)</f>
        <v>110.1</v>
      </c>
      <c r="I789" s="25">
        <f>SUM(I790:I791)</f>
        <v>110.1</v>
      </c>
    </row>
    <row r="790" spans="1:11" ht="31.5">
      <c r="A790" s="111" t="s">
        <v>51</v>
      </c>
      <c r="B790" s="54"/>
      <c r="C790" s="2" t="s">
        <v>169</v>
      </c>
      <c r="D790" s="2" t="s">
        <v>168</v>
      </c>
      <c r="E790" s="55" t="s">
        <v>523</v>
      </c>
      <c r="F790" s="2">
        <v>200</v>
      </c>
      <c r="G790" s="25">
        <v>100</v>
      </c>
      <c r="H790" s="25">
        <v>100</v>
      </c>
      <c r="I790" s="25">
        <v>100</v>
      </c>
    </row>
    <row r="791" spans="1:11">
      <c r="A791" s="111" t="s">
        <v>21</v>
      </c>
      <c r="B791" s="54"/>
      <c r="C791" s="2" t="s">
        <v>169</v>
      </c>
      <c r="D791" s="2" t="s">
        <v>168</v>
      </c>
      <c r="E791" s="55" t="s">
        <v>523</v>
      </c>
      <c r="F791" s="2">
        <v>800</v>
      </c>
      <c r="G791" s="25">
        <v>10.1</v>
      </c>
      <c r="H791" s="25">
        <v>10.1</v>
      </c>
      <c r="I791" s="25">
        <v>10.1</v>
      </c>
    </row>
    <row r="792" spans="1:11" ht="31.5">
      <c r="A792" s="111" t="s">
        <v>96</v>
      </c>
      <c r="B792" s="54"/>
      <c r="C792" s="2" t="s">
        <v>169</v>
      </c>
      <c r="D792" s="2" t="s">
        <v>168</v>
      </c>
      <c r="E792" s="55" t="s">
        <v>524</v>
      </c>
      <c r="F792" s="2"/>
      <c r="G792" s="25">
        <f>SUM(G793)</f>
        <v>450.7</v>
      </c>
      <c r="H792" s="25">
        <f>SUM(H793)</f>
        <v>450.7</v>
      </c>
      <c r="I792" s="25">
        <f>SUM(I793)</f>
        <v>450.7</v>
      </c>
    </row>
    <row r="793" spans="1:11" ht="31.5">
      <c r="A793" s="111" t="s">
        <v>51</v>
      </c>
      <c r="B793" s="54"/>
      <c r="C793" s="2" t="s">
        <v>169</v>
      </c>
      <c r="D793" s="2" t="s">
        <v>168</v>
      </c>
      <c r="E793" s="55" t="s">
        <v>524</v>
      </c>
      <c r="F793" s="2">
        <v>200</v>
      </c>
      <c r="G793" s="25">
        <v>450.7</v>
      </c>
      <c r="H793" s="25">
        <v>450.7</v>
      </c>
      <c r="I793" s="25">
        <v>450.7</v>
      </c>
    </row>
    <row r="794" spans="1:11" ht="31.5">
      <c r="A794" s="111" t="s">
        <v>97</v>
      </c>
      <c r="B794" s="54"/>
      <c r="C794" s="2" t="s">
        <v>169</v>
      </c>
      <c r="D794" s="2" t="s">
        <v>168</v>
      </c>
      <c r="E794" s="55" t="s">
        <v>525</v>
      </c>
      <c r="F794" s="2"/>
      <c r="G794" s="25">
        <f>SUM(G795:G796)</f>
        <v>1512.3999999999999</v>
      </c>
      <c r="H794" s="25">
        <f>SUM(H795:H796)</f>
        <v>1512.3999999999999</v>
      </c>
      <c r="I794" s="25">
        <f>SUM(I795:I796)</f>
        <v>1512.3999999999999</v>
      </c>
    </row>
    <row r="795" spans="1:11" ht="31.5">
      <c r="A795" s="111" t="s">
        <v>51</v>
      </c>
      <c r="B795" s="54"/>
      <c r="C795" s="2" t="s">
        <v>169</v>
      </c>
      <c r="D795" s="2" t="s">
        <v>168</v>
      </c>
      <c r="E795" s="55" t="s">
        <v>525</v>
      </c>
      <c r="F795" s="2">
        <v>200</v>
      </c>
      <c r="G795" s="25">
        <v>1409.6</v>
      </c>
      <c r="H795" s="25">
        <v>1409.6</v>
      </c>
      <c r="I795" s="25">
        <v>1409.6</v>
      </c>
    </row>
    <row r="796" spans="1:11">
      <c r="A796" s="111" t="s">
        <v>21</v>
      </c>
      <c r="B796" s="54"/>
      <c r="C796" s="2" t="s">
        <v>169</v>
      </c>
      <c r="D796" s="2" t="s">
        <v>168</v>
      </c>
      <c r="E796" s="55" t="s">
        <v>525</v>
      </c>
      <c r="F796" s="2">
        <v>800</v>
      </c>
      <c r="G796" s="25">
        <v>102.8</v>
      </c>
      <c r="H796" s="25">
        <v>102.8</v>
      </c>
      <c r="I796" s="25">
        <v>102.8</v>
      </c>
    </row>
    <row r="797" spans="1:11">
      <c r="A797" s="21" t="s">
        <v>541</v>
      </c>
      <c r="B797" s="22" t="s">
        <v>324</v>
      </c>
      <c r="C797" s="23"/>
      <c r="D797" s="23"/>
      <c r="E797" s="22"/>
      <c r="F797" s="23"/>
      <c r="G797" s="28">
        <f>SUM(G798+G1015)+G1041</f>
        <v>2443248.5</v>
      </c>
      <c r="H797" s="28">
        <f>SUM(H798+H1015)+H1041</f>
        <v>2423403.2000000002</v>
      </c>
      <c r="I797" s="28">
        <f>SUM(I798+I1015)+I1041</f>
        <v>2418280.0000000009</v>
      </c>
      <c r="J797" s="9">
        <v>2434941.2000000002</v>
      </c>
      <c r="K797" s="102">
        <f>SUM(J797-G797)</f>
        <v>-8307.2999999998137</v>
      </c>
    </row>
    <row r="798" spans="1:11">
      <c r="A798" s="111" t="s">
        <v>111</v>
      </c>
      <c r="B798" s="2"/>
      <c r="C798" s="2" t="s">
        <v>112</v>
      </c>
      <c r="D798" s="2"/>
      <c r="E798" s="2"/>
      <c r="F798" s="2"/>
      <c r="G798" s="25">
        <f>SUM(G799+G857+G925+G944+G978)</f>
        <v>2373679</v>
      </c>
      <c r="H798" s="25">
        <f>SUM(H799+H857+H925+H944+H978)</f>
        <v>2353629.2000000002</v>
      </c>
      <c r="I798" s="25">
        <f>SUM(I799+I857+I925+I944+I978)</f>
        <v>2348293.3000000007</v>
      </c>
      <c r="J798" s="9">
        <v>2382684.2999999998</v>
      </c>
      <c r="K798" s="102">
        <f>SUM(J798-H797)</f>
        <v>-40718.900000000373</v>
      </c>
    </row>
    <row r="799" spans="1:11">
      <c r="A799" s="111" t="s">
        <v>179</v>
      </c>
      <c r="B799" s="2"/>
      <c r="C799" s="2" t="s">
        <v>112</v>
      </c>
      <c r="D799" s="2" t="s">
        <v>33</v>
      </c>
      <c r="E799" s="2"/>
      <c r="F799" s="2"/>
      <c r="G799" s="25">
        <f>SUM(G800)+G852</f>
        <v>945400.40000000014</v>
      </c>
      <c r="H799" s="25">
        <f>SUM(H800)+H852</f>
        <v>923608.10000000009</v>
      </c>
      <c r="I799" s="25">
        <f>SUM(I800)+I852</f>
        <v>927758.10000000009</v>
      </c>
      <c r="J799" s="9">
        <v>2386758.7999999998</v>
      </c>
      <c r="K799" s="102">
        <f>SUM(J799-I797)</f>
        <v>-31521.200000001118</v>
      </c>
    </row>
    <row r="800" spans="1:11" ht="32.25" customHeight="1">
      <c r="A800" s="111" t="s">
        <v>684</v>
      </c>
      <c r="B800" s="2"/>
      <c r="C800" s="2" t="s">
        <v>112</v>
      </c>
      <c r="D800" s="2" t="s">
        <v>33</v>
      </c>
      <c r="E800" s="31" t="s">
        <v>325</v>
      </c>
      <c r="F800" s="2"/>
      <c r="G800" s="25">
        <f>SUM(G802+G810+G819+G842)+G815</f>
        <v>945370.40000000014</v>
      </c>
      <c r="H800" s="25">
        <f>SUM(H802+H810+H819+H842)+H815</f>
        <v>923608.10000000009</v>
      </c>
      <c r="I800" s="25">
        <f>SUM(I802+I810+I819+I842)+I815</f>
        <v>927758.10000000009</v>
      </c>
    </row>
    <row r="801" spans="1:9" ht="32.25" customHeight="1">
      <c r="A801" s="111" t="s">
        <v>684</v>
      </c>
      <c r="B801" s="2"/>
      <c r="C801" s="2" t="s">
        <v>112</v>
      </c>
      <c r="D801" s="2" t="s">
        <v>33</v>
      </c>
      <c r="E801" s="31" t="s">
        <v>793</v>
      </c>
      <c r="F801" s="2"/>
      <c r="G801" s="25">
        <f>SUM(G802)+G810+G815+G819</f>
        <v>937392.40000000014</v>
      </c>
      <c r="H801" s="25">
        <f t="shared" ref="H801:I801" si="108">SUM(H802)+H810+H815+H819</f>
        <v>915108.10000000009</v>
      </c>
      <c r="I801" s="25">
        <f t="shared" si="108"/>
        <v>915758.10000000009</v>
      </c>
    </row>
    <row r="802" spans="1:9">
      <c r="A802" s="111" t="s">
        <v>34</v>
      </c>
      <c r="B802" s="2"/>
      <c r="C802" s="2" t="s">
        <v>112</v>
      </c>
      <c r="D802" s="2" t="s">
        <v>33</v>
      </c>
      <c r="E802" s="31" t="s">
        <v>794</v>
      </c>
      <c r="F802" s="2"/>
      <c r="G802" s="25">
        <f>SUM(G803)+G807</f>
        <v>6842.8</v>
      </c>
      <c r="H802" s="25">
        <f t="shared" ref="H802:I802" si="109">SUM(H803)+H807</f>
        <v>0</v>
      </c>
      <c r="I802" s="25">
        <f t="shared" si="109"/>
        <v>0</v>
      </c>
    </row>
    <row r="803" spans="1:9">
      <c r="A803" s="111" t="s">
        <v>329</v>
      </c>
      <c r="B803" s="2"/>
      <c r="C803" s="2" t="s">
        <v>112</v>
      </c>
      <c r="D803" s="2" t="s">
        <v>33</v>
      </c>
      <c r="E803" s="31" t="s">
        <v>795</v>
      </c>
      <c r="F803" s="2"/>
      <c r="G803" s="25">
        <f>SUM(G804:G806)</f>
        <v>4000</v>
      </c>
      <c r="H803" s="25">
        <f>SUM(H804:H806)</f>
        <v>0</v>
      </c>
      <c r="I803" s="25">
        <f>SUM(I804:I806)</f>
        <v>0</v>
      </c>
    </row>
    <row r="804" spans="1:9" ht="31.5">
      <c r="A804" s="111" t="s">
        <v>51</v>
      </c>
      <c r="B804" s="2"/>
      <c r="C804" s="2" t="s">
        <v>112</v>
      </c>
      <c r="D804" s="2" t="s">
        <v>33</v>
      </c>
      <c r="E804" s="31" t="s">
        <v>795</v>
      </c>
      <c r="F804" s="2" t="s">
        <v>90</v>
      </c>
      <c r="G804" s="25">
        <v>800</v>
      </c>
      <c r="H804" s="25">
        <v>0</v>
      </c>
      <c r="I804" s="25">
        <v>0</v>
      </c>
    </row>
    <row r="805" spans="1:9" hidden="1">
      <c r="A805" s="111" t="s">
        <v>41</v>
      </c>
      <c r="B805" s="2"/>
      <c r="C805" s="2" t="s">
        <v>112</v>
      </c>
      <c r="D805" s="2" t="s">
        <v>33</v>
      </c>
      <c r="E805" s="31" t="s">
        <v>795</v>
      </c>
      <c r="F805" s="2" t="s">
        <v>98</v>
      </c>
      <c r="G805" s="25"/>
      <c r="H805" s="25"/>
      <c r="I805" s="25"/>
    </row>
    <row r="806" spans="1:9" ht="31.5">
      <c r="A806" s="111" t="s">
        <v>229</v>
      </c>
      <c r="B806" s="2"/>
      <c r="C806" s="2" t="s">
        <v>112</v>
      </c>
      <c r="D806" s="2" t="s">
        <v>33</v>
      </c>
      <c r="E806" s="31" t="s">
        <v>795</v>
      </c>
      <c r="F806" s="2" t="s">
        <v>121</v>
      </c>
      <c r="G806" s="25">
        <v>3200</v>
      </c>
      <c r="H806" s="25">
        <v>0</v>
      </c>
      <c r="I806" s="25">
        <v>0</v>
      </c>
    </row>
    <row r="807" spans="1:9" ht="89.25" customHeight="1">
      <c r="A807" s="111" t="s">
        <v>503</v>
      </c>
      <c r="B807" s="2"/>
      <c r="C807" s="2" t="s">
        <v>112</v>
      </c>
      <c r="D807" s="2" t="s">
        <v>33</v>
      </c>
      <c r="E807" s="61" t="s">
        <v>796</v>
      </c>
      <c r="F807" s="2"/>
      <c r="G807" s="25">
        <f>G808+G809</f>
        <v>2842.8</v>
      </c>
      <c r="H807" s="25">
        <f>H808+H809</f>
        <v>0</v>
      </c>
      <c r="I807" s="25">
        <f>I808+I809</f>
        <v>0</v>
      </c>
    </row>
    <row r="808" spans="1:9" ht="31.5">
      <c r="A808" s="111" t="s">
        <v>51</v>
      </c>
      <c r="B808" s="2"/>
      <c r="C808" s="2" t="s">
        <v>112</v>
      </c>
      <c r="D808" s="2" t="s">
        <v>33</v>
      </c>
      <c r="E808" s="61" t="s">
        <v>796</v>
      </c>
      <c r="F808" s="2" t="s">
        <v>90</v>
      </c>
      <c r="G808" s="25">
        <v>947.9</v>
      </c>
      <c r="H808" s="25">
        <v>0</v>
      </c>
      <c r="I808" s="25">
        <v>0</v>
      </c>
    </row>
    <row r="809" spans="1:9" ht="31.5">
      <c r="A809" s="111" t="s">
        <v>229</v>
      </c>
      <c r="B809" s="2"/>
      <c r="C809" s="2" t="s">
        <v>112</v>
      </c>
      <c r="D809" s="2" t="s">
        <v>33</v>
      </c>
      <c r="E809" s="61" t="s">
        <v>796</v>
      </c>
      <c r="F809" s="2" t="s">
        <v>121</v>
      </c>
      <c r="G809" s="25">
        <v>1894.9</v>
      </c>
      <c r="H809" s="25">
        <v>0</v>
      </c>
      <c r="I809" s="25">
        <v>0</v>
      </c>
    </row>
    <row r="810" spans="1:9" ht="47.25">
      <c r="A810" s="111" t="s">
        <v>25</v>
      </c>
      <c r="B810" s="2"/>
      <c r="C810" s="2" t="s">
        <v>112</v>
      </c>
      <c r="D810" s="2" t="s">
        <v>33</v>
      </c>
      <c r="E810" s="56" t="s">
        <v>797</v>
      </c>
      <c r="F810" s="33"/>
      <c r="G810" s="25">
        <f>SUM(G811)+G813</f>
        <v>804277.8</v>
      </c>
      <c r="H810" s="25">
        <f>SUM(H811)+H813</f>
        <v>798974.3</v>
      </c>
      <c r="I810" s="25">
        <f>SUM(I811)+I813</f>
        <v>799624.3</v>
      </c>
    </row>
    <row r="811" spans="1:9" ht="47.25">
      <c r="A811" s="111" t="s">
        <v>401</v>
      </c>
      <c r="B811" s="2"/>
      <c r="C811" s="2" t="s">
        <v>112</v>
      </c>
      <c r="D811" s="2" t="s">
        <v>33</v>
      </c>
      <c r="E811" s="56" t="s">
        <v>798</v>
      </c>
      <c r="F811" s="33"/>
      <c r="G811" s="25">
        <f>SUM(G812)</f>
        <v>537609.5</v>
      </c>
      <c r="H811" s="25">
        <f>SUM(H812)</f>
        <v>537609.5</v>
      </c>
      <c r="I811" s="25">
        <f>SUM(I812)</f>
        <v>537609.5</v>
      </c>
    </row>
    <row r="812" spans="1:9" ht="31.5">
      <c r="A812" s="111" t="s">
        <v>229</v>
      </c>
      <c r="B812" s="2"/>
      <c r="C812" s="2" t="s">
        <v>112</v>
      </c>
      <c r="D812" s="2" t="s">
        <v>33</v>
      </c>
      <c r="E812" s="56" t="s">
        <v>798</v>
      </c>
      <c r="F812" s="2" t="s">
        <v>121</v>
      </c>
      <c r="G812" s="25">
        <v>537609.5</v>
      </c>
      <c r="H812" s="25">
        <v>537609.5</v>
      </c>
      <c r="I812" s="25">
        <v>537609.5</v>
      </c>
    </row>
    <row r="813" spans="1:9">
      <c r="A813" s="111" t="s">
        <v>329</v>
      </c>
      <c r="B813" s="2"/>
      <c r="C813" s="2" t="s">
        <v>112</v>
      </c>
      <c r="D813" s="2" t="s">
        <v>33</v>
      </c>
      <c r="E813" s="31" t="s">
        <v>799</v>
      </c>
      <c r="F813" s="2"/>
      <c r="G813" s="25">
        <f>G814</f>
        <v>266668.3</v>
      </c>
      <c r="H813" s="25">
        <f>H814</f>
        <v>261364.8</v>
      </c>
      <c r="I813" s="25">
        <f>I814</f>
        <v>262014.8</v>
      </c>
    </row>
    <row r="814" spans="1:9" ht="31.5">
      <c r="A814" s="111" t="s">
        <v>229</v>
      </c>
      <c r="B814" s="2"/>
      <c r="C814" s="2" t="s">
        <v>112</v>
      </c>
      <c r="D814" s="2" t="s">
        <v>33</v>
      </c>
      <c r="E814" s="31" t="s">
        <v>799</v>
      </c>
      <c r="F814" s="2" t="s">
        <v>121</v>
      </c>
      <c r="G814" s="25">
        <v>266668.3</v>
      </c>
      <c r="H814" s="25">
        <v>261364.8</v>
      </c>
      <c r="I814" s="25">
        <v>262014.8</v>
      </c>
    </row>
    <row r="815" spans="1:9">
      <c r="A815" s="111" t="s">
        <v>150</v>
      </c>
      <c r="B815" s="2"/>
      <c r="C815" s="2" t="s">
        <v>112</v>
      </c>
      <c r="D815" s="2" t="s">
        <v>33</v>
      </c>
      <c r="E815" s="31" t="s">
        <v>800</v>
      </c>
      <c r="F815" s="2"/>
      <c r="G815" s="25">
        <f t="shared" ref="G815:I817" si="110">SUM(G816)</f>
        <v>1000</v>
      </c>
      <c r="H815" s="25">
        <f t="shared" si="110"/>
        <v>0</v>
      </c>
      <c r="I815" s="25">
        <f t="shared" si="110"/>
        <v>0</v>
      </c>
    </row>
    <row r="816" spans="1:9">
      <c r="A816" s="111" t="s">
        <v>329</v>
      </c>
      <c r="B816" s="2"/>
      <c r="C816" s="2" t="s">
        <v>112</v>
      </c>
      <c r="D816" s="2" t="s">
        <v>33</v>
      </c>
      <c r="E816" s="31" t="s">
        <v>801</v>
      </c>
      <c r="F816" s="2"/>
      <c r="G816" s="25">
        <f t="shared" si="110"/>
        <v>1000</v>
      </c>
      <c r="H816" s="25">
        <f t="shared" si="110"/>
        <v>0</v>
      </c>
      <c r="I816" s="25">
        <f t="shared" si="110"/>
        <v>0</v>
      </c>
    </row>
    <row r="817" spans="1:9">
      <c r="A817" s="111" t="s">
        <v>334</v>
      </c>
      <c r="B817" s="2"/>
      <c r="C817" s="2" t="s">
        <v>112</v>
      </c>
      <c r="D817" s="2" t="s">
        <v>33</v>
      </c>
      <c r="E817" s="31" t="s">
        <v>802</v>
      </c>
      <c r="F817" s="2"/>
      <c r="G817" s="25">
        <f t="shared" si="110"/>
        <v>1000</v>
      </c>
      <c r="H817" s="25">
        <f t="shared" si="110"/>
        <v>0</v>
      </c>
      <c r="I817" s="25">
        <f t="shared" si="110"/>
        <v>0</v>
      </c>
    </row>
    <row r="818" spans="1:9" ht="31.5">
      <c r="A818" s="111" t="s">
        <v>229</v>
      </c>
      <c r="B818" s="2"/>
      <c r="C818" s="2" t="s">
        <v>112</v>
      </c>
      <c r="D818" s="2" t="s">
        <v>33</v>
      </c>
      <c r="E818" s="31" t="s">
        <v>802</v>
      </c>
      <c r="F818" s="2" t="s">
        <v>121</v>
      </c>
      <c r="G818" s="25">
        <v>1000</v>
      </c>
      <c r="H818" s="25"/>
      <c r="I818" s="25"/>
    </row>
    <row r="819" spans="1:9" ht="31.5">
      <c r="A819" s="111" t="s">
        <v>44</v>
      </c>
      <c r="B819" s="2"/>
      <c r="C819" s="2" t="s">
        <v>112</v>
      </c>
      <c r="D819" s="2" t="s">
        <v>33</v>
      </c>
      <c r="E819" s="56" t="s">
        <v>803</v>
      </c>
      <c r="F819" s="2"/>
      <c r="G819" s="25">
        <f>SUM(G820+G823)</f>
        <v>125271.79999999999</v>
      </c>
      <c r="H819" s="25">
        <f>SUM(H820+H823)</f>
        <v>116133.79999999999</v>
      </c>
      <c r="I819" s="25">
        <f>SUM(I820+I823)</f>
        <v>116133.79999999999</v>
      </c>
    </row>
    <row r="820" spans="1:9" ht="47.25">
      <c r="A820" s="111" t="s">
        <v>401</v>
      </c>
      <c r="B820" s="2"/>
      <c r="C820" s="2" t="s">
        <v>112</v>
      </c>
      <c r="D820" s="2" t="s">
        <v>33</v>
      </c>
      <c r="E820" s="56" t="s">
        <v>804</v>
      </c>
      <c r="F820" s="2"/>
      <c r="G820" s="25">
        <f>SUM(G821:G822)</f>
        <v>66374.099999999991</v>
      </c>
      <c r="H820" s="25">
        <f>SUM(H821:H822)</f>
        <v>66374.099999999991</v>
      </c>
      <c r="I820" s="25">
        <f>SUM(I821:I822)</f>
        <v>66374.099999999991</v>
      </c>
    </row>
    <row r="821" spans="1:9" ht="47.25">
      <c r="A821" s="111" t="s">
        <v>50</v>
      </c>
      <c r="B821" s="2"/>
      <c r="C821" s="2" t="s">
        <v>112</v>
      </c>
      <c r="D821" s="2" t="s">
        <v>33</v>
      </c>
      <c r="E821" s="56" t="s">
        <v>804</v>
      </c>
      <c r="F821" s="2" t="s">
        <v>88</v>
      </c>
      <c r="G821" s="25">
        <v>64943.7</v>
      </c>
      <c r="H821" s="25">
        <v>64943.7</v>
      </c>
      <c r="I821" s="25">
        <v>64943.7</v>
      </c>
    </row>
    <row r="822" spans="1:9" ht="31.5">
      <c r="A822" s="111" t="s">
        <v>51</v>
      </c>
      <c r="B822" s="2"/>
      <c r="C822" s="2" t="s">
        <v>112</v>
      </c>
      <c r="D822" s="2" t="s">
        <v>33</v>
      </c>
      <c r="E822" s="56" t="s">
        <v>804</v>
      </c>
      <c r="F822" s="2" t="s">
        <v>90</v>
      </c>
      <c r="G822" s="25">
        <v>1430.4</v>
      </c>
      <c r="H822" s="25">
        <v>1430.4</v>
      </c>
      <c r="I822" s="25">
        <v>1430.4</v>
      </c>
    </row>
    <row r="823" spans="1:9">
      <c r="A823" s="111" t="s">
        <v>329</v>
      </c>
      <c r="B823" s="31"/>
      <c r="C823" s="2" t="s">
        <v>112</v>
      </c>
      <c r="D823" s="2" t="s">
        <v>33</v>
      </c>
      <c r="E823" s="31" t="s">
        <v>805</v>
      </c>
      <c r="F823" s="2"/>
      <c r="G823" s="25">
        <f>G824+G825+G826</f>
        <v>58897.700000000004</v>
      </c>
      <c r="H823" s="25">
        <f>H824+H825+H826</f>
        <v>49759.700000000004</v>
      </c>
      <c r="I823" s="25">
        <f>I824+I825+I826</f>
        <v>49759.700000000004</v>
      </c>
    </row>
    <row r="824" spans="1:9" ht="47.25">
      <c r="A824" s="27" t="s">
        <v>50</v>
      </c>
      <c r="B824" s="2"/>
      <c r="C824" s="2" t="s">
        <v>112</v>
      </c>
      <c r="D824" s="2" t="s">
        <v>33</v>
      </c>
      <c r="E824" s="31" t="s">
        <v>805</v>
      </c>
      <c r="F824" s="2" t="s">
        <v>88</v>
      </c>
      <c r="G824" s="25">
        <v>22603.9</v>
      </c>
      <c r="H824" s="25">
        <v>22603.9</v>
      </c>
      <c r="I824" s="25">
        <v>22603.9</v>
      </c>
    </row>
    <row r="825" spans="1:9" ht="31.5">
      <c r="A825" s="111" t="s">
        <v>51</v>
      </c>
      <c r="B825" s="2"/>
      <c r="C825" s="2" t="s">
        <v>112</v>
      </c>
      <c r="D825" s="2" t="s">
        <v>33</v>
      </c>
      <c r="E825" s="31" t="s">
        <v>805</v>
      </c>
      <c r="F825" s="2" t="s">
        <v>90</v>
      </c>
      <c r="G825" s="25">
        <v>34629</v>
      </c>
      <c r="H825" s="25">
        <v>25491</v>
      </c>
      <c r="I825" s="25">
        <v>25491</v>
      </c>
    </row>
    <row r="826" spans="1:9">
      <c r="A826" s="111" t="s">
        <v>21</v>
      </c>
      <c r="B826" s="2"/>
      <c r="C826" s="2" t="s">
        <v>112</v>
      </c>
      <c r="D826" s="2" t="s">
        <v>33</v>
      </c>
      <c r="E826" s="31" t="s">
        <v>805</v>
      </c>
      <c r="F826" s="2" t="s">
        <v>95</v>
      </c>
      <c r="G826" s="25">
        <v>1664.8</v>
      </c>
      <c r="H826" s="25">
        <v>1664.8</v>
      </c>
      <c r="I826" s="25">
        <v>1664.8</v>
      </c>
    </row>
    <row r="827" spans="1:9" ht="78.75" hidden="1">
      <c r="A827" s="111" t="s">
        <v>501</v>
      </c>
      <c r="B827" s="2"/>
      <c r="C827" s="2" t="s">
        <v>112</v>
      </c>
      <c r="D827" s="2" t="s">
        <v>33</v>
      </c>
      <c r="E827" s="41" t="s">
        <v>502</v>
      </c>
      <c r="F827" s="2"/>
      <c r="G827" s="25">
        <f>G829+G828</f>
        <v>0</v>
      </c>
      <c r="H827" s="25">
        <f>H829+H828</f>
        <v>0</v>
      </c>
      <c r="I827" s="25">
        <f>I829+I828</f>
        <v>0</v>
      </c>
    </row>
    <row r="828" spans="1:9" ht="31.5" hidden="1">
      <c r="A828" s="111" t="s">
        <v>51</v>
      </c>
      <c r="B828" s="2"/>
      <c r="C828" s="2" t="s">
        <v>112</v>
      </c>
      <c r="D828" s="2" t="s">
        <v>33</v>
      </c>
      <c r="E828" s="41" t="s">
        <v>502</v>
      </c>
      <c r="F828" s="2" t="s">
        <v>90</v>
      </c>
      <c r="G828" s="25"/>
      <c r="H828" s="25"/>
      <c r="I828" s="25"/>
    </row>
    <row r="829" spans="1:9" ht="31.5" hidden="1">
      <c r="A829" s="111" t="s">
        <v>71</v>
      </c>
      <c r="B829" s="2"/>
      <c r="C829" s="2" t="s">
        <v>112</v>
      </c>
      <c r="D829" s="2" t="s">
        <v>33</v>
      </c>
      <c r="E829" s="41" t="s">
        <v>502</v>
      </c>
      <c r="F829" s="2" t="s">
        <v>121</v>
      </c>
      <c r="G829" s="25"/>
      <c r="H829" s="25"/>
      <c r="I829" s="25"/>
    </row>
    <row r="830" spans="1:9" ht="31.5" hidden="1">
      <c r="A830" s="111" t="s">
        <v>326</v>
      </c>
      <c r="B830" s="2"/>
      <c r="C830" s="2" t="s">
        <v>112</v>
      </c>
      <c r="D830" s="2" t="s">
        <v>33</v>
      </c>
      <c r="E830" s="31" t="s">
        <v>327</v>
      </c>
      <c r="F830" s="2"/>
      <c r="G830" s="25">
        <f>G831</f>
        <v>0</v>
      </c>
      <c r="H830" s="25">
        <f>H831</f>
        <v>0</v>
      </c>
      <c r="I830" s="25">
        <f>I831</f>
        <v>0</v>
      </c>
    </row>
    <row r="831" spans="1:9" hidden="1">
      <c r="A831" s="111" t="s">
        <v>41</v>
      </c>
      <c r="B831" s="2"/>
      <c r="C831" s="2" t="s">
        <v>112</v>
      </c>
      <c r="D831" s="2" t="s">
        <v>33</v>
      </c>
      <c r="E831" s="31" t="s">
        <v>327</v>
      </c>
      <c r="F831" s="2" t="s">
        <v>98</v>
      </c>
      <c r="G831" s="25"/>
      <c r="H831" s="25"/>
      <c r="I831" s="25"/>
    </row>
    <row r="832" spans="1:9" ht="94.5" hidden="1">
      <c r="A832" s="111" t="s">
        <v>540</v>
      </c>
      <c r="B832" s="2"/>
      <c r="C832" s="2" t="s">
        <v>112</v>
      </c>
      <c r="D832" s="2" t="s">
        <v>33</v>
      </c>
      <c r="E832" s="20" t="s">
        <v>328</v>
      </c>
      <c r="F832" s="2"/>
      <c r="G832" s="25">
        <f>G833</f>
        <v>0</v>
      </c>
      <c r="H832" s="25">
        <f>H833</f>
        <v>0</v>
      </c>
      <c r="I832" s="25">
        <f>I833</f>
        <v>0</v>
      </c>
    </row>
    <row r="833" spans="1:9" ht="31.5" hidden="1">
      <c r="A833" s="111" t="s">
        <v>71</v>
      </c>
      <c r="B833" s="2"/>
      <c r="C833" s="2" t="s">
        <v>112</v>
      </c>
      <c r="D833" s="2" t="s">
        <v>33</v>
      </c>
      <c r="E833" s="20" t="s">
        <v>328</v>
      </c>
      <c r="F833" s="2" t="s">
        <v>121</v>
      </c>
      <c r="G833" s="25"/>
      <c r="H833" s="25"/>
      <c r="I833" s="25"/>
    </row>
    <row r="834" spans="1:9" hidden="1">
      <c r="A834" s="111" t="s">
        <v>150</v>
      </c>
      <c r="B834" s="2"/>
      <c r="C834" s="2" t="s">
        <v>112</v>
      </c>
      <c r="D834" s="2" t="s">
        <v>33</v>
      </c>
      <c r="E834" s="31" t="s">
        <v>357</v>
      </c>
      <c r="F834" s="2"/>
      <c r="G834" s="25">
        <f>SUM(G835)</f>
        <v>0</v>
      </c>
      <c r="H834" s="25">
        <f>SUM(H835)</f>
        <v>0</v>
      </c>
      <c r="I834" s="25">
        <f>SUM(I835)</f>
        <v>0</v>
      </c>
    </row>
    <row r="835" spans="1:9" hidden="1">
      <c r="A835" s="111" t="s">
        <v>329</v>
      </c>
      <c r="B835" s="2"/>
      <c r="C835" s="2" t="s">
        <v>112</v>
      </c>
      <c r="D835" s="2" t="s">
        <v>33</v>
      </c>
      <c r="E835" s="31" t="s">
        <v>449</v>
      </c>
      <c r="F835" s="2"/>
      <c r="G835" s="25">
        <f>SUM(G836+G838+G840)</f>
        <v>0</v>
      </c>
      <c r="H835" s="25">
        <f>SUM(H836+H838+H840)</f>
        <v>0</v>
      </c>
      <c r="I835" s="25">
        <f>SUM(I836+I838+I840)</f>
        <v>0</v>
      </c>
    </row>
    <row r="836" spans="1:9" ht="31.5" hidden="1">
      <c r="A836" s="111" t="s">
        <v>330</v>
      </c>
      <c r="B836" s="2"/>
      <c r="C836" s="2" t="s">
        <v>112</v>
      </c>
      <c r="D836" s="2" t="s">
        <v>33</v>
      </c>
      <c r="E836" s="31" t="s">
        <v>331</v>
      </c>
      <c r="F836" s="2"/>
      <c r="G836" s="25">
        <f>G837</f>
        <v>0</v>
      </c>
      <c r="H836" s="25">
        <f>H837</f>
        <v>0</v>
      </c>
      <c r="I836" s="25">
        <f>I837</f>
        <v>0</v>
      </c>
    </row>
    <row r="837" spans="1:9" ht="31.5" hidden="1">
      <c r="A837" s="111" t="s">
        <v>71</v>
      </c>
      <c r="B837" s="2"/>
      <c r="C837" s="2" t="s">
        <v>112</v>
      </c>
      <c r="D837" s="2" t="s">
        <v>33</v>
      </c>
      <c r="E837" s="31" t="s">
        <v>331</v>
      </c>
      <c r="F837" s="2" t="s">
        <v>121</v>
      </c>
      <c r="G837" s="25"/>
      <c r="H837" s="25"/>
      <c r="I837" s="25"/>
    </row>
    <row r="838" spans="1:9" ht="31.5" hidden="1">
      <c r="A838" s="111" t="s">
        <v>332</v>
      </c>
      <c r="B838" s="2"/>
      <c r="C838" s="2" t="s">
        <v>112</v>
      </c>
      <c r="D838" s="2" t="s">
        <v>33</v>
      </c>
      <c r="E838" s="31" t="s">
        <v>333</v>
      </c>
      <c r="F838" s="2"/>
      <c r="G838" s="25">
        <f>G839</f>
        <v>0</v>
      </c>
      <c r="H838" s="25">
        <f>H839</f>
        <v>0</v>
      </c>
      <c r="I838" s="25">
        <f>I839</f>
        <v>0</v>
      </c>
    </row>
    <row r="839" spans="1:9" ht="31.5" hidden="1">
      <c r="A839" s="111" t="s">
        <v>71</v>
      </c>
      <c r="B839" s="2"/>
      <c r="C839" s="2" t="s">
        <v>112</v>
      </c>
      <c r="D839" s="2" t="s">
        <v>33</v>
      </c>
      <c r="E839" s="31" t="s">
        <v>333</v>
      </c>
      <c r="F839" s="2" t="s">
        <v>121</v>
      </c>
      <c r="G839" s="25"/>
      <c r="H839" s="25"/>
      <c r="I839" s="25"/>
    </row>
    <row r="840" spans="1:9" hidden="1">
      <c r="A840" s="111" t="s">
        <v>334</v>
      </c>
      <c r="B840" s="2"/>
      <c r="C840" s="2" t="s">
        <v>112</v>
      </c>
      <c r="D840" s="2" t="s">
        <v>33</v>
      </c>
      <c r="E840" s="31" t="s">
        <v>335</v>
      </c>
      <c r="F840" s="2"/>
      <c r="G840" s="25">
        <f>G841</f>
        <v>0</v>
      </c>
      <c r="H840" s="25">
        <f>H841</f>
        <v>0</v>
      </c>
      <c r="I840" s="25">
        <f>I841</f>
        <v>0</v>
      </c>
    </row>
    <row r="841" spans="1:9" ht="31.5" hidden="1">
      <c r="A841" s="111" t="s">
        <v>71</v>
      </c>
      <c r="B841" s="2"/>
      <c r="C841" s="2" t="s">
        <v>112</v>
      </c>
      <c r="D841" s="2" t="s">
        <v>33</v>
      </c>
      <c r="E841" s="31" t="s">
        <v>335</v>
      </c>
      <c r="F841" s="2" t="s">
        <v>121</v>
      </c>
      <c r="G841" s="25"/>
      <c r="H841" s="25"/>
      <c r="I841" s="25"/>
    </row>
    <row r="842" spans="1:9" ht="47.25">
      <c r="A842" s="111" t="s">
        <v>687</v>
      </c>
      <c r="B842" s="2"/>
      <c r="C842" s="2" t="s">
        <v>112</v>
      </c>
      <c r="D842" s="2" t="s">
        <v>33</v>
      </c>
      <c r="E842" s="31" t="s">
        <v>336</v>
      </c>
      <c r="F842" s="2"/>
      <c r="G842" s="25">
        <f>G843+G848</f>
        <v>7978</v>
      </c>
      <c r="H842" s="25">
        <f t="shared" ref="H842:I842" si="111">H843+H848</f>
        <v>8500</v>
      </c>
      <c r="I842" s="25">
        <f t="shared" si="111"/>
        <v>12000</v>
      </c>
    </row>
    <row r="843" spans="1:9">
      <c r="A843" s="111" t="s">
        <v>34</v>
      </c>
      <c r="B843" s="2"/>
      <c r="C843" s="2" t="s">
        <v>112</v>
      </c>
      <c r="D843" s="2" t="s">
        <v>33</v>
      </c>
      <c r="E843" s="31" t="s">
        <v>337</v>
      </c>
      <c r="F843" s="2"/>
      <c r="G843" s="25">
        <f>SUM(G844:G846)</f>
        <v>3978</v>
      </c>
      <c r="H843" s="25">
        <f t="shared" ref="H843:I843" si="112">SUM(H844:H846)</f>
        <v>1400</v>
      </c>
      <c r="I843" s="25">
        <f t="shared" si="112"/>
        <v>0</v>
      </c>
    </row>
    <row r="844" spans="1:9" ht="31.5">
      <c r="A844" s="111" t="s">
        <v>51</v>
      </c>
      <c r="B844" s="2"/>
      <c r="C844" s="2" t="s">
        <v>112</v>
      </c>
      <c r="D844" s="2" t="s">
        <v>33</v>
      </c>
      <c r="E844" s="31" t="s">
        <v>337</v>
      </c>
      <c r="F844" s="2" t="s">
        <v>90</v>
      </c>
      <c r="G844" s="25">
        <v>120</v>
      </c>
      <c r="H844" s="25"/>
      <c r="I844" s="25"/>
    </row>
    <row r="845" spans="1:9" ht="31.5">
      <c r="A845" s="111" t="s">
        <v>71</v>
      </c>
      <c r="B845" s="2"/>
      <c r="C845" s="2" t="s">
        <v>112</v>
      </c>
      <c r="D845" s="2" t="s">
        <v>33</v>
      </c>
      <c r="E845" s="31" t="s">
        <v>337</v>
      </c>
      <c r="F845" s="2" t="s">
        <v>121</v>
      </c>
      <c r="G845" s="25">
        <v>3858</v>
      </c>
      <c r="H845" s="25"/>
      <c r="I845" s="25"/>
    </row>
    <row r="846" spans="1:9" ht="31.5">
      <c r="A846" s="111" t="s">
        <v>814</v>
      </c>
      <c r="B846" s="2"/>
      <c r="C846" s="2" t="s">
        <v>112</v>
      </c>
      <c r="D846" s="2" t="s">
        <v>33</v>
      </c>
      <c r="E846" s="31" t="s">
        <v>819</v>
      </c>
      <c r="F846" s="2"/>
      <c r="G846" s="25">
        <f>G847</f>
        <v>0</v>
      </c>
      <c r="H846" s="25">
        <f>H847</f>
        <v>1400</v>
      </c>
      <c r="I846" s="25">
        <f>I847</f>
        <v>0</v>
      </c>
    </row>
    <row r="847" spans="1:9" ht="31.5">
      <c r="A847" s="111" t="s">
        <v>51</v>
      </c>
      <c r="B847" s="2"/>
      <c r="C847" s="2" t="s">
        <v>112</v>
      </c>
      <c r="D847" s="2" t="s">
        <v>33</v>
      </c>
      <c r="E847" s="31" t="s">
        <v>819</v>
      </c>
      <c r="F847" s="2" t="s">
        <v>90</v>
      </c>
      <c r="G847" s="25">
        <v>0</v>
      </c>
      <c r="H847" s="25">
        <v>1400</v>
      </c>
      <c r="I847" s="25">
        <v>0</v>
      </c>
    </row>
    <row r="848" spans="1:9">
      <c r="A848" s="32" t="s">
        <v>150</v>
      </c>
      <c r="B848" s="73"/>
      <c r="C848" s="73" t="s">
        <v>112</v>
      </c>
      <c r="D848" s="73" t="s">
        <v>33</v>
      </c>
      <c r="E848" s="33" t="s">
        <v>813</v>
      </c>
      <c r="F848" s="33"/>
      <c r="G848" s="106">
        <f>G849</f>
        <v>4000</v>
      </c>
      <c r="H848" s="106">
        <f t="shared" ref="H848:I850" si="113">H849</f>
        <v>7100</v>
      </c>
      <c r="I848" s="106">
        <f t="shared" si="113"/>
        <v>12000</v>
      </c>
    </row>
    <row r="849" spans="1:9" ht="31.5">
      <c r="A849" s="111" t="s">
        <v>815</v>
      </c>
      <c r="B849" s="2"/>
      <c r="C849" s="2" t="s">
        <v>112</v>
      </c>
      <c r="D849" s="2" t="s">
        <v>33</v>
      </c>
      <c r="E849" s="31" t="s">
        <v>842</v>
      </c>
      <c r="F849" s="2"/>
      <c r="G849" s="25">
        <f>G850</f>
        <v>4000</v>
      </c>
      <c r="H849" s="25">
        <f>H850</f>
        <v>7100</v>
      </c>
      <c r="I849" s="25">
        <f>I850</f>
        <v>12000</v>
      </c>
    </row>
    <row r="850" spans="1:9" ht="31.5">
      <c r="A850" s="111" t="s">
        <v>814</v>
      </c>
      <c r="B850" s="2"/>
      <c r="C850" s="2" t="s">
        <v>112</v>
      </c>
      <c r="D850" s="2" t="s">
        <v>33</v>
      </c>
      <c r="E850" s="31" t="s">
        <v>816</v>
      </c>
      <c r="F850" s="2"/>
      <c r="G850" s="25">
        <f>G851</f>
        <v>4000</v>
      </c>
      <c r="H850" s="25">
        <f t="shared" si="113"/>
        <v>7100</v>
      </c>
      <c r="I850" s="25">
        <f t="shared" si="113"/>
        <v>12000</v>
      </c>
    </row>
    <row r="851" spans="1:9" ht="31.5">
      <c r="A851" s="111" t="s">
        <v>229</v>
      </c>
      <c r="B851" s="2"/>
      <c r="C851" s="2" t="s">
        <v>112</v>
      </c>
      <c r="D851" s="2" t="s">
        <v>33</v>
      </c>
      <c r="E851" s="31" t="s">
        <v>816</v>
      </c>
      <c r="F851" s="2" t="s">
        <v>121</v>
      </c>
      <c r="G851" s="25">
        <v>4000</v>
      </c>
      <c r="H851" s="25">
        <v>7100</v>
      </c>
      <c r="I851" s="25">
        <v>12000</v>
      </c>
    </row>
    <row r="852" spans="1:9" ht="31.5">
      <c r="A852" s="111" t="s">
        <v>817</v>
      </c>
      <c r="B852" s="2"/>
      <c r="C852" s="2" t="s">
        <v>112</v>
      </c>
      <c r="D852" s="2" t="s">
        <v>33</v>
      </c>
      <c r="E852" s="31" t="s">
        <v>15</v>
      </c>
      <c r="F852" s="2"/>
      <c r="G852" s="25">
        <f>G853</f>
        <v>30</v>
      </c>
      <c r="H852" s="25">
        <f t="shared" ref="H852:I855" si="114">H853</f>
        <v>0</v>
      </c>
      <c r="I852" s="25">
        <f t="shared" si="114"/>
        <v>0</v>
      </c>
    </row>
    <row r="853" spans="1:9">
      <c r="A853" s="111" t="s">
        <v>818</v>
      </c>
      <c r="B853" s="2"/>
      <c r="C853" s="2" t="s">
        <v>112</v>
      </c>
      <c r="D853" s="2" t="s">
        <v>33</v>
      </c>
      <c r="E853" s="31" t="s">
        <v>67</v>
      </c>
      <c r="F853" s="2"/>
      <c r="G853" s="25">
        <f>G854</f>
        <v>30</v>
      </c>
      <c r="H853" s="25">
        <f t="shared" si="114"/>
        <v>0</v>
      </c>
      <c r="I853" s="25">
        <f t="shared" si="114"/>
        <v>0</v>
      </c>
    </row>
    <row r="854" spans="1:9">
      <c r="A854" s="32" t="s">
        <v>34</v>
      </c>
      <c r="B854" s="73"/>
      <c r="C854" s="73" t="s">
        <v>112</v>
      </c>
      <c r="D854" s="73" t="s">
        <v>33</v>
      </c>
      <c r="E854" s="33" t="s">
        <v>427</v>
      </c>
      <c r="F854" s="33"/>
      <c r="G854" s="106">
        <f>G855</f>
        <v>30</v>
      </c>
      <c r="H854" s="106">
        <f t="shared" si="114"/>
        <v>0</v>
      </c>
      <c r="I854" s="106">
        <f t="shared" si="114"/>
        <v>0</v>
      </c>
    </row>
    <row r="855" spans="1:9">
      <c r="A855" s="111" t="s">
        <v>36</v>
      </c>
      <c r="B855" s="2"/>
      <c r="C855" s="2" t="s">
        <v>112</v>
      </c>
      <c r="D855" s="2" t="s">
        <v>33</v>
      </c>
      <c r="E855" s="31" t="s">
        <v>428</v>
      </c>
      <c r="F855" s="2"/>
      <c r="G855" s="25">
        <f>G856</f>
        <v>30</v>
      </c>
      <c r="H855" s="25">
        <f t="shared" si="114"/>
        <v>0</v>
      </c>
      <c r="I855" s="25">
        <f t="shared" si="114"/>
        <v>0</v>
      </c>
    </row>
    <row r="856" spans="1:9" ht="31.5">
      <c r="A856" s="111" t="s">
        <v>51</v>
      </c>
      <c r="B856" s="2"/>
      <c r="C856" s="2" t="s">
        <v>112</v>
      </c>
      <c r="D856" s="2" t="s">
        <v>33</v>
      </c>
      <c r="E856" s="31" t="s">
        <v>428</v>
      </c>
      <c r="F856" s="2" t="s">
        <v>90</v>
      </c>
      <c r="G856" s="25">
        <v>30</v>
      </c>
      <c r="H856" s="25">
        <v>0</v>
      </c>
      <c r="I856" s="25">
        <v>0</v>
      </c>
    </row>
    <row r="857" spans="1:9">
      <c r="A857" s="111" t="s">
        <v>180</v>
      </c>
      <c r="B857" s="2"/>
      <c r="C857" s="2" t="s">
        <v>112</v>
      </c>
      <c r="D857" s="2" t="s">
        <v>43</v>
      </c>
      <c r="E857" s="20"/>
      <c r="F857" s="2"/>
      <c r="G857" s="25">
        <f>SUM(G858+G866)</f>
        <v>1233618.5</v>
      </c>
      <c r="H857" s="25">
        <f>SUM(H858+H866)</f>
        <v>1239603.1000000001</v>
      </c>
      <c r="I857" s="25">
        <f>SUM(I858+I866)</f>
        <v>1230230.5000000002</v>
      </c>
    </row>
    <row r="858" spans="1:9" ht="47.25">
      <c r="A858" s="57" t="s">
        <v>688</v>
      </c>
      <c r="B858" s="58"/>
      <c r="C858" s="58" t="s">
        <v>112</v>
      </c>
      <c r="D858" s="58" t="s">
        <v>43</v>
      </c>
      <c r="E858" s="59" t="s">
        <v>493</v>
      </c>
      <c r="F858" s="58"/>
      <c r="G858" s="60">
        <f>G863+G859</f>
        <v>17086.8</v>
      </c>
      <c r="H858" s="60">
        <f>H863+H859</f>
        <v>12489.6</v>
      </c>
      <c r="I858" s="60">
        <f>I863+I859</f>
        <v>12489.6</v>
      </c>
    </row>
    <row r="859" spans="1:9">
      <c r="A859" s="111" t="s">
        <v>34</v>
      </c>
      <c r="B859" s="58"/>
      <c r="C859" s="58" t="s">
        <v>112</v>
      </c>
      <c r="D859" s="58" t="s">
        <v>43</v>
      </c>
      <c r="E859" s="59" t="s">
        <v>610</v>
      </c>
      <c r="F859" s="58"/>
      <c r="G859" s="60">
        <f t="shared" ref="G859:I860" si="115">G860</f>
        <v>8304.5</v>
      </c>
      <c r="H859" s="60">
        <f t="shared" si="115"/>
        <v>12489.6</v>
      </c>
      <c r="I859" s="60">
        <f t="shared" si="115"/>
        <v>0</v>
      </c>
    </row>
    <row r="860" spans="1:9" ht="31.5">
      <c r="A860" s="57" t="s">
        <v>821</v>
      </c>
      <c r="B860" s="58"/>
      <c r="C860" s="58" t="s">
        <v>112</v>
      </c>
      <c r="D860" s="58" t="s">
        <v>43</v>
      </c>
      <c r="E860" s="59" t="s">
        <v>820</v>
      </c>
      <c r="F860" s="58"/>
      <c r="G860" s="60">
        <f t="shared" si="115"/>
        <v>8304.5</v>
      </c>
      <c r="H860" s="60">
        <f t="shared" si="115"/>
        <v>12489.6</v>
      </c>
      <c r="I860" s="60">
        <f t="shared" si="115"/>
        <v>0</v>
      </c>
    </row>
    <row r="861" spans="1:9" ht="31.5">
      <c r="A861" s="111" t="s">
        <v>51</v>
      </c>
      <c r="B861" s="58"/>
      <c r="C861" s="58" t="s">
        <v>112</v>
      </c>
      <c r="D861" s="58" t="s">
        <v>43</v>
      </c>
      <c r="E861" s="59" t="s">
        <v>820</v>
      </c>
      <c r="F861" s="58" t="s">
        <v>90</v>
      </c>
      <c r="G861" s="60">
        <v>8304.5</v>
      </c>
      <c r="H861" s="60">
        <v>12489.6</v>
      </c>
      <c r="I861" s="60">
        <v>0</v>
      </c>
    </row>
    <row r="862" spans="1:9">
      <c r="A862" s="57" t="s">
        <v>150</v>
      </c>
      <c r="B862" s="58"/>
      <c r="C862" s="58" t="s">
        <v>112</v>
      </c>
      <c r="D862" s="58" t="s">
        <v>43</v>
      </c>
      <c r="E862" s="59" t="s">
        <v>531</v>
      </c>
      <c r="F862" s="58"/>
      <c r="G862" s="60">
        <f>SUM(G863)</f>
        <v>8782.2999999999993</v>
      </c>
      <c r="H862" s="60">
        <f>SUM(H863)</f>
        <v>0</v>
      </c>
      <c r="I862" s="60">
        <f>SUM(I863)</f>
        <v>12489.6</v>
      </c>
    </row>
    <row r="863" spans="1:9" ht="31.5">
      <c r="A863" s="111" t="s">
        <v>815</v>
      </c>
      <c r="B863" s="2"/>
      <c r="C863" s="2" t="s">
        <v>112</v>
      </c>
      <c r="D863" s="58" t="s">
        <v>43</v>
      </c>
      <c r="E863" s="31" t="s">
        <v>823</v>
      </c>
      <c r="F863" s="58"/>
      <c r="G863" s="60">
        <f>G864</f>
        <v>8782.2999999999993</v>
      </c>
      <c r="H863" s="60">
        <f t="shared" ref="H863:I863" si="116">H864</f>
        <v>0</v>
      </c>
      <c r="I863" s="60">
        <f t="shared" si="116"/>
        <v>12489.6</v>
      </c>
    </row>
    <row r="864" spans="1:9" ht="31.5">
      <c r="A864" s="57" t="s">
        <v>821</v>
      </c>
      <c r="B864" s="2"/>
      <c r="C864" s="2" t="s">
        <v>112</v>
      </c>
      <c r="D864" s="58" t="s">
        <v>43</v>
      </c>
      <c r="E864" s="31" t="s">
        <v>822</v>
      </c>
      <c r="F864" s="58"/>
      <c r="G864" s="60">
        <f>G865</f>
        <v>8782.2999999999993</v>
      </c>
      <c r="H864" s="60">
        <f>H865</f>
        <v>0</v>
      </c>
      <c r="I864" s="60">
        <f>I865</f>
        <v>12489.6</v>
      </c>
    </row>
    <row r="865" spans="1:9" ht="30.75" customHeight="1">
      <c r="A865" s="111" t="s">
        <v>229</v>
      </c>
      <c r="B865" s="2"/>
      <c r="C865" s="2" t="s">
        <v>112</v>
      </c>
      <c r="D865" s="58" t="s">
        <v>43</v>
      </c>
      <c r="E865" s="31" t="s">
        <v>822</v>
      </c>
      <c r="F865" s="58" t="s">
        <v>121</v>
      </c>
      <c r="G865" s="60">
        <v>8782.2999999999993</v>
      </c>
      <c r="H865" s="60">
        <v>0</v>
      </c>
      <c r="I865" s="60">
        <v>12489.6</v>
      </c>
    </row>
    <row r="866" spans="1:9" ht="31.5" customHeight="1">
      <c r="A866" s="111" t="s">
        <v>684</v>
      </c>
      <c r="B866" s="2"/>
      <c r="C866" s="2" t="s">
        <v>112</v>
      </c>
      <c r="D866" s="2" t="s">
        <v>43</v>
      </c>
      <c r="E866" s="31" t="s">
        <v>325</v>
      </c>
      <c r="F866" s="2"/>
      <c r="G866" s="25">
        <f>SUM(G867+G915)</f>
        <v>1216531.7</v>
      </c>
      <c r="H866" s="25">
        <f t="shared" ref="H866:I866" si="117">SUM(H867+H915)</f>
        <v>1227113.5</v>
      </c>
      <c r="I866" s="25">
        <f t="shared" si="117"/>
        <v>1217740.9000000001</v>
      </c>
    </row>
    <row r="867" spans="1:9" ht="31.5" customHeight="1">
      <c r="A867" s="111" t="s">
        <v>824</v>
      </c>
      <c r="B867" s="2"/>
      <c r="C867" s="2" t="s">
        <v>112</v>
      </c>
      <c r="D867" s="2" t="s">
        <v>43</v>
      </c>
      <c r="E867" s="31" t="s">
        <v>793</v>
      </c>
      <c r="F867" s="2"/>
      <c r="G867" s="25">
        <f>SUM(G868)+G882+G891+G906+G887+G911</f>
        <v>1212464</v>
      </c>
      <c r="H867" s="25">
        <f t="shared" ref="H867:I867" si="118">SUM(H868)+H882+H891+H906+H887+H911</f>
        <v>1226017.5</v>
      </c>
      <c r="I867" s="25">
        <f t="shared" si="118"/>
        <v>1216670.4000000001</v>
      </c>
    </row>
    <row r="868" spans="1:9" ht="18.75" customHeight="1">
      <c r="A868" s="111" t="s">
        <v>34</v>
      </c>
      <c r="B868" s="2"/>
      <c r="C868" s="2" t="s">
        <v>112</v>
      </c>
      <c r="D868" s="2" t="s">
        <v>43</v>
      </c>
      <c r="E868" s="20" t="s">
        <v>794</v>
      </c>
      <c r="F868" s="20"/>
      <c r="G868" s="25">
        <f>SUM(G869+G873+G876+G879)</f>
        <v>31848.699999999997</v>
      </c>
      <c r="H868" s="25">
        <f t="shared" ref="H868:I868" si="119">SUM(H869+H873+H876+H879)</f>
        <v>34441.399999999994</v>
      </c>
      <c r="I868" s="25">
        <f t="shared" si="119"/>
        <v>32282</v>
      </c>
    </row>
    <row r="869" spans="1:9" ht="14.25" customHeight="1">
      <c r="A869" s="111" t="s">
        <v>338</v>
      </c>
      <c r="B869" s="2"/>
      <c r="C869" s="2" t="s">
        <v>112</v>
      </c>
      <c r="D869" s="2" t="s">
        <v>43</v>
      </c>
      <c r="E869" s="41" t="s">
        <v>810</v>
      </c>
      <c r="F869" s="20"/>
      <c r="G869" s="25">
        <f>SUM(G870:G872)</f>
        <v>2563.5</v>
      </c>
      <c r="H869" s="25">
        <f>SUM(H870:H872)</f>
        <v>2858</v>
      </c>
      <c r="I869" s="25">
        <f>SUM(I870:I872)</f>
        <v>848</v>
      </c>
    </row>
    <row r="870" spans="1:9" ht="31.5">
      <c r="A870" s="111" t="s">
        <v>51</v>
      </c>
      <c r="B870" s="2"/>
      <c r="C870" s="2" t="s">
        <v>112</v>
      </c>
      <c r="D870" s="2" t="s">
        <v>43</v>
      </c>
      <c r="E870" s="41" t="s">
        <v>810</v>
      </c>
      <c r="F870" s="20">
        <v>200</v>
      </c>
      <c r="G870" s="25">
        <v>2353.5</v>
      </c>
      <c r="H870" s="25">
        <v>1558</v>
      </c>
      <c r="I870" s="25">
        <v>748</v>
      </c>
    </row>
    <row r="871" spans="1:9" hidden="1">
      <c r="A871" s="111" t="s">
        <v>41</v>
      </c>
      <c r="B871" s="2"/>
      <c r="C871" s="2" t="s">
        <v>112</v>
      </c>
      <c r="D871" s="2" t="s">
        <v>43</v>
      </c>
      <c r="E871" s="41" t="s">
        <v>810</v>
      </c>
      <c r="F871" s="20">
        <v>300</v>
      </c>
      <c r="G871" s="25"/>
      <c r="H871" s="25"/>
      <c r="I871" s="25"/>
    </row>
    <row r="872" spans="1:9" ht="31.5">
      <c r="A872" s="111" t="s">
        <v>229</v>
      </c>
      <c r="B872" s="2"/>
      <c r="C872" s="2" t="s">
        <v>112</v>
      </c>
      <c r="D872" s="2" t="s">
        <v>43</v>
      </c>
      <c r="E872" s="41" t="s">
        <v>810</v>
      </c>
      <c r="F872" s="20">
        <v>600</v>
      </c>
      <c r="G872" s="25">
        <v>210</v>
      </c>
      <c r="H872" s="25">
        <v>1300</v>
      </c>
      <c r="I872" s="25">
        <v>100</v>
      </c>
    </row>
    <row r="873" spans="1:9" ht="47.25">
      <c r="A873" s="111" t="s">
        <v>825</v>
      </c>
      <c r="B873" s="2"/>
      <c r="C873" s="2" t="s">
        <v>112</v>
      </c>
      <c r="D873" s="2" t="s">
        <v>43</v>
      </c>
      <c r="E873" s="20" t="s">
        <v>826</v>
      </c>
      <c r="F873" s="2"/>
      <c r="G873" s="25">
        <f>SUM(G874:G875)</f>
        <v>2186.6999999999998</v>
      </c>
      <c r="H873" s="25">
        <f t="shared" ref="H873:I873" si="120">SUM(H874:H875)</f>
        <v>2186.6999999999998</v>
      </c>
      <c r="I873" s="25">
        <f t="shared" si="120"/>
        <v>2186.6999999999998</v>
      </c>
    </row>
    <row r="874" spans="1:9" ht="31.5">
      <c r="A874" s="111" t="s">
        <v>51</v>
      </c>
      <c r="B874" s="2"/>
      <c r="C874" s="2" t="s">
        <v>112</v>
      </c>
      <c r="D874" s="2" t="s">
        <v>43</v>
      </c>
      <c r="E874" s="20" t="s">
        <v>826</v>
      </c>
      <c r="F874" s="2" t="s">
        <v>90</v>
      </c>
      <c r="G874" s="25">
        <v>949.8</v>
      </c>
      <c r="H874" s="25">
        <v>949.8</v>
      </c>
      <c r="I874" s="25">
        <v>949.8</v>
      </c>
    </row>
    <row r="875" spans="1:9" ht="31.5">
      <c r="A875" s="111" t="s">
        <v>229</v>
      </c>
      <c r="B875" s="2"/>
      <c r="C875" s="2" t="s">
        <v>112</v>
      </c>
      <c r="D875" s="2" t="s">
        <v>43</v>
      </c>
      <c r="E875" s="20" t="s">
        <v>826</v>
      </c>
      <c r="F875" s="2" t="s">
        <v>121</v>
      </c>
      <c r="G875" s="25">
        <v>1236.9000000000001</v>
      </c>
      <c r="H875" s="25">
        <v>1236.9000000000001</v>
      </c>
      <c r="I875" s="25">
        <v>1236.9000000000001</v>
      </c>
    </row>
    <row r="876" spans="1:9" ht="47.25">
      <c r="A876" s="111" t="s">
        <v>463</v>
      </c>
      <c r="B876" s="2"/>
      <c r="C876" s="2" t="s">
        <v>112</v>
      </c>
      <c r="D876" s="2" t="s">
        <v>43</v>
      </c>
      <c r="E876" s="41" t="s">
        <v>827</v>
      </c>
      <c r="F876" s="20"/>
      <c r="G876" s="25">
        <f>SUM(G877:G878)</f>
        <v>11148.099999999999</v>
      </c>
      <c r="H876" s="25">
        <f>SUM(H877:H878)</f>
        <v>11148.099999999999</v>
      </c>
      <c r="I876" s="25">
        <f>SUM(I877:I878)</f>
        <v>11148.099999999999</v>
      </c>
    </row>
    <row r="877" spans="1:9" ht="31.5">
      <c r="A877" s="111" t="s">
        <v>51</v>
      </c>
      <c r="B877" s="2"/>
      <c r="C877" s="2" t="s">
        <v>112</v>
      </c>
      <c r="D877" s="2" t="s">
        <v>43</v>
      </c>
      <c r="E877" s="41" t="s">
        <v>827</v>
      </c>
      <c r="F877" s="2" t="s">
        <v>90</v>
      </c>
      <c r="G877" s="25">
        <v>4842.2</v>
      </c>
      <c r="H877" s="25">
        <f>G877</f>
        <v>4842.2</v>
      </c>
      <c r="I877" s="25">
        <f>H877</f>
        <v>4842.2</v>
      </c>
    </row>
    <row r="878" spans="1:9" ht="31.5">
      <c r="A878" s="111" t="s">
        <v>229</v>
      </c>
      <c r="B878" s="2"/>
      <c r="C878" s="2" t="s">
        <v>112</v>
      </c>
      <c r="D878" s="2" t="s">
        <v>43</v>
      </c>
      <c r="E878" s="41" t="s">
        <v>827</v>
      </c>
      <c r="F878" s="2" t="s">
        <v>121</v>
      </c>
      <c r="G878" s="25">
        <v>6305.9</v>
      </c>
      <c r="H878" s="25">
        <f>G878</f>
        <v>6305.9</v>
      </c>
      <c r="I878" s="25">
        <f>H878</f>
        <v>6305.9</v>
      </c>
    </row>
    <row r="879" spans="1:9" ht="47.25">
      <c r="A879" s="111" t="s">
        <v>829</v>
      </c>
      <c r="B879" s="2"/>
      <c r="C879" s="2" t="s">
        <v>112</v>
      </c>
      <c r="D879" s="2" t="s">
        <v>43</v>
      </c>
      <c r="E879" s="20" t="s">
        <v>828</v>
      </c>
      <c r="F879" s="2"/>
      <c r="G879" s="25">
        <f>G881+G880</f>
        <v>15950.4</v>
      </c>
      <c r="H879" s="25">
        <f>H881+H880</f>
        <v>18248.599999999999</v>
      </c>
      <c r="I879" s="25">
        <f>I881+I880</f>
        <v>18099.2</v>
      </c>
    </row>
    <row r="880" spans="1:9" ht="31.5">
      <c r="A880" s="111" t="s">
        <v>51</v>
      </c>
      <c r="B880" s="2"/>
      <c r="C880" s="2" t="s">
        <v>112</v>
      </c>
      <c r="D880" s="2" t="s">
        <v>43</v>
      </c>
      <c r="E880" s="20" t="s">
        <v>828</v>
      </c>
      <c r="F880" s="2" t="s">
        <v>90</v>
      </c>
      <c r="G880" s="25">
        <v>6101.5</v>
      </c>
      <c r="H880" s="25">
        <v>6975.8</v>
      </c>
      <c r="I880" s="25">
        <v>6918.7</v>
      </c>
    </row>
    <row r="881" spans="1:9" ht="31.5">
      <c r="A881" s="111" t="s">
        <v>229</v>
      </c>
      <c r="B881" s="2"/>
      <c r="C881" s="2" t="s">
        <v>112</v>
      </c>
      <c r="D881" s="2" t="s">
        <v>43</v>
      </c>
      <c r="E881" s="20" t="s">
        <v>828</v>
      </c>
      <c r="F881" s="2" t="s">
        <v>121</v>
      </c>
      <c r="G881" s="25">
        <v>9848.9</v>
      </c>
      <c r="H881" s="25">
        <f>11272.8</f>
        <v>11272.8</v>
      </c>
      <c r="I881" s="25">
        <f>11180.5</f>
        <v>11180.5</v>
      </c>
    </row>
    <row r="882" spans="1:9" ht="47.25">
      <c r="A882" s="111" t="s">
        <v>25</v>
      </c>
      <c r="B882" s="2"/>
      <c r="C882" s="2" t="s">
        <v>112</v>
      </c>
      <c r="D882" s="2" t="s">
        <v>43</v>
      </c>
      <c r="E882" s="41" t="s">
        <v>806</v>
      </c>
      <c r="F882" s="2"/>
      <c r="G882" s="25">
        <f>G883+G885</f>
        <v>657490.5</v>
      </c>
      <c r="H882" s="25">
        <f>H883+H885</f>
        <v>651540.30000000005</v>
      </c>
      <c r="I882" s="25">
        <f>I883+I885</f>
        <v>653540.30000000005</v>
      </c>
    </row>
    <row r="883" spans="1:9" ht="63">
      <c r="A883" s="111" t="s">
        <v>403</v>
      </c>
      <c r="B883" s="2"/>
      <c r="C883" s="2" t="s">
        <v>112</v>
      </c>
      <c r="D883" s="2" t="s">
        <v>43</v>
      </c>
      <c r="E883" s="61" t="s">
        <v>807</v>
      </c>
      <c r="F883" s="2"/>
      <c r="G883" s="25">
        <f>G884</f>
        <v>495814.5</v>
      </c>
      <c r="H883" s="25">
        <f>H884</f>
        <v>495814.5</v>
      </c>
      <c r="I883" s="25">
        <f>I884</f>
        <v>495814.5</v>
      </c>
    </row>
    <row r="884" spans="1:9" ht="31.5">
      <c r="A884" s="111" t="s">
        <v>120</v>
      </c>
      <c r="B884" s="2"/>
      <c r="C884" s="2" t="s">
        <v>112</v>
      </c>
      <c r="D884" s="2" t="s">
        <v>43</v>
      </c>
      <c r="E884" s="61" t="s">
        <v>807</v>
      </c>
      <c r="F884" s="2" t="s">
        <v>121</v>
      </c>
      <c r="G884" s="25">
        <v>495814.5</v>
      </c>
      <c r="H884" s="25">
        <v>495814.5</v>
      </c>
      <c r="I884" s="25">
        <v>495814.5</v>
      </c>
    </row>
    <row r="885" spans="1:9">
      <c r="A885" s="111" t="s">
        <v>338</v>
      </c>
      <c r="B885" s="2"/>
      <c r="C885" s="2" t="s">
        <v>112</v>
      </c>
      <c r="D885" s="2" t="s">
        <v>43</v>
      </c>
      <c r="E885" s="20" t="s">
        <v>808</v>
      </c>
      <c r="F885" s="2"/>
      <c r="G885" s="25">
        <f>G886</f>
        <v>161676</v>
      </c>
      <c r="H885" s="25">
        <f>H886</f>
        <v>155725.79999999999</v>
      </c>
      <c r="I885" s="25">
        <f>I886</f>
        <v>157725.79999999999</v>
      </c>
    </row>
    <row r="886" spans="1:9" ht="31.5">
      <c r="A886" s="111" t="s">
        <v>229</v>
      </c>
      <c r="B886" s="2"/>
      <c r="C886" s="2" t="s">
        <v>112</v>
      </c>
      <c r="D886" s="2" t="s">
        <v>43</v>
      </c>
      <c r="E886" s="20" t="s">
        <v>808</v>
      </c>
      <c r="F886" s="2" t="s">
        <v>121</v>
      </c>
      <c r="G886" s="25">
        <v>161676</v>
      </c>
      <c r="H886" s="25">
        <v>155725.79999999999</v>
      </c>
      <c r="I886" s="25">
        <v>157725.79999999999</v>
      </c>
    </row>
    <row r="887" spans="1:9">
      <c r="A887" s="111" t="s">
        <v>150</v>
      </c>
      <c r="B887" s="2"/>
      <c r="C887" s="2" t="s">
        <v>112</v>
      </c>
      <c r="D887" s="2" t="s">
        <v>43</v>
      </c>
      <c r="E887" s="20" t="s">
        <v>800</v>
      </c>
      <c r="F887" s="2"/>
      <c r="G887" s="25">
        <f t="shared" ref="G887:I889" si="121">SUM(G888)</f>
        <v>505</v>
      </c>
      <c r="H887" s="25">
        <f t="shared" si="121"/>
        <v>0</v>
      </c>
      <c r="I887" s="25">
        <f t="shared" si="121"/>
        <v>0</v>
      </c>
    </row>
    <row r="888" spans="1:9">
      <c r="A888" s="111" t="s">
        <v>338</v>
      </c>
      <c r="B888" s="2"/>
      <c r="C888" s="2" t="s">
        <v>112</v>
      </c>
      <c r="D888" s="2" t="s">
        <v>43</v>
      </c>
      <c r="E888" s="20" t="s">
        <v>836</v>
      </c>
      <c r="F888" s="2"/>
      <c r="G888" s="25">
        <f t="shared" si="121"/>
        <v>505</v>
      </c>
      <c r="H888" s="25">
        <f t="shared" si="121"/>
        <v>0</v>
      </c>
      <c r="I888" s="25">
        <f t="shared" si="121"/>
        <v>0</v>
      </c>
    </row>
    <row r="889" spans="1:9">
      <c r="A889" s="111" t="s">
        <v>334</v>
      </c>
      <c r="B889" s="2"/>
      <c r="C889" s="2" t="s">
        <v>112</v>
      </c>
      <c r="D889" s="2" t="s">
        <v>43</v>
      </c>
      <c r="E889" s="20" t="s">
        <v>837</v>
      </c>
      <c r="F889" s="2"/>
      <c r="G889" s="25">
        <f t="shared" si="121"/>
        <v>505</v>
      </c>
      <c r="H889" s="25">
        <f t="shared" si="121"/>
        <v>0</v>
      </c>
      <c r="I889" s="25">
        <f t="shared" si="121"/>
        <v>0</v>
      </c>
    </row>
    <row r="890" spans="1:9" ht="31.5">
      <c r="A890" s="111" t="s">
        <v>229</v>
      </c>
      <c r="B890" s="2"/>
      <c r="C890" s="2" t="s">
        <v>112</v>
      </c>
      <c r="D890" s="2" t="s">
        <v>43</v>
      </c>
      <c r="E890" s="20" t="s">
        <v>837</v>
      </c>
      <c r="F890" s="2" t="s">
        <v>121</v>
      </c>
      <c r="G890" s="25">
        <v>505</v>
      </c>
      <c r="H890" s="25"/>
      <c r="I890" s="25"/>
    </row>
    <row r="891" spans="1:9" ht="31.5">
      <c r="A891" s="111" t="s">
        <v>44</v>
      </c>
      <c r="B891" s="2"/>
      <c r="C891" s="2" t="s">
        <v>112</v>
      </c>
      <c r="D891" s="2" t="s">
        <v>43</v>
      </c>
      <c r="E891" s="41" t="s">
        <v>803</v>
      </c>
      <c r="F891" s="2"/>
      <c r="G891" s="25">
        <f>G892+G895+G898+G902</f>
        <v>514511.50000000006</v>
      </c>
      <c r="H891" s="25">
        <f>H892+H895+H898+H902</f>
        <v>498118.10000000003</v>
      </c>
      <c r="I891" s="25">
        <f>I892+I895+I898+I902</f>
        <v>498118.10000000003</v>
      </c>
    </row>
    <row r="892" spans="1:9" ht="78.75">
      <c r="A892" s="111" t="s">
        <v>402</v>
      </c>
      <c r="B892" s="2"/>
      <c r="C892" s="2" t="s">
        <v>112</v>
      </c>
      <c r="D892" s="2" t="s">
        <v>43</v>
      </c>
      <c r="E892" s="61" t="s">
        <v>830</v>
      </c>
      <c r="F892" s="2"/>
      <c r="G892" s="25">
        <f>G893+G894</f>
        <v>50637.8</v>
      </c>
      <c r="H892" s="25">
        <f>H893+H894</f>
        <v>50637.8</v>
      </c>
      <c r="I892" s="25">
        <f>I893+I894</f>
        <v>50637.8</v>
      </c>
    </row>
    <row r="893" spans="1:9" ht="47.25">
      <c r="A893" s="27" t="s">
        <v>50</v>
      </c>
      <c r="B893" s="2"/>
      <c r="C893" s="2" t="s">
        <v>112</v>
      </c>
      <c r="D893" s="2" t="s">
        <v>43</v>
      </c>
      <c r="E893" s="61" t="s">
        <v>830</v>
      </c>
      <c r="F893" s="2" t="s">
        <v>88</v>
      </c>
      <c r="G893" s="25">
        <v>47425.3</v>
      </c>
      <c r="H893" s="25">
        <v>47425.3</v>
      </c>
      <c r="I893" s="25">
        <v>47425.3</v>
      </c>
    </row>
    <row r="894" spans="1:9" ht="31.5">
      <c r="A894" s="111" t="s">
        <v>51</v>
      </c>
      <c r="B894" s="2"/>
      <c r="C894" s="2" t="s">
        <v>112</v>
      </c>
      <c r="D894" s="2" t="s">
        <v>43</v>
      </c>
      <c r="E894" s="61" t="s">
        <v>830</v>
      </c>
      <c r="F894" s="2" t="s">
        <v>90</v>
      </c>
      <c r="G894" s="25">
        <v>3212.5</v>
      </c>
      <c r="H894" s="25">
        <v>3212.5</v>
      </c>
      <c r="I894" s="25">
        <v>3212.5</v>
      </c>
    </row>
    <row r="895" spans="1:9" ht="63">
      <c r="A895" s="111" t="s">
        <v>403</v>
      </c>
      <c r="B895" s="2"/>
      <c r="C895" s="2" t="s">
        <v>112</v>
      </c>
      <c r="D895" s="2" t="s">
        <v>43</v>
      </c>
      <c r="E895" s="61" t="s">
        <v>831</v>
      </c>
      <c r="F895" s="2"/>
      <c r="G895" s="25">
        <f>G896+G897</f>
        <v>314053.30000000005</v>
      </c>
      <c r="H895" s="25">
        <f>H896+H897</f>
        <v>314053.30000000005</v>
      </c>
      <c r="I895" s="25">
        <f>I896+I897</f>
        <v>314053.30000000005</v>
      </c>
    </row>
    <row r="896" spans="1:9" ht="47.25">
      <c r="A896" s="111" t="s">
        <v>50</v>
      </c>
      <c r="B896" s="2"/>
      <c r="C896" s="2" t="s">
        <v>112</v>
      </c>
      <c r="D896" s="2" t="s">
        <v>43</v>
      </c>
      <c r="E896" s="61" t="s">
        <v>831</v>
      </c>
      <c r="F896" s="2" t="s">
        <v>88</v>
      </c>
      <c r="G896" s="25">
        <v>310407.90000000002</v>
      </c>
      <c r="H896" s="25">
        <v>310407.90000000002</v>
      </c>
      <c r="I896" s="25">
        <v>310407.90000000002</v>
      </c>
    </row>
    <row r="897" spans="1:9" ht="31.5">
      <c r="A897" s="111" t="s">
        <v>51</v>
      </c>
      <c r="B897" s="2"/>
      <c r="C897" s="2" t="s">
        <v>112</v>
      </c>
      <c r="D897" s="2" t="s">
        <v>43</v>
      </c>
      <c r="E897" s="61" t="s">
        <v>831</v>
      </c>
      <c r="F897" s="2" t="s">
        <v>90</v>
      </c>
      <c r="G897" s="25">
        <v>3645.4</v>
      </c>
      <c r="H897" s="25">
        <v>3645.4</v>
      </c>
      <c r="I897" s="25">
        <v>3645.4</v>
      </c>
    </row>
    <row r="898" spans="1:9">
      <c r="A898" s="111" t="s">
        <v>338</v>
      </c>
      <c r="B898" s="2"/>
      <c r="C898" s="2" t="s">
        <v>112</v>
      </c>
      <c r="D898" s="2" t="s">
        <v>43</v>
      </c>
      <c r="E898" s="31" t="s">
        <v>832</v>
      </c>
      <c r="F898" s="31"/>
      <c r="G898" s="25">
        <f>G899+G900+G901</f>
        <v>137882.70000000001</v>
      </c>
      <c r="H898" s="25">
        <f>H899+H900+H901</f>
        <v>123753.8</v>
      </c>
      <c r="I898" s="25">
        <f>I899+I900+I901</f>
        <v>123753.8</v>
      </c>
    </row>
    <row r="899" spans="1:9" ht="47.25">
      <c r="A899" s="27" t="s">
        <v>50</v>
      </c>
      <c r="B899" s="2"/>
      <c r="C899" s="2" t="s">
        <v>112</v>
      </c>
      <c r="D899" s="2" t="s">
        <v>43</v>
      </c>
      <c r="E899" s="31" t="s">
        <v>832</v>
      </c>
      <c r="F899" s="2" t="s">
        <v>88</v>
      </c>
      <c r="G899" s="25">
        <v>73392</v>
      </c>
      <c r="H899" s="25">
        <v>73392</v>
      </c>
      <c r="I899" s="25">
        <v>73392</v>
      </c>
    </row>
    <row r="900" spans="1:9" ht="31.5">
      <c r="A900" s="111" t="s">
        <v>51</v>
      </c>
      <c r="B900" s="2"/>
      <c r="C900" s="2" t="s">
        <v>112</v>
      </c>
      <c r="D900" s="2" t="s">
        <v>43</v>
      </c>
      <c r="E900" s="31" t="s">
        <v>832</v>
      </c>
      <c r="F900" s="2" t="s">
        <v>90</v>
      </c>
      <c r="G900" s="25">
        <v>52608</v>
      </c>
      <c r="H900" s="25">
        <v>38479.1</v>
      </c>
      <c r="I900" s="25">
        <v>38479.1</v>
      </c>
    </row>
    <row r="901" spans="1:9">
      <c r="A901" s="111" t="s">
        <v>21</v>
      </c>
      <c r="B901" s="2"/>
      <c r="C901" s="2" t="s">
        <v>112</v>
      </c>
      <c r="D901" s="2" t="s">
        <v>43</v>
      </c>
      <c r="E901" s="31" t="s">
        <v>832</v>
      </c>
      <c r="F901" s="2" t="s">
        <v>95</v>
      </c>
      <c r="G901" s="25">
        <v>11882.7</v>
      </c>
      <c r="H901" s="25">
        <v>11882.7</v>
      </c>
      <c r="I901" s="25">
        <v>11882.7</v>
      </c>
    </row>
    <row r="902" spans="1:9" ht="31.5">
      <c r="A902" s="111" t="s">
        <v>637</v>
      </c>
      <c r="B902" s="2"/>
      <c r="C902" s="2" t="s">
        <v>112</v>
      </c>
      <c r="D902" s="2" t="s">
        <v>43</v>
      </c>
      <c r="E902" s="20" t="s">
        <v>833</v>
      </c>
      <c r="F902" s="20"/>
      <c r="G902" s="25">
        <f>G903+G904+G905</f>
        <v>11937.7</v>
      </c>
      <c r="H902" s="25">
        <f>H903+H904+H905</f>
        <v>9673.2000000000007</v>
      </c>
      <c r="I902" s="25">
        <f>I903+I904+I905</f>
        <v>9673.2000000000007</v>
      </c>
    </row>
    <row r="903" spans="1:9" ht="47.25">
      <c r="A903" s="27" t="s">
        <v>50</v>
      </c>
      <c r="B903" s="2"/>
      <c r="C903" s="2" t="s">
        <v>112</v>
      </c>
      <c r="D903" s="2" t="s">
        <v>43</v>
      </c>
      <c r="E903" s="20" t="s">
        <v>833</v>
      </c>
      <c r="F903" s="20">
        <v>100</v>
      </c>
      <c r="G903" s="25">
        <v>5794.6</v>
      </c>
      <c r="H903" s="25">
        <v>5794.6</v>
      </c>
      <c r="I903" s="25">
        <v>5794.6</v>
      </c>
    </row>
    <row r="904" spans="1:9" ht="31.5">
      <c r="A904" s="111" t="s">
        <v>51</v>
      </c>
      <c r="B904" s="2"/>
      <c r="C904" s="2" t="s">
        <v>112</v>
      </c>
      <c r="D904" s="2" t="s">
        <v>43</v>
      </c>
      <c r="E904" s="20" t="s">
        <v>833</v>
      </c>
      <c r="F904" s="20">
        <v>200</v>
      </c>
      <c r="G904" s="25">
        <v>4978.6000000000004</v>
      </c>
      <c r="H904" s="25">
        <v>2714.1</v>
      </c>
      <c r="I904" s="25">
        <v>2714.1</v>
      </c>
    </row>
    <row r="905" spans="1:9">
      <c r="A905" s="111" t="s">
        <v>21</v>
      </c>
      <c r="B905" s="2"/>
      <c r="C905" s="2" t="s">
        <v>112</v>
      </c>
      <c r="D905" s="2" t="s">
        <v>43</v>
      </c>
      <c r="E905" s="20" t="s">
        <v>833</v>
      </c>
      <c r="F905" s="20">
        <v>800</v>
      </c>
      <c r="G905" s="25">
        <v>1164.5</v>
      </c>
      <c r="H905" s="25">
        <v>1164.5</v>
      </c>
      <c r="I905" s="25">
        <v>1164.5</v>
      </c>
    </row>
    <row r="906" spans="1:9">
      <c r="A906" s="111" t="s">
        <v>611</v>
      </c>
      <c r="B906" s="2"/>
      <c r="C906" s="2" t="s">
        <v>112</v>
      </c>
      <c r="D906" s="2" t="s">
        <v>43</v>
      </c>
      <c r="E906" s="41" t="s">
        <v>834</v>
      </c>
      <c r="F906" s="2"/>
      <c r="G906" s="25">
        <f>G909+G907</f>
        <v>1315.8</v>
      </c>
      <c r="H906" s="25">
        <f t="shared" ref="H906:I906" si="122">H909+H907</f>
        <v>1315.8</v>
      </c>
      <c r="I906" s="25">
        <f t="shared" si="122"/>
        <v>2451.3999999999996</v>
      </c>
    </row>
    <row r="907" spans="1:9" ht="63">
      <c r="A907" s="117" t="s">
        <v>939</v>
      </c>
      <c r="B907" s="2"/>
      <c r="C907" s="2" t="s">
        <v>112</v>
      </c>
      <c r="D907" s="2" t="s">
        <v>43</v>
      </c>
      <c r="E907" s="41" t="s">
        <v>940</v>
      </c>
      <c r="F907" s="2"/>
      <c r="G907" s="25">
        <f>SUM(G908)</f>
        <v>0</v>
      </c>
      <c r="H907" s="25">
        <f t="shared" ref="H907:I907" si="123">SUM(H908)</f>
        <v>0</v>
      </c>
      <c r="I907" s="25">
        <f t="shared" si="123"/>
        <v>1135.5999999999999</v>
      </c>
    </row>
    <row r="908" spans="1:9" ht="31.5">
      <c r="A908" s="117" t="s">
        <v>51</v>
      </c>
      <c r="B908" s="2"/>
      <c r="C908" s="2" t="s">
        <v>112</v>
      </c>
      <c r="D908" s="2" t="s">
        <v>43</v>
      </c>
      <c r="E908" s="41" t="s">
        <v>940</v>
      </c>
      <c r="F908" s="2" t="s">
        <v>90</v>
      </c>
      <c r="G908" s="25">
        <v>0</v>
      </c>
      <c r="H908" s="25">
        <v>0</v>
      </c>
      <c r="I908" s="25">
        <f>1135.6</f>
        <v>1135.5999999999999</v>
      </c>
    </row>
    <row r="909" spans="1:9" ht="31.5">
      <c r="A909" s="111" t="s">
        <v>506</v>
      </c>
      <c r="B909" s="2"/>
      <c r="C909" s="2" t="s">
        <v>112</v>
      </c>
      <c r="D909" s="2" t="s">
        <v>43</v>
      </c>
      <c r="E909" s="41" t="s">
        <v>835</v>
      </c>
      <c r="F909" s="2"/>
      <c r="G909" s="25">
        <f t="shared" ref="G909:I909" si="124">G910</f>
        <v>1315.8</v>
      </c>
      <c r="H909" s="25">
        <f t="shared" si="124"/>
        <v>1315.8</v>
      </c>
      <c r="I909" s="25">
        <f t="shared" si="124"/>
        <v>1315.8</v>
      </c>
    </row>
    <row r="910" spans="1:9" ht="31.5">
      <c r="A910" s="111" t="s">
        <v>229</v>
      </c>
      <c r="B910" s="2"/>
      <c r="C910" s="2" t="s">
        <v>112</v>
      </c>
      <c r="D910" s="2" t="s">
        <v>43</v>
      </c>
      <c r="E910" s="41" t="s">
        <v>835</v>
      </c>
      <c r="F910" s="2" t="s">
        <v>121</v>
      </c>
      <c r="G910" s="25">
        <v>1315.8</v>
      </c>
      <c r="H910" s="25">
        <v>1315.8</v>
      </c>
      <c r="I910" s="25">
        <v>1315.8</v>
      </c>
    </row>
    <row r="911" spans="1:9">
      <c r="A911" s="117" t="s">
        <v>941</v>
      </c>
      <c r="B911" s="2"/>
      <c r="C911" s="2" t="s">
        <v>112</v>
      </c>
      <c r="D911" s="2" t="s">
        <v>43</v>
      </c>
      <c r="E911" s="41" t="s">
        <v>943</v>
      </c>
      <c r="F911" s="2"/>
      <c r="G911" s="25">
        <f>SUM(G912)</f>
        <v>6792.5</v>
      </c>
      <c r="H911" s="25">
        <f t="shared" ref="H911:I911" si="125">SUM(H912)</f>
        <v>40601.9</v>
      </c>
      <c r="I911" s="25">
        <f t="shared" si="125"/>
        <v>30278.6</v>
      </c>
    </row>
    <row r="912" spans="1:9" ht="78.75">
      <c r="A912" s="117" t="s">
        <v>942</v>
      </c>
      <c r="B912" s="2"/>
      <c r="C912" s="2" t="s">
        <v>112</v>
      </c>
      <c r="D912" s="2" t="s">
        <v>43</v>
      </c>
      <c r="E912" s="41" t="s">
        <v>944</v>
      </c>
      <c r="F912" s="2"/>
      <c r="G912" s="25">
        <f>SUM(G913:G914)</f>
        <v>6792.5</v>
      </c>
      <c r="H912" s="25">
        <f t="shared" ref="H912:I912" si="126">SUM(H913:H914)</f>
        <v>40601.9</v>
      </c>
      <c r="I912" s="25">
        <f t="shared" si="126"/>
        <v>30278.6</v>
      </c>
    </row>
    <row r="913" spans="1:9" ht="31.5">
      <c r="A913" s="117" t="s">
        <v>51</v>
      </c>
      <c r="B913" s="2"/>
      <c r="C913" s="2" t="s">
        <v>112</v>
      </c>
      <c r="D913" s="2" t="s">
        <v>43</v>
      </c>
      <c r="E913" s="41" t="s">
        <v>944</v>
      </c>
      <c r="F913" s="2" t="s">
        <v>90</v>
      </c>
      <c r="G913" s="25">
        <v>4528.5</v>
      </c>
      <c r="H913" s="25">
        <v>29324.400000000001</v>
      </c>
      <c r="I913" s="25">
        <v>15139.5</v>
      </c>
    </row>
    <row r="914" spans="1:9" ht="31.5">
      <c r="A914" s="117" t="s">
        <v>71</v>
      </c>
      <c r="B914" s="2"/>
      <c r="C914" s="2" t="s">
        <v>112</v>
      </c>
      <c r="D914" s="2" t="s">
        <v>43</v>
      </c>
      <c r="E914" s="41" t="s">
        <v>944</v>
      </c>
      <c r="F914" s="2" t="s">
        <v>121</v>
      </c>
      <c r="G914" s="25">
        <v>2264</v>
      </c>
      <c r="H914" s="25">
        <v>11277.5</v>
      </c>
      <c r="I914" s="25">
        <v>15139.1</v>
      </c>
    </row>
    <row r="915" spans="1:9" ht="31.5">
      <c r="A915" s="111" t="s">
        <v>537</v>
      </c>
      <c r="B915" s="2"/>
      <c r="C915" s="2" t="s">
        <v>112</v>
      </c>
      <c r="D915" s="2" t="s">
        <v>43</v>
      </c>
      <c r="E915" s="31" t="s">
        <v>336</v>
      </c>
      <c r="F915" s="2"/>
      <c r="G915" s="25">
        <f>G916+G921</f>
        <v>4067.7</v>
      </c>
      <c r="H915" s="25">
        <f t="shared" ref="H915:I915" si="127">H916+H921</f>
        <v>1096</v>
      </c>
      <c r="I915" s="25">
        <f t="shared" si="127"/>
        <v>1070.5</v>
      </c>
    </row>
    <row r="916" spans="1:9">
      <c r="A916" s="111" t="s">
        <v>34</v>
      </c>
      <c r="B916" s="2"/>
      <c r="C916" s="2" t="s">
        <v>112</v>
      </c>
      <c r="D916" s="2" t="s">
        <v>43</v>
      </c>
      <c r="E916" s="31" t="s">
        <v>337</v>
      </c>
      <c r="F916" s="2"/>
      <c r="G916" s="25">
        <f>SUM(G917:G919)</f>
        <v>3623.7</v>
      </c>
      <c r="H916" s="25">
        <f t="shared" ref="H916:I916" si="128">SUM(H917:H919)</f>
        <v>770</v>
      </c>
      <c r="I916" s="25">
        <f t="shared" si="128"/>
        <v>1070.5</v>
      </c>
    </row>
    <row r="917" spans="1:9" ht="31.5">
      <c r="A917" s="111" t="s">
        <v>51</v>
      </c>
      <c r="B917" s="2"/>
      <c r="C917" s="2" t="s">
        <v>112</v>
      </c>
      <c r="D917" s="2" t="s">
        <v>43</v>
      </c>
      <c r="E917" s="31" t="s">
        <v>337</v>
      </c>
      <c r="F917" s="2" t="s">
        <v>90</v>
      </c>
      <c r="G917" s="25">
        <v>2306</v>
      </c>
      <c r="H917" s="25"/>
      <c r="I917" s="25"/>
    </row>
    <row r="918" spans="1:9" ht="31.5">
      <c r="A918" s="111" t="s">
        <v>229</v>
      </c>
      <c r="B918" s="2"/>
      <c r="C918" s="2" t="s">
        <v>112</v>
      </c>
      <c r="D918" s="2" t="s">
        <v>43</v>
      </c>
      <c r="E918" s="31" t="s">
        <v>337</v>
      </c>
      <c r="F918" s="2" t="s">
        <v>121</v>
      </c>
      <c r="G918" s="25">
        <v>663</v>
      </c>
      <c r="H918" s="25"/>
      <c r="I918" s="25"/>
    </row>
    <row r="919" spans="1:9" ht="31.5">
      <c r="A919" s="111" t="s">
        <v>839</v>
      </c>
      <c r="B919" s="2"/>
      <c r="C919" s="2" t="s">
        <v>112</v>
      </c>
      <c r="D919" s="2" t="s">
        <v>43</v>
      </c>
      <c r="E919" s="31" t="s">
        <v>840</v>
      </c>
      <c r="F919" s="2"/>
      <c r="G919" s="25">
        <f>G920</f>
        <v>654.70000000000005</v>
      </c>
      <c r="H919" s="25">
        <f>H920</f>
        <v>770</v>
      </c>
      <c r="I919" s="25">
        <f>I920</f>
        <v>1070.5</v>
      </c>
    </row>
    <row r="920" spans="1:9" ht="31.5">
      <c r="A920" s="111" t="s">
        <v>51</v>
      </c>
      <c r="B920" s="2"/>
      <c r="C920" s="2" t="s">
        <v>112</v>
      </c>
      <c r="D920" s="2" t="s">
        <v>43</v>
      </c>
      <c r="E920" s="31" t="s">
        <v>840</v>
      </c>
      <c r="F920" s="2" t="s">
        <v>90</v>
      </c>
      <c r="G920" s="25">
        <v>654.70000000000005</v>
      </c>
      <c r="H920" s="25">
        <v>770</v>
      </c>
      <c r="I920" s="25">
        <v>1070.5</v>
      </c>
    </row>
    <row r="921" spans="1:9">
      <c r="A921" s="57" t="s">
        <v>150</v>
      </c>
      <c r="B921" s="2"/>
      <c r="C921" s="2" t="s">
        <v>112</v>
      </c>
      <c r="D921" s="2" t="s">
        <v>43</v>
      </c>
      <c r="E921" s="31" t="s">
        <v>813</v>
      </c>
      <c r="F921" s="2"/>
      <c r="G921" s="25">
        <f>G922</f>
        <v>444</v>
      </c>
      <c r="H921" s="25">
        <f t="shared" ref="H921:I921" si="129">H922</f>
        <v>326</v>
      </c>
      <c r="I921" s="25">
        <f t="shared" si="129"/>
        <v>0</v>
      </c>
    </row>
    <row r="922" spans="1:9">
      <c r="A922" s="111" t="s">
        <v>263</v>
      </c>
      <c r="B922" s="2"/>
      <c r="C922" s="2" t="s">
        <v>112</v>
      </c>
      <c r="D922" s="2" t="s">
        <v>43</v>
      </c>
      <c r="E922" s="31" t="s">
        <v>843</v>
      </c>
      <c r="F922" s="2"/>
      <c r="G922" s="25">
        <f>SUM(G923)</f>
        <v>444</v>
      </c>
      <c r="H922" s="25">
        <f t="shared" ref="H922:I922" si="130">SUM(H923)</f>
        <v>326</v>
      </c>
      <c r="I922" s="25">
        <f t="shared" si="130"/>
        <v>0</v>
      </c>
    </row>
    <row r="923" spans="1:9" ht="31.5">
      <c r="A923" s="111" t="s">
        <v>839</v>
      </c>
      <c r="B923" s="2"/>
      <c r="C923" s="2" t="s">
        <v>112</v>
      </c>
      <c r="D923" s="2" t="s">
        <v>43</v>
      </c>
      <c r="E923" s="31" t="s">
        <v>841</v>
      </c>
      <c r="F923" s="2"/>
      <c r="G923" s="25">
        <f>SUM(G924)</f>
        <v>444</v>
      </c>
      <c r="H923" s="25">
        <f t="shared" ref="H923:I923" si="131">SUM(H924)</f>
        <v>326</v>
      </c>
      <c r="I923" s="25">
        <f t="shared" si="131"/>
        <v>0</v>
      </c>
    </row>
    <row r="924" spans="1:9" ht="31.5">
      <c r="A924" s="111" t="s">
        <v>229</v>
      </c>
      <c r="B924" s="2"/>
      <c r="C924" s="2" t="s">
        <v>112</v>
      </c>
      <c r="D924" s="2" t="s">
        <v>43</v>
      </c>
      <c r="E924" s="31" t="s">
        <v>841</v>
      </c>
      <c r="F924" s="2" t="s">
        <v>121</v>
      </c>
      <c r="G924" s="25">
        <v>444</v>
      </c>
      <c r="H924" s="25">
        <v>326</v>
      </c>
      <c r="I924" s="25">
        <v>0</v>
      </c>
    </row>
    <row r="925" spans="1:9">
      <c r="A925" s="111" t="s">
        <v>113</v>
      </c>
      <c r="B925" s="2"/>
      <c r="C925" s="2" t="s">
        <v>112</v>
      </c>
      <c r="D925" s="2" t="s">
        <v>53</v>
      </c>
      <c r="E925" s="2"/>
      <c r="F925" s="2"/>
      <c r="G925" s="25">
        <f>G926</f>
        <v>95751.8</v>
      </c>
      <c r="H925" s="25">
        <f>H926</f>
        <v>101813.7</v>
      </c>
      <c r="I925" s="25">
        <f>I926</f>
        <v>101742</v>
      </c>
    </row>
    <row r="926" spans="1:9" ht="31.5">
      <c r="A926" s="111" t="s">
        <v>684</v>
      </c>
      <c r="B926" s="2"/>
      <c r="C926" s="2" t="s">
        <v>112</v>
      </c>
      <c r="D926" s="2" t="s">
        <v>53</v>
      </c>
      <c r="E926" s="61" t="s">
        <v>325</v>
      </c>
      <c r="F926" s="2"/>
      <c r="G926" s="25">
        <f>SUM(G927)+G937</f>
        <v>95751.8</v>
      </c>
      <c r="H926" s="25">
        <f t="shared" ref="H926:I926" si="132">SUM(H927)+H937</f>
        <v>101813.7</v>
      </c>
      <c r="I926" s="25">
        <f t="shared" si="132"/>
        <v>101742</v>
      </c>
    </row>
    <row r="927" spans="1:9" ht="31.5">
      <c r="A927" s="111" t="s">
        <v>824</v>
      </c>
      <c r="B927" s="2"/>
      <c r="C927" s="2" t="s">
        <v>112</v>
      </c>
      <c r="D927" s="2" t="s">
        <v>53</v>
      </c>
      <c r="E927" s="31" t="s">
        <v>793</v>
      </c>
      <c r="F927" s="2"/>
      <c r="G927" s="25">
        <f>SUM(G928+G931)+G934</f>
        <v>95541.8</v>
      </c>
      <c r="H927" s="25">
        <f t="shared" ref="H927:I927" si="133">SUM(H928+H931)+H934</f>
        <v>86437.8</v>
      </c>
      <c r="I927" s="25">
        <f t="shared" si="133"/>
        <v>86437.8</v>
      </c>
    </row>
    <row r="928" spans="1:9">
      <c r="A928" s="111" t="s">
        <v>34</v>
      </c>
      <c r="B928" s="2"/>
      <c r="C928" s="2" t="s">
        <v>112</v>
      </c>
      <c r="D928" s="2" t="s">
        <v>53</v>
      </c>
      <c r="E928" s="41" t="s">
        <v>794</v>
      </c>
      <c r="F928" s="2"/>
      <c r="G928" s="25">
        <f t="shared" ref="G928:I929" si="134">G929</f>
        <v>4630</v>
      </c>
      <c r="H928" s="25">
        <f t="shared" si="134"/>
        <v>0</v>
      </c>
      <c r="I928" s="25">
        <f t="shared" si="134"/>
        <v>0</v>
      </c>
    </row>
    <row r="929" spans="1:9">
      <c r="A929" s="111" t="s">
        <v>339</v>
      </c>
      <c r="B929" s="2"/>
      <c r="C929" s="2" t="s">
        <v>112</v>
      </c>
      <c r="D929" s="2" t="s">
        <v>53</v>
      </c>
      <c r="E929" s="61" t="s">
        <v>811</v>
      </c>
      <c r="F929" s="2"/>
      <c r="G929" s="25">
        <f t="shared" si="134"/>
        <v>4630</v>
      </c>
      <c r="H929" s="25">
        <f t="shared" si="134"/>
        <v>0</v>
      </c>
      <c r="I929" s="25">
        <f t="shared" si="134"/>
        <v>0</v>
      </c>
    </row>
    <row r="930" spans="1:9" ht="31.5">
      <c r="A930" s="111" t="s">
        <v>229</v>
      </c>
      <c r="B930" s="2"/>
      <c r="C930" s="2" t="s">
        <v>112</v>
      </c>
      <c r="D930" s="2" t="s">
        <v>53</v>
      </c>
      <c r="E930" s="61" t="s">
        <v>811</v>
      </c>
      <c r="F930" s="2" t="s">
        <v>121</v>
      </c>
      <c r="G930" s="25">
        <v>4630</v>
      </c>
      <c r="H930" s="25"/>
      <c r="I930" s="25"/>
    </row>
    <row r="931" spans="1:9" ht="47.25">
      <c r="A931" s="111" t="s">
        <v>25</v>
      </c>
      <c r="B931" s="2"/>
      <c r="C931" s="2" t="s">
        <v>112</v>
      </c>
      <c r="D931" s="2" t="s">
        <v>53</v>
      </c>
      <c r="E931" s="41" t="s">
        <v>806</v>
      </c>
      <c r="F931" s="2"/>
      <c r="G931" s="25">
        <f>SUM(G932)</f>
        <v>87451</v>
      </c>
      <c r="H931" s="25">
        <f>SUM(H932)</f>
        <v>86437.8</v>
      </c>
      <c r="I931" s="25">
        <f>SUM(I932)</f>
        <v>86437.8</v>
      </c>
    </row>
    <row r="932" spans="1:9">
      <c r="A932" s="111" t="s">
        <v>339</v>
      </c>
      <c r="B932" s="2"/>
      <c r="C932" s="2" t="s">
        <v>112</v>
      </c>
      <c r="D932" s="2" t="s">
        <v>53</v>
      </c>
      <c r="E932" s="41" t="s">
        <v>809</v>
      </c>
      <c r="F932" s="2"/>
      <c r="G932" s="25">
        <f>G933</f>
        <v>87451</v>
      </c>
      <c r="H932" s="25">
        <f>H933</f>
        <v>86437.8</v>
      </c>
      <c r="I932" s="25">
        <f>I933</f>
        <v>86437.8</v>
      </c>
    </row>
    <row r="933" spans="1:9" ht="31.5">
      <c r="A933" s="111" t="s">
        <v>229</v>
      </c>
      <c r="B933" s="2"/>
      <c r="C933" s="2" t="s">
        <v>112</v>
      </c>
      <c r="D933" s="2" t="s">
        <v>53</v>
      </c>
      <c r="E933" s="41" t="s">
        <v>809</v>
      </c>
      <c r="F933" s="2" t="s">
        <v>121</v>
      </c>
      <c r="G933" s="25">
        <v>87451</v>
      </c>
      <c r="H933" s="25">
        <v>86437.8</v>
      </c>
      <c r="I933" s="25">
        <v>86437.8</v>
      </c>
    </row>
    <row r="934" spans="1:9">
      <c r="A934" s="32" t="s">
        <v>844</v>
      </c>
      <c r="B934" s="73"/>
      <c r="C934" s="73" t="s">
        <v>112</v>
      </c>
      <c r="D934" s="73" t="s">
        <v>53</v>
      </c>
      <c r="E934" s="33" t="s">
        <v>845</v>
      </c>
      <c r="F934" s="33"/>
      <c r="G934" s="106">
        <f t="shared" ref="G934:I935" si="135">G935</f>
        <v>3460.8</v>
      </c>
      <c r="H934" s="106">
        <f t="shared" si="135"/>
        <v>0</v>
      </c>
      <c r="I934" s="106">
        <f t="shared" si="135"/>
        <v>0</v>
      </c>
    </row>
    <row r="935" spans="1:9">
      <c r="A935" s="111" t="s">
        <v>846</v>
      </c>
      <c r="B935" s="2"/>
      <c r="C935" s="2" t="s">
        <v>112</v>
      </c>
      <c r="D935" s="108" t="s">
        <v>53</v>
      </c>
      <c r="E935" s="41" t="s">
        <v>847</v>
      </c>
      <c r="F935" s="2"/>
      <c r="G935" s="25">
        <f t="shared" si="135"/>
        <v>3460.8</v>
      </c>
      <c r="H935" s="25">
        <f t="shared" si="135"/>
        <v>0</v>
      </c>
      <c r="I935" s="25">
        <f t="shared" si="135"/>
        <v>0</v>
      </c>
    </row>
    <row r="936" spans="1:9" ht="31.5">
      <c r="A936" s="111" t="s">
        <v>229</v>
      </c>
      <c r="B936" s="2"/>
      <c r="C936" s="2" t="s">
        <v>112</v>
      </c>
      <c r="D936" s="108" t="s">
        <v>53</v>
      </c>
      <c r="E936" s="41" t="s">
        <v>847</v>
      </c>
      <c r="F936" s="2" t="s">
        <v>121</v>
      </c>
      <c r="G936" s="25">
        <v>3460.8</v>
      </c>
      <c r="H936" s="25">
        <v>0</v>
      </c>
      <c r="I936" s="25">
        <v>0</v>
      </c>
    </row>
    <row r="937" spans="1:9" ht="47.25">
      <c r="A937" s="111" t="s">
        <v>687</v>
      </c>
      <c r="B937" s="2"/>
      <c r="C937" s="2" t="s">
        <v>112</v>
      </c>
      <c r="D937" s="2" t="s">
        <v>53</v>
      </c>
      <c r="E937" s="31" t="s">
        <v>336</v>
      </c>
      <c r="F937" s="2"/>
      <c r="G937" s="25">
        <f>SUM(G938)+G940</f>
        <v>210</v>
      </c>
      <c r="H937" s="25">
        <f t="shared" ref="H937:I937" si="136">SUM(H938)+H940</f>
        <v>15375.9</v>
      </c>
      <c r="I937" s="25">
        <f t="shared" si="136"/>
        <v>15304.2</v>
      </c>
    </row>
    <row r="938" spans="1:9">
      <c r="A938" s="111" t="s">
        <v>34</v>
      </c>
      <c r="B938" s="2"/>
      <c r="C938" s="2" t="s">
        <v>112</v>
      </c>
      <c r="D938" s="2" t="s">
        <v>53</v>
      </c>
      <c r="E938" s="31" t="s">
        <v>337</v>
      </c>
      <c r="F938" s="2"/>
      <c r="G938" s="25">
        <f t="shared" ref="G938:I938" si="137">SUM(G939)</f>
        <v>210</v>
      </c>
      <c r="H938" s="25">
        <f t="shared" si="137"/>
        <v>0</v>
      </c>
      <c r="I938" s="25">
        <f t="shared" si="137"/>
        <v>0</v>
      </c>
    </row>
    <row r="939" spans="1:9" ht="31.5">
      <c r="A939" s="111" t="s">
        <v>229</v>
      </c>
      <c r="B939" s="2"/>
      <c r="C939" s="2" t="s">
        <v>112</v>
      </c>
      <c r="D939" s="2" t="s">
        <v>53</v>
      </c>
      <c r="E939" s="31" t="s">
        <v>337</v>
      </c>
      <c r="F939" s="2" t="s">
        <v>121</v>
      </c>
      <c r="G939" s="25">
        <v>210</v>
      </c>
      <c r="H939" s="25"/>
      <c r="I939" s="25"/>
    </row>
    <row r="940" spans="1:9">
      <c r="A940" s="32" t="s">
        <v>150</v>
      </c>
      <c r="B940" s="73"/>
      <c r="C940" s="73" t="s">
        <v>112</v>
      </c>
      <c r="D940" s="73" t="s">
        <v>53</v>
      </c>
      <c r="E940" s="33" t="s">
        <v>813</v>
      </c>
      <c r="F940" s="33"/>
      <c r="G940" s="106">
        <f>G942</f>
        <v>0</v>
      </c>
      <c r="H940" s="106">
        <f>H942</f>
        <v>15375.9</v>
      </c>
      <c r="I940" s="106">
        <f>I942</f>
        <v>15304.2</v>
      </c>
    </row>
    <row r="941" spans="1:9" ht="31.5">
      <c r="A941" s="111" t="s">
        <v>815</v>
      </c>
      <c r="B941" s="73"/>
      <c r="C941" s="73" t="s">
        <v>112</v>
      </c>
      <c r="D941" s="73" t="s">
        <v>53</v>
      </c>
      <c r="E941" s="31" t="s">
        <v>842</v>
      </c>
      <c r="F941" s="33"/>
      <c r="G941" s="106">
        <f>SUM(G942)</f>
        <v>0</v>
      </c>
      <c r="H941" s="106">
        <f t="shared" ref="H941:I942" si="138">SUM(H942)</f>
        <v>15375.9</v>
      </c>
      <c r="I941" s="106">
        <f t="shared" si="138"/>
        <v>15304.2</v>
      </c>
    </row>
    <row r="942" spans="1:9" ht="31.5">
      <c r="A942" s="57" t="s">
        <v>848</v>
      </c>
      <c r="B942" s="2"/>
      <c r="C942" s="2" t="s">
        <v>112</v>
      </c>
      <c r="D942" s="2" t="s">
        <v>53</v>
      </c>
      <c r="E942" s="31" t="s">
        <v>849</v>
      </c>
      <c r="F942" s="58"/>
      <c r="G942" s="60">
        <f>SUM(G943)</f>
        <v>0</v>
      </c>
      <c r="H942" s="60">
        <f t="shared" si="138"/>
        <v>15375.9</v>
      </c>
      <c r="I942" s="60">
        <f t="shared" si="138"/>
        <v>15304.2</v>
      </c>
    </row>
    <row r="943" spans="1:9" ht="31.5">
      <c r="A943" s="111" t="s">
        <v>229</v>
      </c>
      <c r="B943" s="2"/>
      <c r="C943" s="2" t="s">
        <v>112</v>
      </c>
      <c r="D943" s="2" t="s">
        <v>53</v>
      </c>
      <c r="E943" s="31" t="s">
        <v>849</v>
      </c>
      <c r="F943" s="58" t="s">
        <v>121</v>
      </c>
      <c r="G943" s="60">
        <v>0</v>
      </c>
      <c r="H943" s="60">
        <v>15375.9</v>
      </c>
      <c r="I943" s="101">
        <v>15304.2</v>
      </c>
    </row>
    <row r="944" spans="1:9">
      <c r="A944" s="111" t="s">
        <v>340</v>
      </c>
      <c r="B944" s="2"/>
      <c r="C944" s="2" t="s">
        <v>112</v>
      </c>
      <c r="D944" s="2" t="s">
        <v>112</v>
      </c>
      <c r="E944" s="2"/>
      <c r="F944" s="2"/>
      <c r="G944" s="25">
        <f>G945+G948+G951</f>
        <v>31666.5</v>
      </c>
      <c r="H944" s="25">
        <f>H945+H948+H951</f>
        <v>31266.500000000004</v>
      </c>
      <c r="I944" s="25">
        <f>I945+I948+I951</f>
        <v>31266.500000000004</v>
      </c>
    </row>
    <row r="945" spans="1:9" ht="31.5">
      <c r="A945" s="111" t="s">
        <v>678</v>
      </c>
      <c r="B945" s="112"/>
      <c r="C945" s="112" t="s">
        <v>112</v>
      </c>
      <c r="D945" s="112" t="s">
        <v>112</v>
      </c>
      <c r="E945" s="112" t="s">
        <v>224</v>
      </c>
      <c r="F945" s="112"/>
      <c r="G945" s="101">
        <f>G946</f>
        <v>78</v>
      </c>
      <c r="H945" s="101">
        <f>H946</f>
        <v>78</v>
      </c>
      <c r="I945" s="101">
        <f>I946</f>
        <v>78</v>
      </c>
    </row>
    <row r="946" spans="1:9">
      <c r="A946" s="111" t="s">
        <v>34</v>
      </c>
      <c r="B946" s="112"/>
      <c r="C946" s="112" t="s">
        <v>112</v>
      </c>
      <c r="D946" s="112" t="s">
        <v>112</v>
      </c>
      <c r="E946" s="112" t="s">
        <v>341</v>
      </c>
      <c r="F946" s="112"/>
      <c r="G946" s="101">
        <f>SUM(G947)</f>
        <v>78</v>
      </c>
      <c r="H946" s="101">
        <f>SUM(H947)</f>
        <v>78</v>
      </c>
      <c r="I946" s="101">
        <f>SUM(I947)</f>
        <v>78</v>
      </c>
    </row>
    <row r="947" spans="1:9" ht="31.5">
      <c r="A947" s="111" t="s">
        <v>51</v>
      </c>
      <c r="B947" s="112"/>
      <c r="C947" s="112" t="s">
        <v>112</v>
      </c>
      <c r="D947" s="112" t="s">
        <v>112</v>
      </c>
      <c r="E947" s="112" t="s">
        <v>341</v>
      </c>
      <c r="F947" s="112" t="s">
        <v>90</v>
      </c>
      <c r="G947" s="101">
        <v>78</v>
      </c>
      <c r="H947" s="101">
        <v>78</v>
      </c>
      <c r="I947" s="101">
        <v>78</v>
      </c>
    </row>
    <row r="948" spans="1:9" ht="47.25">
      <c r="A948" s="111" t="s">
        <v>679</v>
      </c>
      <c r="B948" s="112"/>
      <c r="C948" s="112" t="s">
        <v>112</v>
      </c>
      <c r="D948" s="112" t="s">
        <v>112</v>
      </c>
      <c r="E948" s="112" t="s">
        <v>343</v>
      </c>
      <c r="F948" s="112"/>
      <c r="G948" s="101">
        <f>G949</f>
        <v>78.5</v>
      </c>
      <c r="H948" s="101">
        <f>H949</f>
        <v>78.5</v>
      </c>
      <c r="I948" s="101">
        <f>I949</f>
        <v>78.5</v>
      </c>
    </row>
    <row r="949" spans="1:9">
      <c r="A949" s="111" t="s">
        <v>34</v>
      </c>
      <c r="B949" s="112"/>
      <c r="C949" s="112" t="s">
        <v>112</v>
      </c>
      <c r="D949" s="112" t="s">
        <v>112</v>
      </c>
      <c r="E949" s="112" t="s">
        <v>344</v>
      </c>
      <c r="F949" s="112"/>
      <c r="G949" s="101">
        <f>SUM(G950)</f>
        <v>78.5</v>
      </c>
      <c r="H949" s="101">
        <f>SUM(H950)</f>
        <v>78.5</v>
      </c>
      <c r="I949" s="101">
        <f>SUM(I950)</f>
        <v>78.5</v>
      </c>
    </row>
    <row r="950" spans="1:9" ht="31.5">
      <c r="A950" s="111" t="s">
        <v>51</v>
      </c>
      <c r="B950" s="112"/>
      <c r="C950" s="112" t="s">
        <v>112</v>
      </c>
      <c r="D950" s="112" t="s">
        <v>112</v>
      </c>
      <c r="E950" s="112" t="s">
        <v>344</v>
      </c>
      <c r="F950" s="112" t="s">
        <v>90</v>
      </c>
      <c r="G950" s="101">
        <v>78.5</v>
      </c>
      <c r="H950" s="101">
        <v>78.5</v>
      </c>
      <c r="I950" s="101">
        <v>78.5</v>
      </c>
    </row>
    <row r="951" spans="1:9" ht="31.5">
      <c r="A951" s="111" t="s">
        <v>684</v>
      </c>
      <c r="B951" s="112"/>
      <c r="C951" s="112" t="s">
        <v>112</v>
      </c>
      <c r="D951" s="112" t="s">
        <v>112</v>
      </c>
      <c r="E951" s="31" t="s">
        <v>325</v>
      </c>
      <c r="F951" s="112"/>
      <c r="G951" s="101">
        <f>SUM(G952+G959)</f>
        <v>31510</v>
      </c>
      <c r="H951" s="101">
        <f t="shared" ref="H951:I951" si="139">SUM(H952+H959)</f>
        <v>31110.000000000004</v>
      </c>
      <c r="I951" s="101">
        <f t="shared" si="139"/>
        <v>31110.000000000004</v>
      </c>
    </row>
    <row r="952" spans="1:9" ht="31.5">
      <c r="A952" s="111" t="s">
        <v>824</v>
      </c>
      <c r="B952" s="112"/>
      <c r="C952" s="112" t="s">
        <v>112</v>
      </c>
      <c r="D952" s="112" t="s">
        <v>112</v>
      </c>
      <c r="E952" s="31" t="s">
        <v>793</v>
      </c>
      <c r="F952" s="112"/>
      <c r="G952" s="101">
        <f>SUM(G953)</f>
        <v>27253.100000000002</v>
      </c>
      <c r="H952" s="101">
        <f t="shared" ref="H952:I952" si="140">SUM(H953)</f>
        <v>27253.100000000002</v>
      </c>
      <c r="I952" s="101">
        <f t="shared" si="140"/>
        <v>27253.100000000002</v>
      </c>
    </row>
    <row r="953" spans="1:9">
      <c r="A953" s="111" t="s">
        <v>34</v>
      </c>
      <c r="B953" s="112"/>
      <c r="C953" s="112" t="s">
        <v>112</v>
      </c>
      <c r="D953" s="112" t="s">
        <v>112</v>
      </c>
      <c r="E953" s="31" t="s">
        <v>794</v>
      </c>
      <c r="F953" s="112"/>
      <c r="G953" s="101">
        <f>SUM(G954)+G957</f>
        <v>27253.100000000002</v>
      </c>
      <c r="H953" s="101">
        <f t="shared" ref="H953:I953" si="141">SUM(H954)+H957</f>
        <v>27253.100000000002</v>
      </c>
      <c r="I953" s="101">
        <f t="shared" si="141"/>
        <v>27253.100000000002</v>
      </c>
    </row>
    <row r="954" spans="1:9">
      <c r="A954" s="36" t="s">
        <v>346</v>
      </c>
      <c r="B954" s="2"/>
      <c r="C954" s="2" t="s">
        <v>112</v>
      </c>
      <c r="D954" s="2" t="s">
        <v>112</v>
      </c>
      <c r="E954" s="2" t="s">
        <v>851</v>
      </c>
      <c r="F954" s="112"/>
      <c r="G954" s="101">
        <f>SUM(G955:G956)</f>
        <v>2882.7</v>
      </c>
      <c r="H954" s="101">
        <f>SUM(H955:H956)</f>
        <v>2882.7</v>
      </c>
      <c r="I954" s="101">
        <f>SUM(I955:I956)</f>
        <v>2882.7</v>
      </c>
    </row>
    <row r="955" spans="1:9" ht="31.5">
      <c r="A955" s="111" t="s">
        <v>51</v>
      </c>
      <c r="B955" s="112"/>
      <c r="C955" s="112" t="s">
        <v>112</v>
      </c>
      <c r="D955" s="112" t="s">
        <v>112</v>
      </c>
      <c r="E955" s="2" t="s">
        <v>851</v>
      </c>
      <c r="F955" s="112" t="s">
        <v>90</v>
      </c>
      <c r="G955" s="101">
        <v>2882.7</v>
      </c>
      <c r="H955" s="101">
        <v>2882.7</v>
      </c>
      <c r="I955" s="101">
        <v>2882.7</v>
      </c>
    </row>
    <row r="956" spans="1:9" ht="31.5">
      <c r="A956" s="111" t="s">
        <v>229</v>
      </c>
      <c r="B956" s="112"/>
      <c r="C956" s="2" t="s">
        <v>112</v>
      </c>
      <c r="D956" s="2" t="s">
        <v>112</v>
      </c>
      <c r="E956" s="2" t="s">
        <v>851</v>
      </c>
      <c r="F956" s="112" t="s">
        <v>121</v>
      </c>
      <c r="G956" s="101">
        <v>0</v>
      </c>
      <c r="H956" s="101">
        <v>0</v>
      </c>
      <c r="I956" s="101">
        <v>0</v>
      </c>
    </row>
    <row r="957" spans="1:9">
      <c r="A957" s="111" t="s">
        <v>467</v>
      </c>
      <c r="B957" s="2"/>
      <c r="C957" s="2" t="s">
        <v>112</v>
      </c>
      <c r="D957" s="2" t="s">
        <v>112</v>
      </c>
      <c r="E957" s="2" t="s">
        <v>852</v>
      </c>
      <c r="F957" s="2"/>
      <c r="G957" s="25">
        <f>SUM(G958)</f>
        <v>24370.400000000001</v>
      </c>
      <c r="H957" s="25">
        <f t="shared" ref="H957:I957" si="142">SUM(H958)</f>
        <v>24370.400000000001</v>
      </c>
      <c r="I957" s="25">
        <f t="shared" si="142"/>
        <v>24370.400000000001</v>
      </c>
    </row>
    <row r="958" spans="1:9" ht="31.5">
      <c r="A958" s="111" t="s">
        <v>51</v>
      </c>
      <c r="B958" s="2"/>
      <c r="C958" s="2" t="s">
        <v>112</v>
      </c>
      <c r="D958" s="2" t="s">
        <v>112</v>
      </c>
      <c r="E958" s="2" t="s">
        <v>852</v>
      </c>
      <c r="F958" s="112" t="s">
        <v>90</v>
      </c>
      <c r="G958" s="25">
        <v>24370.400000000001</v>
      </c>
      <c r="H958" s="25">
        <v>24370.400000000001</v>
      </c>
      <c r="I958" s="25">
        <v>24370.400000000001</v>
      </c>
    </row>
    <row r="959" spans="1:9" ht="31.5">
      <c r="A959" s="111" t="s">
        <v>535</v>
      </c>
      <c r="B959" s="2"/>
      <c r="C959" s="2" t="s">
        <v>112</v>
      </c>
      <c r="D959" s="2" t="s">
        <v>112</v>
      </c>
      <c r="E959" s="2" t="s">
        <v>347</v>
      </c>
      <c r="F959" s="2"/>
      <c r="G959" s="25">
        <f>G960+G970+G973</f>
        <v>4256.8999999999996</v>
      </c>
      <c r="H959" s="25">
        <f>H960+H970+H973</f>
        <v>3856.9</v>
      </c>
      <c r="I959" s="25">
        <f>I960+I970+I973</f>
        <v>3856.9</v>
      </c>
    </row>
    <row r="960" spans="1:9">
      <c r="A960" s="111" t="s">
        <v>34</v>
      </c>
      <c r="B960" s="2"/>
      <c r="C960" s="2" t="s">
        <v>112</v>
      </c>
      <c r="D960" s="2" t="s">
        <v>112</v>
      </c>
      <c r="E960" s="2" t="s">
        <v>348</v>
      </c>
      <c r="F960" s="2"/>
      <c r="G960" s="25">
        <f>G966+G961</f>
        <v>3932</v>
      </c>
      <c r="H960" s="25">
        <f>H966+H961</f>
        <v>3532</v>
      </c>
      <c r="I960" s="25">
        <f>I966+I961</f>
        <v>3532</v>
      </c>
    </row>
    <row r="961" spans="1:9">
      <c r="A961" s="111" t="s">
        <v>504</v>
      </c>
      <c r="B961" s="2"/>
      <c r="C961" s="2" t="s">
        <v>112</v>
      </c>
      <c r="D961" s="2" t="s">
        <v>112</v>
      </c>
      <c r="E961" s="41" t="s">
        <v>505</v>
      </c>
      <c r="F961" s="2"/>
      <c r="G961" s="25">
        <f>G963+G964+G962+G965</f>
        <v>932</v>
      </c>
      <c r="H961" s="25">
        <f>H963+H964+H962+H965</f>
        <v>532</v>
      </c>
      <c r="I961" s="25">
        <f>I963+I964+I962+I965</f>
        <v>532</v>
      </c>
    </row>
    <row r="962" spans="1:9" ht="47.25">
      <c r="A962" s="27" t="s">
        <v>50</v>
      </c>
      <c r="B962" s="2"/>
      <c r="C962" s="2" t="s">
        <v>112</v>
      </c>
      <c r="D962" s="2" t="s">
        <v>112</v>
      </c>
      <c r="E962" s="41" t="s">
        <v>505</v>
      </c>
      <c r="F962" s="2" t="s">
        <v>88</v>
      </c>
      <c r="G962" s="25">
        <v>932</v>
      </c>
      <c r="H962" s="25">
        <v>532</v>
      </c>
      <c r="I962" s="25">
        <v>532</v>
      </c>
    </row>
    <row r="963" spans="1:9" ht="31.5" hidden="1">
      <c r="A963" s="111" t="s">
        <v>51</v>
      </c>
      <c r="B963" s="2"/>
      <c r="C963" s="2" t="s">
        <v>112</v>
      </c>
      <c r="D963" s="2" t="s">
        <v>112</v>
      </c>
      <c r="E963" s="41" t="s">
        <v>505</v>
      </c>
      <c r="F963" s="2" t="s">
        <v>90</v>
      </c>
      <c r="G963" s="25"/>
      <c r="H963" s="25"/>
      <c r="I963" s="25"/>
    </row>
    <row r="964" spans="1:9" hidden="1">
      <c r="A964" s="111" t="s">
        <v>41</v>
      </c>
      <c r="B964" s="2"/>
      <c r="C964" s="2" t="s">
        <v>112</v>
      </c>
      <c r="D964" s="2" t="s">
        <v>112</v>
      </c>
      <c r="E964" s="41" t="s">
        <v>505</v>
      </c>
      <c r="F964" s="2" t="s">
        <v>98</v>
      </c>
      <c r="G964" s="25"/>
      <c r="H964" s="25"/>
      <c r="I964" s="25"/>
    </row>
    <row r="965" spans="1:9" ht="31.5" hidden="1">
      <c r="A965" s="111" t="s">
        <v>229</v>
      </c>
      <c r="B965" s="2"/>
      <c r="C965" s="2" t="s">
        <v>112</v>
      </c>
      <c r="D965" s="2" t="s">
        <v>112</v>
      </c>
      <c r="E965" s="41" t="s">
        <v>505</v>
      </c>
      <c r="F965" s="2" t="s">
        <v>121</v>
      </c>
      <c r="G965" s="25"/>
      <c r="H965" s="25"/>
      <c r="I965" s="25"/>
    </row>
    <row r="966" spans="1:9" ht="31.5">
      <c r="A966" s="111" t="s">
        <v>349</v>
      </c>
      <c r="B966" s="31"/>
      <c r="C966" s="2" t="s">
        <v>112</v>
      </c>
      <c r="D966" s="2" t="s">
        <v>112</v>
      </c>
      <c r="E966" s="2" t="s">
        <v>350</v>
      </c>
      <c r="F966" s="2"/>
      <c r="G966" s="25">
        <f>SUM(G967:G969)</f>
        <v>3000</v>
      </c>
      <c r="H966" s="25">
        <f>SUM(H967:H969)</f>
        <v>3000</v>
      </c>
      <c r="I966" s="25">
        <f>SUM(I967:I969)</f>
        <v>3000</v>
      </c>
    </row>
    <row r="967" spans="1:9" ht="47.25">
      <c r="A967" s="27" t="s">
        <v>50</v>
      </c>
      <c r="B967" s="31"/>
      <c r="C967" s="2" t="s">
        <v>112</v>
      </c>
      <c r="D967" s="2" t="s">
        <v>112</v>
      </c>
      <c r="E967" s="2" t="s">
        <v>350</v>
      </c>
      <c r="F967" s="2" t="s">
        <v>88</v>
      </c>
      <c r="G967" s="25">
        <v>3000</v>
      </c>
      <c r="H967" s="25">
        <v>3000</v>
      </c>
      <c r="I967" s="25">
        <v>3000</v>
      </c>
    </row>
    <row r="968" spans="1:9" ht="31.5" hidden="1">
      <c r="A968" s="111" t="s">
        <v>51</v>
      </c>
      <c r="B968" s="31"/>
      <c r="C968" s="2" t="s">
        <v>112</v>
      </c>
      <c r="D968" s="2" t="s">
        <v>112</v>
      </c>
      <c r="E968" s="2" t="s">
        <v>350</v>
      </c>
      <c r="F968" s="2" t="s">
        <v>90</v>
      </c>
      <c r="G968" s="25"/>
      <c r="H968" s="25"/>
      <c r="I968" s="25"/>
    </row>
    <row r="969" spans="1:9" ht="31.5" hidden="1">
      <c r="A969" s="111" t="s">
        <v>229</v>
      </c>
      <c r="B969" s="31"/>
      <c r="C969" s="2" t="s">
        <v>112</v>
      </c>
      <c r="D969" s="2" t="s">
        <v>112</v>
      </c>
      <c r="E969" s="2" t="s">
        <v>350</v>
      </c>
      <c r="F969" s="2" t="s">
        <v>121</v>
      </c>
      <c r="G969" s="25"/>
      <c r="H969" s="25"/>
      <c r="I969" s="25"/>
    </row>
    <row r="970" spans="1:9" ht="31.5" hidden="1">
      <c r="A970" s="111" t="s">
        <v>44</v>
      </c>
      <c r="B970" s="2"/>
      <c r="C970" s="2" t="s">
        <v>112</v>
      </c>
      <c r="D970" s="2" t="s">
        <v>112</v>
      </c>
      <c r="E970" s="31" t="s">
        <v>351</v>
      </c>
      <c r="F970" s="2"/>
      <c r="G970" s="25">
        <f>SUM(G971)</f>
        <v>0</v>
      </c>
      <c r="H970" s="25">
        <f>SUM(H971)</f>
        <v>0</v>
      </c>
      <c r="I970" s="25">
        <f>SUM(I971)</f>
        <v>0</v>
      </c>
    </row>
    <row r="971" spans="1:9" hidden="1">
      <c r="A971" s="111" t="s">
        <v>352</v>
      </c>
      <c r="B971" s="2"/>
      <c r="C971" s="2" t="s">
        <v>112</v>
      </c>
      <c r="D971" s="2" t="s">
        <v>112</v>
      </c>
      <c r="E971" s="31" t="s">
        <v>353</v>
      </c>
      <c r="F971" s="2"/>
      <c r="G971" s="25">
        <f>G972</f>
        <v>0</v>
      </c>
      <c r="H971" s="25">
        <f>H972</f>
        <v>0</v>
      </c>
      <c r="I971" s="25">
        <f>I972</f>
        <v>0</v>
      </c>
    </row>
    <row r="972" spans="1:9" ht="47.25" hidden="1">
      <c r="A972" s="27" t="s">
        <v>50</v>
      </c>
      <c r="B972" s="2"/>
      <c r="C972" s="2" t="s">
        <v>112</v>
      </c>
      <c r="D972" s="2" t="s">
        <v>112</v>
      </c>
      <c r="E972" s="31" t="s">
        <v>353</v>
      </c>
      <c r="F972" s="2" t="s">
        <v>88</v>
      </c>
      <c r="G972" s="25"/>
      <c r="H972" s="25"/>
      <c r="I972" s="25"/>
    </row>
    <row r="973" spans="1:9">
      <c r="A973" s="111" t="s">
        <v>612</v>
      </c>
      <c r="B973" s="2"/>
      <c r="C973" s="2" t="s">
        <v>112</v>
      </c>
      <c r="D973" s="2" t="s">
        <v>112</v>
      </c>
      <c r="E973" s="2" t="s">
        <v>613</v>
      </c>
      <c r="F973" s="2"/>
      <c r="G973" s="25">
        <f>G974</f>
        <v>324.89999999999998</v>
      </c>
      <c r="H973" s="25">
        <f>H974</f>
        <v>324.89999999999998</v>
      </c>
      <c r="I973" s="25">
        <f>I974</f>
        <v>324.89999999999998</v>
      </c>
    </row>
    <row r="974" spans="1:9">
      <c r="A974" s="111" t="s">
        <v>504</v>
      </c>
      <c r="B974" s="2"/>
      <c r="C974" s="2" t="s">
        <v>112</v>
      </c>
      <c r="D974" s="2" t="s">
        <v>112</v>
      </c>
      <c r="E974" s="2" t="s">
        <v>614</v>
      </c>
      <c r="F974" s="2"/>
      <c r="G974" s="25">
        <f>G975+G976+G977</f>
        <v>324.89999999999998</v>
      </c>
      <c r="H974" s="25">
        <f>H975+H976+H977</f>
        <v>324.89999999999998</v>
      </c>
      <c r="I974" s="25">
        <f>I975+I976+I977</f>
        <v>324.89999999999998</v>
      </c>
    </row>
    <row r="975" spans="1:9" ht="47.25" hidden="1">
      <c r="A975" s="27" t="s">
        <v>50</v>
      </c>
      <c r="B975" s="2"/>
      <c r="C975" s="2" t="s">
        <v>112</v>
      </c>
      <c r="D975" s="2" t="s">
        <v>112</v>
      </c>
      <c r="E975" s="2" t="s">
        <v>614</v>
      </c>
      <c r="F975" s="2" t="s">
        <v>88</v>
      </c>
      <c r="G975" s="25"/>
      <c r="H975" s="25"/>
      <c r="I975" s="25"/>
    </row>
    <row r="976" spans="1:9" ht="31.5">
      <c r="A976" s="111" t="s">
        <v>51</v>
      </c>
      <c r="B976" s="2"/>
      <c r="C976" s="2" t="s">
        <v>112</v>
      </c>
      <c r="D976" s="2" t="s">
        <v>112</v>
      </c>
      <c r="E976" s="2" t="s">
        <v>614</v>
      </c>
      <c r="F976" s="2" t="s">
        <v>90</v>
      </c>
      <c r="G976" s="25">
        <v>324.89999999999998</v>
      </c>
      <c r="H976" s="25">
        <v>324.89999999999998</v>
      </c>
      <c r="I976" s="25">
        <v>324.89999999999998</v>
      </c>
    </row>
    <row r="977" spans="1:9" hidden="1">
      <c r="A977" s="111" t="s">
        <v>41</v>
      </c>
      <c r="B977" s="2"/>
      <c r="C977" s="2" t="s">
        <v>112</v>
      </c>
      <c r="D977" s="2" t="s">
        <v>112</v>
      </c>
      <c r="E977" s="2" t="s">
        <v>614</v>
      </c>
      <c r="F977" s="2" t="s">
        <v>98</v>
      </c>
      <c r="G977" s="25"/>
      <c r="H977" s="25"/>
      <c r="I977" s="25"/>
    </row>
    <row r="978" spans="1:9">
      <c r="A978" s="111" t="s">
        <v>182</v>
      </c>
      <c r="B978" s="31"/>
      <c r="C978" s="2" t="s">
        <v>112</v>
      </c>
      <c r="D978" s="2" t="s">
        <v>172</v>
      </c>
      <c r="E978" s="31"/>
      <c r="F978" s="31"/>
      <c r="G978" s="101">
        <f>G979</f>
        <v>67241.8</v>
      </c>
      <c r="H978" s="101">
        <f>H979</f>
        <v>57337.8</v>
      </c>
      <c r="I978" s="101">
        <f>I979</f>
        <v>57296.2</v>
      </c>
    </row>
    <row r="979" spans="1:9" ht="31.5">
      <c r="A979" s="111" t="s">
        <v>684</v>
      </c>
      <c r="B979" s="112"/>
      <c r="C979" s="112" t="s">
        <v>112</v>
      </c>
      <c r="D979" s="112" t="s">
        <v>172</v>
      </c>
      <c r="E979" s="31" t="s">
        <v>325</v>
      </c>
      <c r="F979" s="31"/>
      <c r="G979" s="101">
        <f>SUM(G980)+G993+G996</f>
        <v>67241.8</v>
      </c>
      <c r="H979" s="101">
        <f>SUM(H980)+H993+H996</f>
        <v>57337.8</v>
      </c>
      <c r="I979" s="101">
        <f>SUM(I980)+I993+I996</f>
        <v>57296.2</v>
      </c>
    </row>
    <row r="980" spans="1:9" ht="31.5">
      <c r="A980" s="111" t="s">
        <v>824</v>
      </c>
      <c r="B980" s="112"/>
      <c r="C980" s="112" t="s">
        <v>112</v>
      </c>
      <c r="D980" s="112" t="s">
        <v>172</v>
      </c>
      <c r="E980" s="31" t="s">
        <v>793</v>
      </c>
      <c r="F980" s="31"/>
      <c r="G980" s="101">
        <f>SUM(G981)+G986</f>
        <v>7823.5</v>
      </c>
      <c r="H980" s="101">
        <f t="shared" ref="H980:I980" si="143">SUM(H981)+H986</f>
        <v>8317.7999999999993</v>
      </c>
      <c r="I980" s="101">
        <f t="shared" si="143"/>
        <v>8276.2000000000007</v>
      </c>
    </row>
    <row r="981" spans="1:9">
      <c r="A981" s="111" t="s">
        <v>34</v>
      </c>
      <c r="B981" s="2"/>
      <c r="C981" s="2" t="s">
        <v>112</v>
      </c>
      <c r="D981" s="2" t="s">
        <v>172</v>
      </c>
      <c r="E981" s="41" t="s">
        <v>794</v>
      </c>
      <c r="F981" s="20"/>
      <c r="G981" s="25">
        <f>SUM(G985:G985)+G982</f>
        <v>3000</v>
      </c>
      <c r="H981" s="25">
        <f t="shared" ref="H981:I981" si="144">SUM(H985:H985)+H982</f>
        <v>3539.1</v>
      </c>
      <c r="I981" s="25">
        <f t="shared" si="144"/>
        <v>3497.5</v>
      </c>
    </row>
    <row r="982" spans="1:9">
      <c r="A982" s="111" t="s">
        <v>152</v>
      </c>
      <c r="B982" s="112"/>
      <c r="C982" s="2" t="s">
        <v>112</v>
      </c>
      <c r="D982" s="2" t="s">
        <v>172</v>
      </c>
      <c r="E982" s="41" t="s">
        <v>911</v>
      </c>
      <c r="F982" s="31"/>
      <c r="G982" s="101">
        <f>SUM(G983)</f>
        <v>1000</v>
      </c>
      <c r="H982" s="101"/>
      <c r="I982" s="101"/>
    </row>
    <row r="983" spans="1:9" ht="31.5">
      <c r="A983" s="111" t="s">
        <v>51</v>
      </c>
      <c r="B983" s="112"/>
      <c r="C983" s="2" t="s">
        <v>112</v>
      </c>
      <c r="D983" s="2" t="s">
        <v>172</v>
      </c>
      <c r="E983" s="41" t="s">
        <v>911</v>
      </c>
      <c r="F983" s="31">
        <v>200</v>
      </c>
      <c r="G983" s="101">
        <v>1000</v>
      </c>
      <c r="H983" s="101"/>
      <c r="I983" s="101"/>
    </row>
    <row r="984" spans="1:9">
      <c r="A984" s="111" t="s">
        <v>468</v>
      </c>
      <c r="B984" s="2"/>
      <c r="C984" s="2" t="s">
        <v>112</v>
      </c>
      <c r="D984" s="2" t="s">
        <v>172</v>
      </c>
      <c r="E984" s="41" t="s">
        <v>857</v>
      </c>
      <c r="F984" s="20"/>
      <c r="G984" s="25">
        <f>SUM(G985)</f>
        <v>2000</v>
      </c>
      <c r="H984" s="25">
        <f t="shared" ref="H984:I984" si="145">SUM(H985)</f>
        <v>3539.1</v>
      </c>
      <c r="I984" s="25">
        <f t="shared" si="145"/>
        <v>3497.5</v>
      </c>
    </row>
    <row r="985" spans="1:9" ht="31.5">
      <c r="A985" s="111" t="s">
        <v>51</v>
      </c>
      <c r="B985" s="2"/>
      <c r="C985" s="2" t="s">
        <v>112</v>
      </c>
      <c r="D985" s="2" t="s">
        <v>172</v>
      </c>
      <c r="E985" s="41" t="s">
        <v>857</v>
      </c>
      <c r="F985" s="20">
        <v>200</v>
      </c>
      <c r="G985" s="25">
        <v>2000</v>
      </c>
      <c r="H985" s="25">
        <v>3539.1</v>
      </c>
      <c r="I985" s="25">
        <v>3497.5</v>
      </c>
    </row>
    <row r="986" spans="1:9" ht="31.5">
      <c r="A986" s="62" t="s">
        <v>44</v>
      </c>
      <c r="B986" s="58"/>
      <c r="C986" s="58" t="s">
        <v>112</v>
      </c>
      <c r="D986" s="58" t="s">
        <v>172</v>
      </c>
      <c r="E986" s="63" t="s">
        <v>803</v>
      </c>
      <c r="F986" s="58"/>
      <c r="G986" s="60">
        <f>G987+G990</f>
        <v>4823.5</v>
      </c>
      <c r="H986" s="60">
        <f>H987+H990</f>
        <v>4778.7</v>
      </c>
      <c r="I986" s="60">
        <f>I987+I990</f>
        <v>4778.7</v>
      </c>
    </row>
    <row r="987" spans="1:9" ht="63">
      <c r="A987" s="111" t="s">
        <v>404</v>
      </c>
      <c r="B987" s="2"/>
      <c r="C987" s="2" t="s">
        <v>112</v>
      </c>
      <c r="D987" s="2" t="s">
        <v>172</v>
      </c>
      <c r="E987" s="41" t="s">
        <v>838</v>
      </c>
      <c r="F987" s="2"/>
      <c r="G987" s="101">
        <f>G988+G989</f>
        <v>3482.8</v>
      </c>
      <c r="H987" s="101">
        <f>H988+H989</f>
        <v>3482.8</v>
      </c>
      <c r="I987" s="101">
        <f>I988+I989</f>
        <v>3482.8</v>
      </c>
    </row>
    <row r="988" spans="1:9" ht="47.25">
      <c r="A988" s="111" t="s">
        <v>50</v>
      </c>
      <c r="B988" s="2"/>
      <c r="C988" s="2" t="s">
        <v>112</v>
      </c>
      <c r="D988" s="2" t="s">
        <v>172</v>
      </c>
      <c r="E988" s="41" t="s">
        <v>838</v>
      </c>
      <c r="F988" s="2" t="s">
        <v>88</v>
      </c>
      <c r="G988" s="101">
        <v>3080.3</v>
      </c>
      <c r="H988" s="101">
        <v>3080.3</v>
      </c>
      <c r="I988" s="101">
        <v>3080.3</v>
      </c>
    </row>
    <row r="989" spans="1:9" ht="31.5">
      <c r="A989" s="111" t="s">
        <v>51</v>
      </c>
      <c r="B989" s="2"/>
      <c r="C989" s="2" t="s">
        <v>112</v>
      </c>
      <c r="D989" s="2" t="s">
        <v>172</v>
      </c>
      <c r="E989" s="41" t="s">
        <v>838</v>
      </c>
      <c r="F989" s="2" t="s">
        <v>90</v>
      </c>
      <c r="G989" s="101">
        <v>402.5</v>
      </c>
      <c r="H989" s="101">
        <v>402.5</v>
      </c>
      <c r="I989" s="101">
        <v>402.5</v>
      </c>
    </row>
    <row r="990" spans="1:9">
      <c r="A990" s="62" t="s">
        <v>615</v>
      </c>
      <c r="B990" s="58"/>
      <c r="C990" s="58" t="s">
        <v>112</v>
      </c>
      <c r="D990" s="58" t="s">
        <v>172</v>
      </c>
      <c r="E990" s="63" t="s">
        <v>850</v>
      </c>
      <c r="F990" s="58"/>
      <c r="G990" s="60">
        <f>G991+G992</f>
        <v>1340.7</v>
      </c>
      <c r="H990" s="60">
        <f>H991+H992</f>
        <v>1295.8999999999999</v>
      </c>
      <c r="I990" s="60">
        <f>I991+I992</f>
        <v>1295.8999999999999</v>
      </c>
    </row>
    <row r="991" spans="1:9" ht="47.25">
      <c r="A991" s="62" t="s">
        <v>50</v>
      </c>
      <c r="B991" s="58"/>
      <c r="C991" s="58" t="s">
        <v>112</v>
      </c>
      <c r="D991" s="58" t="s">
        <v>172</v>
      </c>
      <c r="E991" s="63" t="s">
        <v>850</v>
      </c>
      <c r="F991" s="58" t="s">
        <v>88</v>
      </c>
      <c r="G991" s="60">
        <v>1141.3</v>
      </c>
      <c r="H991" s="60">
        <v>1141.3</v>
      </c>
      <c r="I991" s="60">
        <v>1141.3</v>
      </c>
    </row>
    <row r="992" spans="1:9" ht="31.5">
      <c r="A992" s="57" t="s">
        <v>51</v>
      </c>
      <c r="B992" s="58"/>
      <c r="C992" s="58" t="s">
        <v>112</v>
      </c>
      <c r="D992" s="58" t="s">
        <v>172</v>
      </c>
      <c r="E992" s="63" t="s">
        <v>850</v>
      </c>
      <c r="F992" s="58" t="s">
        <v>90</v>
      </c>
      <c r="G992" s="60">
        <v>199.4</v>
      </c>
      <c r="H992" s="60">
        <v>154.6</v>
      </c>
      <c r="I992" s="60">
        <v>154.6</v>
      </c>
    </row>
    <row r="993" spans="1:9" ht="47.25">
      <c r="A993" s="111" t="s">
        <v>687</v>
      </c>
      <c r="B993" s="2"/>
      <c r="C993" s="2" t="s">
        <v>112</v>
      </c>
      <c r="D993" s="2" t="s">
        <v>172</v>
      </c>
      <c r="E993" s="31" t="s">
        <v>336</v>
      </c>
      <c r="F993" s="20"/>
      <c r="G993" s="25">
        <f t="shared" ref="G993:I994" si="146">SUM(G994)</f>
        <v>5.0999999999999996</v>
      </c>
      <c r="H993" s="25">
        <f t="shared" si="146"/>
        <v>0</v>
      </c>
      <c r="I993" s="25">
        <f t="shared" si="146"/>
        <v>0</v>
      </c>
    </row>
    <row r="994" spans="1:9">
      <c r="A994" s="111" t="s">
        <v>34</v>
      </c>
      <c r="B994" s="2"/>
      <c r="C994" s="2" t="s">
        <v>112</v>
      </c>
      <c r="D994" s="2" t="s">
        <v>172</v>
      </c>
      <c r="E994" s="31" t="s">
        <v>337</v>
      </c>
      <c r="F994" s="20"/>
      <c r="G994" s="25">
        <f t="shared" si="146"/>
        <v>5.0999999999999996</v>
      </c>
      <c r="H994" s="25">
        <f t="shared" si="146"/>
        <v>0</v>
      </c>
      <c r="I994" s="25">
        <f t="shared" si="146"/>
        <v>0</v>
      </c>
    </row>
    <row r="995" spans="1:9" ht="31.5">
      <c r="A995" s="111" t="s">
        <v>51</v>
      </c>
      <c r="B995" s="2"/>
      <c r="C995" s="2" t="s">
        <v>112</v>
      </c>
      <c r="D995" s="2" t="s">
        <v>172</v>
      </c>
      <c r="E995" s="31" t="s">
        <v>337</v>
      </c>
      <c r="F995" s="20">
        <v>200</v>
      </c>
      <c r="G995" s="25">
        <v>5.0999999999999996</v>
      </c>
      <c r="H995" s="25">
        <v>0</v>
      </c>
      <c r="I995" s="25">
        <v>0</v>
      </c>
    </row>
    <row r="996" spans="1:9" ht="31.5">
      <c r="A996" s="111" t="s">
        <v>546</v>
      </c>
      <c r="B996" s="2"/>
      <c r="C996" s="2" t="s">
        <v>112</v>
      </c>
      <c r="D996" s="2" t="s">
        <v>172</v>
      </c>
      <c r="E996" s="61" t="s">
        <v>354</v>
      </c>
      <c r="F996" s="2"/>
      <c r="G996" s="25">
        <f>SUM(G997+G1000+G1002+G1004)+G1010+G1007</f>
        <v>59413.2</v>
      </c>
      <c r="H996" s="25">
        <f t="shared" ref="H996:I996" si="147">SUM(H997+H1000+H1002+H1004)+H1010+H1007</f>
        <v>49020</v>
      </c>
      <c r="I996" s="25">
        <f t="shared" si="147"/>
        <v>49020</v>
      </c>
    </row>
    <row r="997" spans="1:9">
      <c r="A997" s="57" t="s">
        <v>79</v>
      </c>
      <c r="B997" s="58"/>
      <c r="C997" s="58" t="s">
        <v>112</v>
      </c>
      <c r="D997" s="58" t="s">
        <v>172</v>
      </c>
      <c r="E997" s="64" t="s">
        <v>532</v>
      </c>
      <c r="F997" s="58"/>
      <c r="G997" s="60">
        <f>+G998+G999</f>
        <v>13969.1</v>
      </c>
      <c r="H997" s="60">
        <f>+H998+H999</f>
        <v>13969.1</v>
      </c>
      <c r="I997" s="60">
        <f>+I998+I999</f>
        <v>13969.1</v>
      </c>
    </row>
    <row r="998" spans="1:9" ht="47.25">
      <c r="A998" s="57" t="s">
        <v>50</v>
      </c>
      <c r="B998" s="58"/>
      <c r="C998" s="58" t="s">
        <v>112</v>
      </c>
      <c r="D998" s="58" t="s">
        <v>172</v>
      </c>
      <c r="E998" s="64" t="s">
        <v>532</v>
      </c>
      <c r="F998" s="58" t="s">
        <v>88</v>
      </c>
      <c r="G998" s="60">
        <v>13968.9</v>
      </c>
      <c r="H998" s="60">
        <v>13968.9</v>
      </c>
      <c r="I998" s="60">
        <v>13968.9</v>
      </c>
    </row>
    <row r="999" spans="1:9" ht="31.5">
      <c r="A999" s="57" t="s">
        <v>51</v>
      </c>
      <c r="B999" s="58"/>
      <c r="C999" s="58" t="s">
        <v>112</v>
      </c>
      <c r="D999" s="58" t="s">
        <v>172</v>
      </c>
      <c r="E999" s="64" t="s">
        <v>532</v>
      </c>
      <c r="F999" s="58" t="s">
        <v>90</v>
      </c>
      <c r="G999" s="60">
        <v>0.2</v>
      </c>
      <c r="H999" s="60">
        <v>0.2</v>
      </c>
      <c r="I999" s="60">
        <v>0.2</v>
      </c>
    </row>
    <row r="1000" spans="1:9">
      <c r="A1000" s="57" t="s">
        <v>94</v>
      </c>
      <c r="B1000" s="58"/>
      <c r="C1000" s="58" t="s">
        <v>112</v>
      </c>
      <c r="D1000" s="58" t="s">
        <v>172</v>
      </c>
      <c r="E1000" s="64" t="s">
        <v>853</v>
      </c>
      <c r="F1000" s="58"/>
      <c r="G1000" s="25">
        <f>SUM(G1001)</f>
        <v>283</v>
      </c>
      <c r="H1000" s="25">
        <f>SUM(H1001)</f>
        <v>0</v>
      </c>
      <c r="I1000" s="25">
        <f>SUM(I1001)</f>
        <v>0</v>
      </c>
    </row>
    <row r="1001" spans="1:9" ht="31.5">
      <c r="A1001" s="57" t="s">
        <v>51</v>
      </c>
      <c r="B1001" s="58"/>
      <c r="C1001" s="58" t="s">
        <v>112</v>
      </c>
      <c r="D1001" s="58" t="s">
        <v>172</v>
      </c>
      <c r="E1001" s="64" t="s">
        <v>853</v>
      </c>
      <c r="F1001" s="58" t="s">
        <v>90</v>
      </c>
      <c r="G1001" s="25">
        <v>283</v>
      </c>
      <c r="H1001" s="25">
        <v>0</v>
      </c>
      <c r="I1001" s="25">
        <v>0</v>
      </c>
    </row>
    <row r="1002" spans="1:9" ht="31.5">
      <c r="A1002" s="57" t="s">
        <v>96</v>
      </c>
      <c r="B1002" s="58"/>
      <c r="C1002" s="58" t="s">
        <v>112</v>
      </c>
      <c r="D1002" s="58" t="s">
        <v>172</v>
      </c>
      <c r="E1002" s="64" t="s">
        <v>631</v>
      </c>
      <c r="F1002" s="58"/>
      <c r="G1002" s="60">
        <f>SUM(G1003)</f>
        <v>1234.5</v>
      </c>
      <c r="H1002" s="60">
        <f>SUM(H1003)</f>
        <v>694.8</v>
      </c>
      <c r="I1002" s="60">
        <f>SUM(I1003)</f>
        <v>694.8</v>
      </c>
    </row>
    <row r="1003" spans="1:9" ht="31.5">
      <c r="A1003" s="57" t="s">
        <v>51</v>
      </c>
      <c r="B1003" s="58"/>
      <c r="C1003" s="58" t="s">
        <v>112</v>
      </c>
      <c r="D1003" s="58" t="s">
        <v>172</v>
      </c>
      <c r="E1003" s="64" t="s">
        <v>631</v>
      </c>
      <c r="F1003" s="58" t="s">
        <v>90</v>
      </c>
      <c r="G1003" s="60">
        <v>1234.5</v>
      </c>
      <c r="H1003" s="60">
        <v>694.8</v>
      </c>
      <c r="I1003" s="60">
        <v>694.8</v>
      </c>
    </row>
    <row r="1004" spans="1:9" ht="31.5">
      <c r="A1004" s="57" t="s">
        <v>544</v>
      </c>
      <c r="B1004" s="58"/>
      <c r="C1004" s="58" t="s">
        <v>112</v>
      </c>
      <c r="D1004" s="58" t="s">
        <v>172</v>
      </c>
      <c r="E1004" s="64" t="s">
        <v>545</v>
      </c>
      <c r="F1004" s="58"/>
      <c r="G1004" s="60">
        <f>SUM(G1005:G1006)</f>
        <v>816.1</v>
      </c>
      <c r="H1004" s="60">
        <f>SUM(H1005:H1006)</f>
        <v>49.5</v>
      </c>
      <c r="I1004" s="60">
        <f>SUM(I1005:I1006)</f>
        <v>49.5</v>
      </c>
    </row>
    <row r="1005" spans="1:9" ht="31.5">
      <c r="A1005" s="57" t="s">
        <v>51</v>
      </c>
      <c r="B1005" s="58"/>
      <c r="C1005" s="58" t="s">
        <v>112</v>
      </c>
      <c r="D1005" s="58" t="s">
        <v>172</v>
      </c>
      <c r="E1005" s="64" t="s">
        <v>545</v>
      </c>
      <c r="F1005" s="58" t="s">
        <v>90</v>
      </c>
      <c r="G1005" s="60">
        <v>766.6</v>
      </c>
      <c r="H1005" s="60"/>
      <c r="I1005" s="60"/>
    </row>
    <row r="1006" spans="1:9">
      <c r="A1006" s="111" t="s">
        <v>21</v>
      </c>
      <c r="B1006" s="58"/>
      <c r="C1006" s="58" t="s">
        <v>112</v>
      </c>
      <c r="D1006" s="58" t="s">
        <v>172</v>
      </c>
      <c r="E1006" s="64" t="s">
        <v>545</v>
      </c>
      <c r="F1006" s="58" t="s">
        <v>95</v>
      </c>
      <c r="G1006" s="60">
        <v>49.5</v>
      </c>
      <c r="H1006" s="60">
        <v>49.5</v>
      </c>
      <c r="I1006" s="60">
        <v>49.5</v>
      </c>
    </row>
    <row r="1007" spans="1:9">
      <c r="A1007" s="32" t="s">
        <v>34</v>
      </c>
      <c r="B1007" s="73"/>
      <c r="C1007" s="73" t="s">
        <v>112</v>
      </c>
      <c r="D1007" s="73" t="s">
        <v>172</v>
      </c>
      <c r="E1007" s="33" t="s">
        <v>854</v>
      </c>
      <c r="F1007" s="33"/>
      <c r="G1007" s="106">
        <f>SUM(G1008)</f>
        <v>1000</v>
      </c>
      <c r="H1007" s="106">
        <f>SUM(H1008)</f>
        <v>0</v>
      </c>
      <c r="I1007" s="106">
        <f>SUM(I1008)</f>
        <v>0</v>
      </c>
    </row>
    <row r="1008" spans="1:9">
      <c r="A1008" s="36" t="s">
        <v>855</v>
      </c>
      <c r="B1008" s="2"/>
      <c r="C1008" s="2" t="s">
        <v>112</v>
      </c>
      <c r="D1008" s="112" t="s">
        <v>172</v>
      </c>
      <c r="E1008" s="2" t="s">
        <v>812</v>
      </c>
      <c r="F1008" s="112"/>
      <c r="G1008" s="25">
        <f>G1009</f>
        <v>1000</v>
      </c>
      <c r="H1008" s="25">
        <f>H1009</f>
        <v>0</v>
      </c>
      <c r="I1008" s="25">
        <f>I1009</f>
        <v>0</v>
      </c>
    </row>
    <row r="1009" spans="1:9" ht="31.5">
      <c r="A1009" s="111" t="s">
        <v>51</v>
      </c>
      <c r="B1009" s="112"/>
      <c r="C1009" s="112" t="s">
        <v>112</v>
      </c>
      <c r="D1009" s="112" t="s">
        <v>172</v>
      </c>
      <c r="E1009" s="2" t="s">
        <v>812</v>
      </c>
      <c r="F1009" s="112" t="s">
        <v>90</v>
      </c>
      <c r="G1009" s="25">
        <v>1000</v>
      </c>
      <c r="H1009" s="25">
        <v>0</v>
      </c>
      <c r="I1009" s="25">
        <v>0</v>
      </c>
    </row>
    <row r="1010" spans="1:9" ht="31.5">
      <c r="A1010" s="111" t="s">
        <v>44</v>
      </c>
      <c r="B1010" s="2"/>
      <c r="C1010" s="2" t="s">
        <v>112</v>
      </c>
      <c r="D1010" s="2" t="s">
        <v>172</v>
      </c>
      <c r="E1010" s="20" t="s">
        <v>355</v>
      </c>
      <c r="F1010" s="2"/>
      <c r="G1010" s="25">
        <f>SUM(G1011)</f>
        <v>42110.5</v>
      </c>
      <c r="H1010" s="25">
        <f>SUM(H1011)</f>
        <v>34306.6</v>
      </c>
      <c r="I1010" s="25">
        <f>SUM(I1011)</f>
        <v>34306.6</v>
      </c>
    </row>
    <row r="1011" spans="1:9">
      <c r="A1011" s="36" t="s">
        <v>547</v>
      </c>
      <c r="B1011" s="2"/>
      <c r="C1011" s="2" t="s">
        <v>112</v>
      </c>
      <c r="D1011" s="2" t="s">
        <v>172</v>
      </c>
      <c r="E1011" s="20" t="s">
        <v>356</v>
      </c>
      <c r="F1011" s="2"/>
      <c r="G1011" s="25">
        <f>G1012+G1013+G1014</f>
        <v>42110.5</v>
      </c>
      <c r="H1011" s="25">
        <f>H1012+H1013+H1014</f>
        <v>34306.6</v>
      </c>
      <c r="I1011" s="25">
        <f>I1012+I1013+I1014</f>
        <v>34306.6</v>
      </c>
    </row>
    <row r="1012" spans="1:9" ht="47.25">
      <c r="A1012" s="27" t="s">
        <v>50</v>
      </c>
      <c r="B1012" s="2"/>
      <c r="C1012" s="2" t="s">
        <v>112</v>
      </c>
      <c r="D1012" s="2" t="s">
        <v>172</v>
      </c>
      <c r="E1012" s="20" t="s">
        <v>356</v>
      </c>
      <c r="F1012" s="2" t="s">
        <v>88</v>
      </c>
      <c r="G1012" s="25">
        <v>33191</v>
      </c>
      <c r="H1012" s="25">
        <v>33191</v>
      </c>
      <c r="I1012" s="25">
        <v>33191</v>
      </c>
    </row>
    <row r="1013" spans="1:9" ht="31.5">
      <c r="A1013" s="111" t="s">
        <v>51</v>
      </c>
      <c r="B1013" s="2"/>
      <c r="C1013" s="2" t="s">
        <v>112</v>
      </c>
      <c r="D1013" s="2" t="s">
        <v>172</v>
      </c>
      <c r="E1013" s="20" t="s">
        <v>356</v>
      </c>
      <c r="F1013" s="2" t="s">
        <v>90</v>
      </c>
      <c r="G1013" s="25">
        <v>8739.6</v>
      </c>
      <c r="H1013" s="25">
        <v>935.7</v>
      </c>
      <c r="I1013" s="25">
        <v>935.7</v>
      </c>
    </row>
    <row r="1014" spans="1:9">
      <c r="A1014" s="111" t="s">
        <v>21</v>
      </c>
      <c r="B1014" s="2"/>
      <c r="C1014" s="2" t="s">
        <v>112</v>
      </c>
      <c r="D1014" s="2" t="s">
        <v>172</v>
      </c>
      <c r="E1014" s="20" t="s">
        <v>356</v>
      </c>
      <c r="F1014" s="2" t="s">
        <v>95</v>
      </c>
      <c r="G1014" s="25">
        <v>179.9</v>
      </c>
      <c r="H1014" s="25">
        <v>179.9</v>
      </c>
      <c r="I1014" s="25">
        <v>179.9</v>
      </c>
    </row>
    <row r="1015" spans="1:9">
      <c r="A1015" s="111" t="s">
        <v>29</v>
      </c>
      <c r="B1015" s="2"/>
      <c r="C1015" s="2" t="s">
        <v>30</v>
      </c>
      <c r="D1015" s="2" t="s">
        <v>31</v>
      </c>
      <c r="E1015" s="41"/>
      <c r="F1015" s="2"/>
      <c r="G1015" s="25">
        <f>SUM(G1016+G1026)</f>
        <v>66954.8</v>
      </c>
      <c r="H1015" s="25">
        <f>SUM(H1016+H1026)</f>
        <v>67159.3</v>
      </c>
      <c r="I1015" s="25">
        <f>SUM(I1016+I1026)</f>
        <v>67372</v>
      </c>
    </row>
    <row r="1016" spans="1:9">
      <c r="A1016" s="111" t="s">
        <v>52</v>
      </c>
      <c r="B1016" s="2"/>
      <c r="C1016" s="2" t="s">
        <v>30</v>
      </c>
      <c r="D1016" s="2" t="s">
        <v>53</v>
      </c>
      <c r="E1016" s="41"/>
      <c r="F1016" s="2"/>
      <c r="G1016" s="25">
        <f>G1017+G1022</f>
        <v>28537</v>
      </c>
      <c r="H1016" s="25">
        <f>H1017+H1022</f>
        <v>28741.5</v>
      </c>
      <c r="I1016" s="25">
        <f>I1017+I1022</f>
        <v>28954.2</v>
      </c>
    </row>
    <row r="1017" spans="1:9" ht="31.5">
      <c r="A1017" s="53" t="s">
        <v>514</v>
      </c>
      <c r="B1017" s="112"/>
      <c r="C1017" s="112" t="s">
        <v>30</v>
      </c>
      <c r="D1017" s="112" t="s">
        <v>53</v>
      </c>
      <c r="E1017" s="61" t="s">
        <v>364</v>
      </c>
      <c r="F1017" s="2"/>
      <c r="G1017" s="25">
        <f t="shared" ref="G1017:I1018" si="148">G1018</f>
        <v>5113</v>
      </c>
      <c r="H1017" s="25">
        <f t="shared" si="148"/>
        <v>5317.5</v>
      </c>
      <c r="I1017" s="25">
        <f t="shared" si="148"/>
        <v>5530.2</v>
      </c>
    </row>
    <row r="1018" spans="1:9" ht="31.5">
      <c r="A1018" s="65" t="s">
        <v>375</v>
      </c>
      <c r="B1018" s="112"/>
      <c r="C1018" s="112" t="s">
        <v>30</v>
      </c>
      <c r="D1018" s="112" t="s">
        <v>53</v>
      </c>
      <c r="E1018" s="61" t="s">
        <v>376</v>
      </c>
      <c r="F1018" s="2"/>
      <c r="G1018" s="25">
        <f t="shared" si="148"/>
        <v>5113</v>
      </c>
      <c r="H1018" s="25">
        <f t="shared" si="148"/>
        <v>5317.5</v>
      </c>
      <c r="I1018" s="25">
        <f t="shared" si="148"/>
        <v>5530.2</v>
      </c>
    </row>
    <row r="1019" spans="1:9" ht="47.25">
      <c r="A1019" s="65" t="s">
        <v>387</v>
      </c>
      <c r="B1019" s="112"/>
      <c r="C1019" s="112" t="s">
        <v>30</v>
      </c>
      <c r="D1019" s="112" t="s">
        <v>53</v>
      </c>
      <c r="E1019" s="61" t="s">
        <v>581</v>
      </c>
      <c r="F1019" s="2"/>
      <c r="G1019" s="25">
        <f>G1020+G1021</f>
        <v>5113</v>
      </c>
      <c r="H1019" s="25">
        <f>H1020+H1021</f>
        <v>5317.5</v>
      </c>
      <c r="I1019" s="25">
        <f>I1020+I1021</f>
        <v>5530.2</v>
      </c>
    </row>
    <row r="1020" spans="1:9">
      <c r="A1020" s="111" t="s">
        <v>41</v>
      </c>
      <c r="B1020" s="112"/>
      <c r="C1020" s="112" t="s">
        <v>30</v>
      </c>
      <c r="D1020" s="112" t="s">
        <v>53</v>
      </c>
      <c r="E1020" s="61" t="s">
        <v>581</v>
      </c>
      <c r="F1020" s="112" t="s">
        <v>98</v>
      </c>
      <c r="G1020" s="25">
        <v>4656</v>
      </c>
      <c r="H1020" s="25">
        <v>4842.2</v>
      </c>
      <c r="I1020" s="25">
        <v>5035.8999999999996</v>
      </c>
    </row>
    <row r="1021" spans="1:9" ht="31.5">
      <c r="A1021" s="111" t="s">
        <v>120</v>
      </c>
      <c r="B1021" s="2"/>
      <c r="C1021" s="112" t="s">
        <v>30</v>
      </c>
      <c r="D1021" s="112" t="s">
        <v>53</v>
      </c>
      <c r="E1021" s="61" t="s">
        <v>581</v>
      </c>
      <c r="F1021" s="2" t="s">
        <v>121</v>
      </c>
      <c r="G1021" s="25">
        <v>457</v>
      </c>
      <c r="H1021" s="25">
        <v>475.3</v>
      </c>
      <c r="I1021" s="25">
        <v>494.3</v>
      </c>
    </row>
    <row r="1022" spans="1:9" ht="31.5">
      <c r="A1022" s="111" t="s">
        <v>538</v>
      </c>
      <c r="B1022" s="2"/>
      <c r="C1022" s="2" t="s">
        <v>30</v>
      </c>
      <c r="D1022" s="2" t="s">
        <v>53</v>
      </c>
      <c r="E1022" s="61" t="s">
        <v>209</v>
      </c>
      <c r="F1022" s="2"/>
      <c r="G1022" s="101">
        <f>SUM(G1023)</f>
        <v>23424</v>
      </c>
      <c r="H1022" s="101">
        <f t="shared" ref="H1022:I1022" si="149">SUM(H1023)</f>
        <v>23424</v>
      </c>
      <c r="I1022" s="101">
        <f t="shared" si="149"/>
        <v>23424</v>
      </c>
    </row>
    <row r="1023" spans="1:9" ht="31.5">
      <c r="A1023" s="111" t="s">
        <v>914</v>
      </c>
      <c r="B1023" s="2"/>
      <c r="C1023" s="2" t="s">
        <v>30</v>
      </c>
      <c r="D1023" s="2" t="s">
        <v>53</v>
      </c>
      <c r="E1023" s="61" t="s">
        <v>912</v>
      </c>
      <c r="F1023" s="2"/>
      <c r="G1023" s="101">
        <f>SUM(G1024)</f>
        <v>23424</v>
      </c>
      <c r="H1023" s="101">
        <f t="shared" ref="H1023:I1023" si="150">SUM(H1024)</f>
        <v>23424</v>
      </c>
      <c r="I1023" s="101">
        <f t="shared" si="150"/>
        <v>23424</v>
      </c>
    </row>
    <row r="1024" spans="1:9" ht="47.25">
      <c r="A1024" s="111" t="s">
        <v>405</v>
      </c>
      <c r="B1024" s="2"/>
      <c r="C1024" s="2" t="s">
        <v>30</v>
      </c>
      <c r="D1024" s="2" t="s">
        <v>53</v>
      </c>
      <c r="E1024" s="61" t="s">
        <v>913</v>
      </c>
      <c r="F1024" s="2"/>
      <c r="G1024" s="101">
        <f t="shared" ref="G1024:I1024" si="151">G1025</f>
        <v>23424</v>
      </c>
      <c r="H1024" s="101">
        <f t="shared" si="151"/>
        <v>23424</v>
      </c>
      <c r="I1024" s="101">
        <f t="shared" si="151"/>
        <v>23424</v>
      </c>
    </row>
    <row r="1025" spans="1:9">
      <c r="A1025" s="111" t="s">
        <v>41</v>
      </c>
      <c r="B1025" s="2"/>
      <c r="C1025" s="2" t="s">
        <v>30</v>
      </c>
      <c r="D1025" s="2" t="s">
        <v>53</v>
      </c>
      <c r="E1025" s="61" t="s">
        <v>913</v>
      </c>
      <c r="F1025" s="2" t="s">
        <v>98</v>
      </c>
      <c r="G1025" s="101">
        <v>23424</v>
      </c>
      <c r="H1025" s="101">
        <v>23424</v>
      </c>
      <c r="I1025" s="101">
        <v>23424</v>
      </c>
    </row>
    <row r="1026" spans="1:9">
      <c r="A1026" s="111" t="s">
        <v>185</v>
      </c>
      <c r="B1026" s="31"/>
      <c r="C1026" s="2" t="s">
        <v>30</v>
      </c>
      <c r="D1026" s="2" t="s">
        <v>12</v>
      </c>
      <c r="E1026" s="61"/>
      <c r="F1026" s="31"/>
      <c r="G1026" s="101">
        <f>G1027+G1031</f>
        <v>38417.800000000003</v>
      </c>
      <c r="H1026" s="101">
        <f>H1027+H1031</f>
        <v>38417.800000000003</v>
      </c>
      <c r="I1026" s="101">
        <f>I1027+I1031</f>
        <v>38417.800000000003</v>
      </c>
    </row>
    <row r="1027" spans="1:9" ht="31.5">
      <c r="A1027" s="111" t="s">
        <v>536</v>
      </c>
      <c r="B1027" s="2"/>
      <c r="C1027" s="2" t="s">
        <v>30</v>
      </c>
      <c r="D1027" s="2" t="s">
        <v>12</v>
      </c>
      <c r="E1027" s="41" t="s">
        <v>400</v>
      </c>
      <c r="F1027" s="2"/>
      <c r="G1027" s="101">
        <f>SUM(G1028)</f>
        <v>29718.3</v>
      </c>
      <c r="H1027" s="101">
        <f t="shared" ref="H1027:I1027" si="152">SUM(H1028)</f>
        <v>29718.3</v>
      </c>
      <c r="I1027" s="101">
        <f t="shared" si="152"/>
        <v>29718.3</v>
      </c>
    </row>
    <row r="1028" spans="1:9">
      <c r="A1028" s="111" t="s">
        <v>917</v>
      </c>
      <c r="B1028" s="2"/>
      <c r="C1028" s="2" t="s">
        <v>30</v>
      </c>
      <c r="D1028" s="2" t="s">
        <v>12</v>
      </c>
      <c r="E1028" s="41" t="s">
        <v>915</v>
      </c>
      <c r="F1028" s="2"/>
      <c r="G1028" s="101">
        <f>SUM(G1029)</f>
        <v>29718.3</v>
      </c>
      <c r="H1028" s="101">
        <f t="shared" ref="H1028:I1028" si="153">SUM(H1029)</f>
        <v>29718.3</v>
      </c>
      <c r="I1028" s="101">
        <f t="shared" si="153"/>
        <v>29718.3</v>
      </c>
    </row>
    <row r="1029" spans="1:9" ht="63">
      <c r="A1029" s="111" t="s">
        <v>406</v>
      </c>
      <c r="B1029" s="2"/>
      <c r="C1029" s="2" t="s">
        <v>30</v>
      </c>
      <c r="D1029" s="2" t="s">
        <v>12</v>
      </c>
      <c r="E1029" s="61" t="s">
        <v>916</v>
      </c>
      <c r="F1029" s="2"/>
      <c r="G1029" s="101">
        <f t="shared" ref="G1029:I1029" si="154">G1030</f>
        <v>29718.3</v>
      </c>
      <c r="H1029" s="101">
        <f t="shared" si="154"/>
        <v>29718.3</v>
      </c>
      <c r="I1029" s="101">
        <f t="shared" si="154"/>
        <v>29718.3</v>
      </c>
    </row>
    <row r="1030" spans="1:9">
      <c r="A1030" s="111" t="s">
        <v>41</v>
      </c>
      <c r="B1030" s="112"/>
      <c r="C1030" s="2" t="s">
        <v>30</v>
      </c>
      <c r="D1030" s="2" t="s">
        <v>12</v>
      </c>
      <c r="E1030" s="61" t="s">
        <v>916</v>
      </c>
      <c r="F1030" s="2">
        <v>300</v>
      </c>
      <c r="G1030" s="101">
        <v>29718.3</v>
      </c>
      <c r="H1030" s="101">
        <v>29718.3</v>
      </c>
      <c r="I1030" s="101">
        <v>29718.3</v>
      </c>
    </row>
    <row r="1031" spans="1:9" ht="31.5">
      <c r="A1031" s="111" t="s">
        <v>684</v>
      </c>
      <c r="B1031" s="31"/>
      <c r="C1031" s="2" t="s">
        <v>30</v>
      </c>
      <c r="D1031" s="2" t="s">
        <v>12</v>
      </c>
      <c r="E1031" s="31" t="s">
        <v>325</v>
      </c>
      <c r="F1031" s="31"/>
      <c r="G1031" s="101">
        <f>SUM(G1032)</f>
        <v>8699.5</v>
      </c>
      <c r="H1031" s="101">
        <f t="shared" ref="H1031:I1031" si="155">SUM(H1032)</f>
        <v>8699.5</v>
      </c>
      <c r="I1031" s="101">
        <f t="shared" si="155"/>
        <v>8699.5</v>
      </c>
    </row>
    <row r="1032" spans="1:9" ht="31.5">
      <c r="A1032" s="111" t="s">
        <v>824</v>
      </c>
      <c r="B1032" s="31"/>
      <c r="C1032" s="2" t="s">
        <v>30</v>
      </c>
      <c r="D1032" s="2" t="s">
        <v>12</v>
      </c>
      <c r="E1032" s="31" t="s">
        <v>793</v>
      </c>
      <c r="F1032" s="31"/>
      <c r="G1032" s="101">
        <f>SUM(G1033)</f>
        <v>8699.5</v>
      </c>
      <c r="H1032" s="101">
        <f t="shared" ref="H1032:I1032" si="156">SUM(H1033)</f>
        <v>8699.5</v>
      </c>
      <c r="I1032" s="101">
        <f t="shared" si="156"/>
        <v>8699.5</v>
      </c>
    </row>
    <row r="1033" spans="1:9" ht="94.5">
      <c r="A1033" s="111" t="s">
        <v>616</v>
      </c>
      <c r="B1033" s="2"/>
      <c r="C1033" s="2" t="s">
        <v>30</v>
      </c>
      <c r="D1033" s="2" t="s">
        <v>12</v>
      </c>
      <c r="E1033" s="31" t="s">
        <v>856</v>
      </c>
      <c r="F1033" s="2"/>
      <c r="G1033" s="25">
        <f t="shared" ref="G1033:I1033" si="157">G1034</f>
        <v>8699.5</v>
      </c>
      <c r="H1033" s="25">
        <f t="shared" si="157"/>
        <v>8699.5</v>
      </c>
      <c r="I1033" s="25">
        <f t="shared" si="157"/>
        <v>8699.5</v>
      </c>
    </row>
    <row r="1034" spans="1:9">
      <c r="A1034" s="111" t="s">
        <v>41</v>
      </c>
      <c r="B1034" s="2"/>
      <c r="C1034" s="2" t="s">
        <v>30</v>
      </c>
      <c r="D1034" s="2" t="s">
        <v>12</v>
      </c>
      <c r="E1034" s="31" t="s">
        <v>856</v>
      </c>
      <c r="F1034" s="2" t="s">
        <v>98</v>
      </c>
      <c r="G1034" s="25">
        <v>8699.5</v>
      </c>
      <c r="H1034" s="25">
        <v>8699.5</v>
      </c>
      <c r="I1034" s="25">
        <v>8699.5</v>
      </c>
    </row>
    <row r="1035" spans="1:9" hidden="1">
      <c r="A1035" s="111" t="s">
        <v>76</v>
      </c>
      <c r="B1035" s="46"/>
      <c r="C1035" s="112" t="s">
        <v>30</v>
      </c>
      <c r="D1035" s="112" t="s">
        <v>77</v>
      </c>
      <c r="E1035" s="112"/>
      <c r="F1035" s="34"/>
      <c r="G1035" s="101">
        <f t="shared" ref="G1035:I1036" si="158">G1036</f>
        <v>0</v>
      </c>
      <c r="H1035" s="101">
        <f t="shared" si="158"/>
        <v>0</v>
      </c>
      <c r="I1035" s="101">
        <f t="shared" si="158"/>
        <v>0</v>
      </c>
    </row>
    <row r="1036" spans="1:9" ht="31.5" hidden="1">
      <c r="A1036" s="111" t="s">
        <v>511</v>
      </c>
      <c r="B1036" s="46"/>
      <c r="C1036" s="112" t="s">
        <v>30</v>
      </c>
      <c r="D1036" s="112" t="s">
        <v>77</v>
      </c>
      <c r="E1036" s="31" t="s">
        <v>15</v>
      </c>
      <c r="F1036" s="34"/>
      <c r="G1036" s="101">
        <f t="shared" si="158"/>
        <v>0</v>
      </c>
      <c r="H1036" s="101">
        <f t="shared" si="158"/>
        <v>0</v>
      </c>
      <c r="I1036" s="101">
        <f t="shared" si="158"/>
        <v>0</v>
      </c>
    </row>
    <row r="1037" spans="1:9" hidden="1">
      <c r="A1037" s="111" t="s">
        <v>83</v>
      </c>
      <c r="B1037" s="46"/>
      <c r="C1037" s="112" t="s">
        <v>30</v>
      </c>
      <c r="D1037" s="112" t="s">
        <v>77</v>
      </c>
      <c r="E1037" s="31" t="s">
        <v>67</v>
      </c>
      <c r="F1037" s="31"/>
      <c r="G1037" s="101">
        <f>SUM(G1039)</f>
        <v>0</v>
      </c>
      <c r="H1037" s="101">
        <f>SUM(H1039)</f>
        <v>0</v>
      </c>
      <c r="I1037" s="101">
        <f>SUM(I1039)</f>
        <v>0</v>
      </c>
    </row>
    <row r="1038" spans="1:9" hidden="1">
      <c r="A1038" s="111" t="s">
        <v>34</v>
      </c>
      <c r="B1038" s="46"/>
      <c r="C1038" s="112" t="s">
        <v>30</v>
      </c>
      <c r="D1038" s="112" t="s">
        <v>77</v>
      </c>
      <c r="E1038" s="31" t="s">
        <v>427</v>
      </c>
      <c r="F1038" s="31"/>
      <c r="G1038" s="101">
        <f t="shared" ref="G1038:I1039" si="159">G1039</f>
        <v>0</v>
      </c>
      <c r="H1038" s="101">
        <f t="shared" si="159"/>
        <v>0</v>
      </c>
      <c r="I1038" s="101">
        <f t="shared" si="159"/>
        <v>0</v>
      </c>
    </row>
    <row r="1039" spans="1:9" hidden="1">
      <c r="A1039" s="111" t="s">
        <v>36</v>
      </c>
      <c r="B1039" s="46"/>
      <c r="C1039" s="112" t="s">
        <v>30</v>
      </c>
      <c r="D1039" s="112" t="s">
        <v>77</v>
      </c>
      <c r="E1039" s="31" t="s">
        <v>428</v>
      </c>
      <c r="F1039" s="31"/>
      <c r="G1039" s="101">
        <f t="shared" si="159"/>
        <v>0</v>
      </c>
      <c r="H1039" s="101">
        <f t="shared" si="159"/>
        <v>0</v>
      </c>
      <c r="I1039" s="101">
        <f t="shared" si="159"/>
        <v>0</v>
      </c>
    </row>
    <row r="1040" spans="1:9" ht="31.5" hidden="1">
      <c r="A1040" s="111" t="s">
        <v>120</v>
      </c>
      <c r="B1040" s="46"/>
      <c r="C1040" s="112" t="s">
        <v>30</v>
      </c>
      <c r="D1040" s="112" t="s">
        <v>77</v>
      </c>
      <c r="E1040" s="31" t="s">
        <v>428</v>
      </c>
      <c r="F1040" s="31">
        <v>600</v>
      </c>
      <c r="G1040" s="101"/>
      <c r="H1040" s="101"/>
      <c r="I1040" s="101"/>
    </row>
    <row r="1041" spans="1:11">
      <c r="A1041" s="111" t="s">
        <v>255</v>
      </c>
      <c r="B1041" s="46"/>
      <c r="C1041" s="112" t="s">
        <v>169</v>
      </c>
      <c r="D1041" s="112"/>
      <c r="E1041" s="31"/>
      <c r="F1041" s="31"/>
      <c r="G1041" s="101">
        <f t="shared" ref="G1041:I1046" si="160">SUM(G1042)</f>
        <v>2614.6999999999998</v>
      </c>
      <c r="H1041" s="101">
        <f t="shared" si="160"/>
        <v>2614.6999999999998</v>
      </c>
      <c r="I1041" s="101">
        <f t="shared" si="160"/>
        <v>2614.6999999999998</v>
      </c>
    </row>
    <row r="1042" spans="1:11">
      <c r="A1042" s="111" t="s">
        <v>189</v>
      </c>
      <c r="B1042" s="46"/>
      <c r="C1042" s="112" t="s">
        <v>169</v>
      </c>
      <c r="D1042" s="112" t="s">
        <v>168</v>
      </c>
      <c r="E1042" s="31"/>
      <c r="F1042" s="31"/>
      <c r="G1042" s="101">
        <f t="shared" si="160"/>
        <v>2614.6999999999998</v>
      </c>
      <c r="H1042" s="101">
        <f t="shared" si="160"/>
        <v>2614.6999999999998</v>
      </c>
      <c r="I1042" s="101">
        <f t="shared" si="160"/>
        <v>2614.6999999999998</v>
      </c>
    </row>
    <row r="1043" spans="1:11" ht="31.5">
      <c r="A1043" s="111" t="s">
        <v>684</v>
      </c>
      <c r="B1043" s="46"/>
      <c r="C1043" s="112" t="s">
        <v>169</v>
      </c>
      <c r="D1043" s="112" t="s">
        <v>168</v>
      </c>
      <c r="E1043" s="31" t="s">
        <v>325</v>
      </c>
      <c r="F1043" s="31"/>
      <c r="G1043" s="101">
        <f t="shared" si="160"/>
        <v>2614.6999999999998</v>
      </c>
      <c r="H1043" s="101">
        <f t="shared" si="160"/>
        <v>2614.6999999999998</v>
      </c>
      <c r="I1043" s="101">
        <f t="shared" si="160"/>
        <v>2614.6999999999998</v>
      </c>
    </row>
    <row r="1044" spans="1:11" ht="31.5">
      <c r="A1044" s="111" t="s">
        <v>546</v>
      </c>
      <c r="B1044" s="46"/>
      <c r="C1044" s="112" t="s">
        <v>169</v>
      </c>
      <c r="D1044" s="112" t="s">
        <v>168</v>
      </c>
      <c r="E1044" s="31" t="s">
        <v>354</v>
      </c>
      <c r="F1044" s="31"/>
      <c r="G1044" s="101">
        <f t="shared" si="160"/>
        <v>2614.6999999999998</v>
      </c>
      <c r="H1044" s="101">
        <f t="shared" si="160"/>
        <v>2614.6999999999998</v>
      </c>
      <c r="I1044" s="101">
        <f t="shared" si="160"/>
        <v>2614.6999999999998</v>
      </c>
    </row>
    <row r="1045" spans="1:11" ht="31.5">
      <c r="A1045" s="111" t="s">
        <v>44</v>
      </c>
      <c r="B1045" s="46"/>
      <c r="C1045" s="112" t="s">
        <v>169</v>
      </c>
      <c r="D1045" s="112" t="s">
        <v>168</v>
      </c>
      <c r="E1045" s="31" t="s">
        <v>355</v>
      </c>
      <c r="F1045" s="31"/>
      <c r="G1045" s="101">
        <f t="shared" si="160"/>
        <v>2614.6999999999998</v>
      </c>
      <c r="H1045" s="101">
        <f t="shared" si="160"/>
        <v>2614.6999999999998</v>
      </c>
      <c r="I1045" s="101">
        <f t="shared" si="160"/>
        <v>2614.6999999999998</v>
      </c>
    </row>
    <row r="1046" spans="1:11">
      <c r="A1046" s="111" t="s">
        <v>547</v>
      </c>
      <c r="B1046" s="46"/>
      <c r="C1046" s="112" t="s">
        <v>169</v>
      </c>
      <c r="D1046" s="112" t="s">
        <v>168</v>
      </c>
      <c r="E1046" s="31" t="s">
        <v>356</v>
      </c>
      <c r="F1046" s="31"/>
      <c r="G1046" s="101">
        <f t="shared" si="160"/>
        <v>2614.6999999999998</v>
      </c>
      <c r="H1046" s="101">
        <f t="shared" si="160"/>
        <v>2614.6999999999998</v>
      </c>
      <c r="I1046" s="101">
        <f t="shared" si="160"/>
        <v>2614.6999999999998</v>
      </c>
    </row>
    <row r="1047" spans="1:11" ht="47.25">
      <c r="A1047" s="27" t="s">
        <v>50</v>
      </c>
      <c r="B1047" s="46"/>
      <c r="C1047" s="112" t="s">
        <v>169</v>
      </c>
      <c r="D1047" s="112" t="s">
        <v>168</v>
      </c>
      <c r="E1047" s="31" t="s">
        <v>356</v>
      </c>
      <c r="F1047" s="31">
        <v>100</v>
      </c>
      <c r="G1047" s="101">
        <v>2614.6999999999998</v>
      </c>
      <c r="H1047" s="101">
        <v>2614.6999999999998</v>
      </c>
      <c r="I1047" s="101">
        <v>2614.6999999999998</v>
      </c>
    </row>
    <row r="1048" spans="1:11">
      <c r="A1048" s="51" t="s">
        <v>543</v>
      </c>
      <c r="B1048" s="22" t="s">
        <v>110</v>
      </c>
      <c r="C1048" s="22"/>
      <c r="D1048" s="22"/>
      <c r="E1048" s="22"/>
      <c r="F1048" s="22"/>
      <c r="G1048" s="28">
        <f>G1049+G1075+G1186</f>
        <v>261209.1</v>
      </c>
      <c r="H1048" s="28">
        <f>H1049+H1075+H1186</f>
        <v>246116.1</v>
      </c>
      <c r="I1048" s="28">
        <f>I1049+I1075+I1186</f>
        <v>243884.40000000002</v>
      </c>
      <c r="J1048" s="109">
        <v>262639.3</v>
      </c>
      <c r="K1048" s="102">
        <f>SUM(J1048-G1048)</f>
        <v>1430.1999999999825</v>
      </c>
    </row>
    <row r="1049" spans="1:11">
      <c r="A1049" s="111" t="s">
        <v>111</v>
      </c>
      <c r="B1049" s="2"/>
      <c r="C1049" s="2" t="s">
        <v>112</v>
      </c>
      <c r="D1049" s="2"/>
      <c r="E1049" s="2"/>
      <c r="F1049" s="2"/>
      <c r="G1049" s="25">
        <f>G1050+G1069</f>
        <v>89198.099999999991</v>
      </c>
      <c r="H1049" s="25">
        <f>H1050+H1069</f>
        <v>93261.5</v>
      </c>
      <c r="I1049" s="25">
        <f>I1050+I1069</f>
        <v>87013.6</v>
      </c>
      <c r="J1049" s="109">
        <v>246116.1</v>
      </c>
      <c r="K1049" s="102">
        <f>SUM(J1049-H1048)</f>
        <v>0</v>
      </c>
    </row>
    <row r="1050" spans="1:11">
      <c r="A1050" s="111" t="s">
        <v>113</v>
      </c>
      <c r="B1050" s="2"/>
      <c r="C1050" s="2" t="s">
        <v>112</v>
      </c>
      <c r="D1050" s="2" t="s">
        <v>53</v>
      </c>
      <c r="E1050" s="2"/>
      <c r="F1050" s="2"/>
      <c r="G1050" s="25">
        <f>SUM(G1051)</f>
        <v>89198.099999999991</v>
      </c>
      <c r="H1050" s="25">
        <f>SUM(H1051)</f>
        <v>93261.5</v>
      </c>
      <c r="I1050" s="25">
        <f>SUM(I1051)</f>
        <v>87013.6</v>
      </c>
      <c r="J1050" s="109">
        <v>243884.40000000002</v>
      </c>
      <c r="K1050" s="102">
        <f>SUM(J1050-I1048)</f>
        <v>0</v>
      </c>
    </row>
    <row r="1051" spans="1:11">
      <c r="A1051" s="111" t="s">
        <v>689</v>
      </c>
      <c r="B1051" s="2"/>
      <c r="C1051" s="2" t="s">
        <v>112</v>
      </c>
      <c r="D1051" s="2" t="s">
        <v>53</v>
      </c>
      <c r="E1051" s="2" t="s">
        <v>114</v>
      </c>
      <c r="F1051" s="2"/>
      <c r="G1051" s="25">
        <f>SUM(G1052)+G1056</f>
        <v>89198.099999999991</v>
      </c>
      <c r="H1051" s="25">
        <f>SUM(H1052)+H1056</f>
        <v>93261.5</v>
      </c>
      <c r="I1051" s="25">
        <f>SUM(I1052)+I1056</f>
        <v>87013.6</v>
      </c>
    </row>
    <row r="1052" spans="1:11">
      <c r="A1052" s="111" t="s">
        <v>115</v>
      </c>
      <c r="B1052" s="2"/>
      <c r="C1052" s="2" t="s">
        <v>112</v>
      </c>
      <c r="D1052" s="2" t="s">
        <v>53</v>
      </c>
      <c r="E1052" s="2" t="s">
        <v>116</v>
      </c>
      <c r="F1052" s="2"/>
      <c r="G1052" s="25">
        <f t="shared" ref="G1052:I1054" si="161">G1053</f>
        <v>88659.4</v>
      </c>
      <c r="H1052" s="25">
        <f t="shared" si="161"/>
        <v>87013.6</v>
      </c>
      <c r="I1052" s="25">
        <f t="shared" si="161"/>
        <v>87013.6</v>
      </c>
    </row>
    <row r="1053" spans="1:11" ht="47.25">
      <c r="A1053" s="111" t="s">
        <v>25</v>
      </c>
      <c r="B1053" s="2"/>
      <c r="C1053" s="2" t="s">
        <v>112</v>
      </c>
      <c r="D1053" s="2" t="s">
        <v>53</v>
      </c>
      <c r="E1053" s="2" t="s">
        <v>117</v>
      </c>
      <c r="F1053" s="2"/>
      <c r="G1053" s="25">
        <f t="shared" si="161"/>
        <v>88659.4</v>
      </c>
      <c r="H1053" s="25">
        <f t="shared" si="161"/>
        <v>87013.6</v>
      </c>
      <c r="I1053" s="25">
        <f t="shared" si="161"/>
        <v>87013.6</v>
      </c>
    </row>
    <row r="1054" spans="1:11">
      <c r="A1054" s="111" t="s">
        <v>118</v>
      </c>
      <c r="B1054" s="2"/>
      <c r="C1054" s="2" t="s">
        <v>112</v>
      </c>
      <c r="D1054" s="2" t="s">
        <v>53</v>
      </c>
      <c r="E1054" s="2" t="s">
        <v>119</v>
      </c>
      <c r="F1054" s="2"/>
      <c r="G1054" s="25">
        <f t="shared" si="161"/>
        <v>88659.4</v>
      </c>
      <c r="H1054" s="25">
        <f t="shared" si="161"/>
        <v>87013.6</v>
      </c>
      <c r="I1054" s="25">
        <f t="shared" si="161"/>
        <v>87013.6</v>
      </c>
    </row>
    <row r="1055" spans="1:11" ht="31.5">
      <c r="A1055" s="111" t="s">
        <v>120</v>
      </c>
      <c r="B1055" s="2"/>
      <c r="C1055" s="2" t="s">
        <v>112</v>
      </c>
      <c r="D1055" s="2" t="s">
        <v>53</v>
      </c>
      <c r="E1055" s="2" t="s">
        <v>119</v>
      </c>
      <c r="F1055" s="2" t="s">
        <v>121</v>
      </c>
      <c r="G1055" s="25">
        <v>88659.4</v>
      </c>
      <c r="H1055" s="25">
        <v>87013.6</v>
      </c>
      <c r="I1055" s="25">
        <v>87013.6</v>
      </c>
    </row>
    <row r="1056" spans="1:11" ht="31.5">
      <c r="A1056" s="111" t="s">
        <v>155</v>
      </c>
      <c r="B1056" s="3"/>
      <c r="C1056" s="2" t="s">
        <v>112</v>
      </c>
      <c r="D1056" s="2" t="s">
        <v>53</v>
      </c>
      <c r="E1056" s="2" t="s">
        <v>156</v>
      </c>
      <c r="F1056" s="4"/>
      <c r="G1056" s="25">
        <f>G1057+G1066</f>
        <v>538.70000000000005</v>
      </c>
      <c r="H1056" s="25">
        <f>H1057+H1066</f>
        <v>6247.9</v>
      </c>
      <c r="I1056" s="25">
        <f>I1057+I1066</f>
        <v>0</v>
      </c>
    </row>
    <row r="1057" spans="1:9">
      <c r="A1057" s="111" t="s">
        <v>150</v>
      </c>
      <c r="B1057" s="3"/>
      <c r="C1057" s="2" t="s">
        <v>112</v>
      </c>
      <c r="D1057" s="2" t="s">
        <v>53</v>
      </c>
      <c r="E1057" s="2" t="s">
        <v>157</v>
      </c>
      <c r="F1057" s="4"/>
      <c r="G1057" s="25">
        <f>SUM(G1058+G1061+G1063)</f>
        <v>538.70000000000005</v>
      </c>
      <c r="H1057" s="25">
        <f>SUM(H1058+H1061+H1063)</f>
        <v>0</v>
      </c>
      <c r="I1057" s="25">
        <f>SUM(I1058+I1061+I1063)</f>
        <v>0</v>
      </c>
    </row>
    <row r="1058" spans="1:9" hidden="1">
      <c r="A1058" s="111" t="s">
        <v>422</v>
      </c>
      <c r="B1058" s="3"/>
      <c r="C1058" s="2" t="s">
        <v>112</v>
      </c>
      <c r="D1058" s="2" t="s">
        <v>53</v>
      </c>
      <c r="E1058" s="2" t="s">
        <v>423</v>
      </c>
      <c r="F1058" s="2"/>
      <c r="G1058" s="25">
        <f t="shared" ref="G1058:I1059" si="162">G1059</f>
        <v>0</v>
      </c>
      <c r="H1058" s="25">
        <f t="shared" si="162"/>
        <v>0</v>
      </c>
      <c r="I1058" s="25">
        <f t="shared" si="162"/>
        <v>0</v>
      </c>
    </row>
    <row r="1059" spans="1:9" hidden="1">
      <c r="A1059" s="111" t="s">
        <v>118</v>
      </c>
      <c r="B1059" s="3"/>
      <c r="C1059" s="2" t="s">
        <v>112</v>
      </c>
      <c r="D1059" s="2" t="s">
        <v>53</v>
      </c>
      <c r="E1059" s="2" t="s">
        <v>424</v>
      </c>
      <c r="F1059" s="2"/>
      <c r="G1059" s="25">
        <f t="shared" si="162"/>
        <v>0</v>
      </c>
      <c r="H1059" s="25">
        <f t="shared" si="162"/>
        <v>0</v>
      </c>
      <c r="I1059" s="25">
        <f t="shared" si="162"/>
        <v>0</v>
      </c>
    </row>
    <row r="1060" spans="1:9" ht="31.5" hidden="1">
      <c r="A1060" s="111" t="s">
        <v>120</v>
      </c>
      <c r="B1060" s="3"/>
      <c r="C1060" s="2" t="s">
        <v>112</v>
      </c>
      <c r="D1060" s="2" t="s">
        <v>53</v>
      </c>
      <c r="E1060" s="2" t="s">
        <v>424</v>
      </c>
      <c r="F1060" s="2" t="s">
        <v>121</v>
      </c>
      <c r="G1060" s="25"/>
      <c r="H1060" s="25"/>
      <c r="I1060" s="25"/>
    </row>
    <row r="1061" spans="1:9" ht="31.5">
      <c r="A1061" s="111" t="s">
        <v>264</v>
      </c>
      <c r="B1061" s="3"/>
      <c r="C1061" s="2" t="s">
        <v>112</v>
      </c>
      <c r="D1061" s="2" t="s">
        <v>53</v>
      </c>
      <c r="E1061" s="2" t="s">
        <v>441</v>
      </c>
      <c r="F1061" s="2"/>
      <c r="G1061" s="25">
        <f>SUM(G1062)</f>
        <v>210</v>
      </c>
      <c r="H1061" s="25">
        <f>SUM(H1062)</f>
        <v>0</v>
      </c>
      <c r="I1061" s="25">
        <f>SUM(I1062)</f>
        <v>0</v>
      </c>
    </row>
    <row r="1062" spans="1:9" ht="31.5">
      <c r="A1062" s="111" t="s">
        <v>120</v>
      </c>
      <c r="B1062" s="3"/>
      <c r="C1062" s="2" t="s">
        <v>112</v>
      </c>
      <c r="D1062" s="2" t="s">
        <v>53</v>
      </c>
      <c r="E1062" s="2" t="s">
        <v>442</v>
      </c>
      <c r="F1062" s="2" t="s">
        <v>121</v>
      </c>
      <c r="G1062" s="25">
        <v>210</v>
      </c>
      <c r="H1062" s="25"/>
      <c r="I1062" s="25"/>
    </row>
    <row r="1063" spans="1:9">
      <c r="A1063" s="111" t="s">
        <v>334</v>
      </c>
      <c r="B1063" s="3"/>
      <c r="C1063" s="2" t="s">
        <v>112</v>
      </c>
      <c r="D1063" s="2" t="s">
        <v>53</v>
      </c>
      <c r="E1063" s="2" t="s">
        <v>425</v>
      </c>
      <c r="F1063" s="2"/>
      <c r="G1063" s="25">
        <f>SUM(G1064)</f>
        <v>328.7</v>
      </c>
      <c r="H1063" s="25">
        <f>SUM(H1064)</f>
        <v>0</v>
      </c>
      <c r="I1063" s="25">
        <f>SUM(I1064)</f>
        <v>0</v>
      </c>
    </row>
    <row r="1064" spans="1:9">
      <c r="A1064" s="111" t="s">
        <v>334</v>
      </c>
      <c r="B1064" s="3"/>
      <c r="C1064" s="2" t="s">
        <v>112</v>
      </c>
      <c r="D1064" s="2" t="s">
        <v>53</v>
      </c>
      <c r="E1064" s="2" t="s">
        <v>426</v>
      </c>
      <c r="F1064" s="2"/>
      <c r="G1064" s="25">
        <f>G1065</f>
        <v>328.7</v>
      </c>
      <c r="H1064" s="25">
        <f>H1065</f>
        <v>0</v>
      </c>
      <c r="I1064" s="25">
        <f>I1065</f>
        <v>0</v>
      </c>
    </row>
    <row r="1065" spans="1:9" ht="31.5">
      <c r="A1065" s="111" t="s">
        <v>120</v>
      </c>
      <c r="B1065" s="3"/>
      <c r="C1065" s="2" t="s">
        <v>112</v>
      </c>
      <c r="D1065" s="2" t="s">
        <v>53</v>
      </c>
      <c r="E1065" s="2" t="s">
        <v>426</v>
      </c>
      <c r="F1065" s="2" t="s">
        <v>121</v>
      </c>
      <c r="G1065" s="25">
        <v>328.7</v>
      </c>
      <c r="H1065" s="25"/>
      <c r="I1065" s="25"/>
    </row>
    <row r="1066" spans="1:9">
      <c r="A1066" s="111" t="s">
        <v>607</v>
      </c>
      <c r="B1066" s="3"/>
      <c r="C1066" s="2" t="s">
        <v>112</v>
      </c>
      <c r="D1066" s="2" t="s">
        <v>53</v>
      </c>
      <c r="E1066" s="2" t="s">
        <v>608</v>
      </c>
      <c r="F1066" s="2"/>
      <c r="G1066" s="25">
        <f t="shared" ref="G1066:I1067" si="163">G1067</f>
        <v>0</v>
      </c>
      <c r="H1066" s="25">
        <f t="shared" si="163"/>
        <v>6247.9</v>
      </c>
      <c r="I1066" s="25">
        <f t="shared" si="163"/>
        <v>0</v>
      </c>
    </row>
    <row r="1067" spans="1:9" ht="63">
      <c r="A1067" s="111" t="s">
        <v>781</v>
      </c>
      <c r="B1067" s="3"/>
      <c r="C1067" s="2" t="s">
        <v>112</v>
      </c>
      <c r="D1067" s="2" t="s">
        <v>53</v>
      </c>
      <c r="E1067" s="2" t="s">
        <v>780</v>
      </c>
      <c r="F1067" s="2"/>
      <c r="G1067" s="25">
        <f t="shared" si="163"/>
        <v>0</v>
      </c>
      <c r="H1067" s="25">
        <f t="shared" si="163"/>
        <v>6247.9</v>
      </c>
      <c r="I1067" s="25">
        <f t="shared" si="163"/>
        <v>0</v>
      </c>
    </row>
    <row r="1068" spans="1:9" ht="31.5">
      <c r="A1068" s="111" t="s">
        <v>120</v>
      </c>
      <c r="B1068" s="3"/>
      <c r="C1068" s="2" t="s">
        <v>112</v>
      </c>
      <c r="D1068" s="2" t="s">
        <v>53</v>
      </c>
      <c r="E1068" s="2" t="s">
        <v>780</v>
      </c>
      <c r="F1068" s="2" t="s">
        <v>121</v>
      </c>
      <c r="G1068" s="25"/>
      <c r="H1068" s="25">
        <v>6247.9</v>
      </c>
      <c r="I1068" s="25"/>
    </row>
    <row r="1069" spans="1:9" hidden="1">
      <c r="A1069" s="111" t="s">
        <v>340</v>
      </c>
      <c r="B1069" s="2"/>
      <c r="C1069" s="2" t="s">
        <v>112</v>
      </c>
      <c r="D1069" s="2" t="s">
        <v>112</v>
      </c>
      <c r="E1069" s="31"/>
      <c r="F1069" s="31"/>
      <c r="G1069" s="25">
        <f t="shared" ref="G1069:I1073" si="164">SUM(G1070)</f>
        <v>0</v>
      </c>
      <c r="H1069" s="25">
        <f t="shared" si="164"/>
        <v>0</v>
      </c>
      <c r="I1069" s="25">
        <f t="shared" si="164"/>
        <v>0</v>
      </c>
    </row>
    <row r="1070" spans="1:9" ht="31.5" hidden="1">
      <c r="A1070" s="111" t="s">
        <v>684</v>
      </c>
      <c r="B1070" s="112"/>
      <c r="C1070" s="112" t="s">
        <v>112</v>
      </c>
      <c r="D1070" s="112" t="s">
        <v>112</v>
      </c>
      <c r="E1070" s="31" t="s">
        <v>325</v>
      </c>
      <c r="F1070" s="31"/>
      <c r="G1070" s="25">
        <f t="shared" si="164"/>
        <v>0</v>
      </c>
      <c r="H1070" s="25">
        <f t="shared" si="164"/>
        <v>0</v>
      </c>
      <c r="I1070" s="25">
        <f t="shared" si="164"/>
        <v>0</v>
      </c>
    </row>
    <row r="1071" spans="1:9" ht="31.5" hidden="1">
      <c r="A1071" s="111" t="s">
        <v>535</v>
      </c>
      <c r="B1071" s="2"/>
      <c r="C1071" s="2" t="s">
        <v>112</v>
      </c>
      <c r="D1071" s="2" t="s">
        <v>112</v>
      </c>
      <c r="E1071" s="2" t="s">
        <v>347</v>
      </c>
      <c r="F1071" s="2"/>
      <c r="G1071" s="25">
        <f t="shared" si="164"/>
        <v>0</v>
      </c>
      <c r="H1071" s="25">
        <f t="shared" si="164"/>
        <v>0</v>
      </c>
      <c r="I1071" s="25">
        <f t="shared" si="164"/>
        <v>0</v>
      </c>
    </row>
    <row r="1072" spans="1:9" hidden="1">
      <c r="A1072" s="111" t="s">
        <v>34</v>
      </c>
      <c r="B1072" s="2"/>
      <c r="C1072" s="2" t="s">
        <v>112</v>
      </c>
      <c r="D1072" s="2" t="s">
        <v>112</v>
      </c>
      <c r="E1072" s="2" t="s">
        <v>348</v>
      </c>
      <c r="F1072" s="2"/>
      <c r="G1072" s="25">
        <f t="shared" si="164"/>
        <v>0</v>
      </c>
      <c r="H1072" s="25">
        <f t="shared" si="164"/>
        <v>0</v>
      </c>
      <c r="I1072" s="25">
        <f t="shared" si="164"/>
        <v>0</v>
      </c>
    </row>
    <row r="1073" spans="1:9" ht="31.5" hidden="1">
      <c r="A1073" s="111" t="s">
        <v>349</v>
      </c>
      <c r="B1073" s="31"/>
      <c r="C1073" s="2" t="s">
        <v>112</v>
      </c>
      <c r="D1073" s="2" t="s">
        <v>112</v>
      </c>
      <c r="E1073" s="2" t="s">
        <v>350</v>
      </c>
      <c r="F1073" s="2"/>
      <c r="G1073" s="25">
        <f t="shared" si="164"/>
        <v>0</v>
      </c>
      <c r="H1073" s="25">
        <f t="shared" si="164"/>
        <v>0</v>
      </c>
      <c r="I1073" s="25">
        <f t="shared" si="164"/>
        <v>0</v>
      </c>
    </row>
    <row r="1074" spans="1:9" ht="31.5" hidden="1">
      <c r="A1074" s="111" t="s">
        <v>229</v>
      </c>
      <c r="B1074" s="2"/>
      <c r="C1074" s="2" t="s">
        <v>112</v>
      </c>
      <c r="D1074" s="2" t="s">
        <v>112</v>
      </c>
      <c r="E1074" s="2" t="s">
        <v>350</v>
      </c>
      <c r="F1074" s="20">
        <v>600</v>
      </c>
      <c r="G1074" s="25"/>
      <c r="H1074" s="25"/>
      <c r="I1074" s="25"/>
    </row>
    <row r="1075" spans="1:9">
      <c r="A1075" s="111" t="s">
        <v>122</v>
      </c>
      <c r="B1075" s="2"/>
      <c r="C1075" s="2" t="s">
        <v>14</v>
      </c>
      <c r="D1075" s="2"/>
      <c r="E1075" s="2"/>
      <c r="F1075" s="2"/>
      <c r="G1075" s="25">
        <f>SUM(G1076+G1142)</f>
        <v>171621.6</v>
      </c>
      <c r="H1075" s="25">
        <f>SUM(H1076+H1142)</f>
        <v>152449.60000000001</v>
      </c>
      <c r="I1075" s="25">
        <f>SUM(I1076+I1142)</f>
        <v>156449.60000000001</v>
      </c>
    </row>
    <row r="1076" spans="1:9">
      <c r="A1076" s="111" t="s">
        <v>123</v>
      </c>
      <c r="B1076" s="2"/>
      <c r="C1076" s="2" t="s">
        <v>14</v>
      </c>
      <c r="D1076" s="2" t="s">
        <v>33</v>
      </c>
      <c r="E1076" s="2"/>
      <c r="F1076" s="2"/>
      <c r="G1076" s="25">
        <f>G1080+G1137+G1089</f>
        <v>130955</v>
      </c>
      <c r="H1076" s="25">
        <f>H1080+H1137+H1089</f>
        <v>121228.20000000001</v>
      </c>
      <c r="I1076" s="25">
        <f>I1080+I1137+I1089</f>
        <v>125228.20000000001</v>
      </c>
    </row>
    <row r="1077" spans="1:9" hidden="1">
      <c r="A1077" s="111" t="s">
        <v>475</v>
      </c>
      <c r="B1077" s="2"/>
      <c r="C1077" s="2" t="s">
        <v>14</v>
      </c>
      <c r="D1077" s="2" t="s">
        <v>33</v>
      </c>
      <c r="E1077" s="2" t="s">
        <v>476</v>
      </c>
      <c r="F1077" s="2"/>
      <c r="G1077" s="25">
        <f t="shared" ref="G1077:I1078" si="165">G1078</f>
        <v>0</v>
      </c>
      <c r="H1077" s="25">
        <f t="shared" si="165"/>
        <v>0</v>
      </c>
      <c r="I1077" s="25">
        <f t="shared" si="165"/>
        <v>0</v>
      </c>
    </row>
    <row r="1078" spans="1:9" hidden="1">
      <c r="A1078" s="111" t="s">
        <v>477</v>
      </c>
      <c r="B1078" s="2"/>
      <c r="C1078" s="2" t="s">
        <v>14</v>
      </c>
      <c r="D1078" s="2" t="s">
        <v>33</v>
      </c>
      <c r="E1078" s="2" t="s">
        <v>478</v>
      </c>
      <c r="F1078" s="2"/>
      <c r="G1078" s="25">
        <f t="shared" si="165"/>
        <v>0</v>
      </c>
      <c r="H1078" s="25">
        <f t="shared" si="165"/>
        <v>0</v>
      </c>
      <c r="I1078" s="25">
        <f t="shared" si="165"/>
        <v>0</v>
      </c>
    </row>
    <row r="1079" spans="1:9" ht="47.25" hidden="1">
      <c r="A1079" s="111" t="s">
        <v>50</v>
      </c>
      <c r="B1079" s="2"/>
      <c r="C1079" s="2" t="s">
        <v>14</v>
      </c>
      <c r="D1079" s="2" t="s">
        <v>33</v>
      </c>
      <c r="E1079" s="2" t="s">
        <v>478</v>
      </c>
      <c r="F1079" s="2" t="s">
        <v>88</v>
      </c>
      <c r="G1079" s="25"/>
      <c r="H1079" s="25"/>
      <c r="I1079" s="25"/>
    </row>
    <row r="1080" spans="1:9" ht="47.25" customHeight="1">
      <c r="A1080" s="111" t="s">
        <v>763</v>
      </c>
      <c r="B1080" s="2"/>
      <c r="C1080" s="2" t="s">
        <v>14</v>
      </c>
      <c r="D1080" s="2" t="s">
        <v>33</v>
      </c>
      <c r="E1080" s="2" t="s">
        <v>762</v>
      </c>
      <c r="F1080" s="2"/>
      <c r="G1080" s="25">
        <f>SUM(G1081)+G1085</f>
        <v>1300</v>
      </c>
      <c r="H1080" s="25">
        <f>SUM(H1081)+H1085</f>
        <v>0</v>
      </c>
      <c r="I1080" s="25">
        <f>SUM(I1081)+I1085</f>
        <v>0</v>
      </c>
    </row>
    <row r="1081" spans="1:9">
      <c r="A1081" s="111" t="s">
        <v>34</v>
      </c>
      <c r="B1081" s="2"/>
      <c r="C1081" s="2" t="s">
        <v>14</v>
      </c>
      <c r="D1081" s="2" t="s">
        <v>33</v>
      </c>
      <c r="E1081" s="2" t="s">
        <v>764</v>
      </c>
      <c r="F1081" s="2"/>
      <c r="G1081" s="25">
        <f t="shared" ref="G1081:I1083" si="166">SUM(G1082)</f>
        <v>672</v>
      </c>
      <c r="H1081" s="25">
        <f t="shared" si="166"/>
        <v>0</v>
      </c>
      <c r="I1081" s="25">
        <f t="shared" si="166"/>
        <v>0</v>
      </c>
    </row>
    <row r="1082" spans="1:9">
      <c r="A1082" s="111" t="s">
        <v>152</v>
      </c>
      <c r="B1082" s="2"/>
      <c r="C1082" s="2" t="s">
        <v>14</v>
      </c>
      <c r="D1082" s="2" t="s">
        <v>33</v>
      </c>
      <c r="E1082" s="2" t="s">
        <v>765</v>
      </c>
      <c r="F1082" s="2"/>
      <c r="G1082" s="25">
        <f t="shared" si="166"/>
        <v>672</v>
      </c>
      <c r="H1082" s="25">
        <f t="shared" si="166"/>
        <v>0</v>
      </c>
      <c r="I1082" s="25">
        <f t="shared" si="166"/>
        <v>0</v>
      </c>
    </row>
    <row r="1083" spans="1:9">
      <c r="A1083" s="111" t="s">
        <v>127</v>
      </c>
      <c r="B1083" s="2"/>
      <c r="C1083" s="2" t="s">
        <v>14</v>
      </c>
      <c r="D1083" s="2" t="s">
        <v>33</v>
      </c>
      <c r="E1083" s="2" t="s">
        <v>766</v>
      </c>
      <c r="F1083" s="2"/>
      <c r="G1083" s="25">
        <f t="shared" si="166"/>
        <v>672</v>
      </c>
      <c r="H1083" s="25">
        <f t="shared" si="166"/>
        <v>0</v>
      </c>
      <c r="I1083" s="25">
        <f t="shared" si="166"/>
        <v>0</v>
      </c>
    </row>
    <row r="1084" spans="1:9" ht="31.5">
      <c r="A1084" s="111" t="s">
        <v>51</v>
      </c>
      <c r="B1084" s="2"/>
      <c r="C1084" s="2" t="s">
        <v>14</v>
      </c>
      <c r="D1084" s="2" t="s">
        <v>33</v>
      </c>
      <c r="E1084" s="2" t="s">
        <v>766</v>
      </c>
      <c r="F1084" s="2" t="s">
        <v>90</v>
      </c>
      <c r="G1084" s="25">
        <v>672</v>
      </c>
      <c r="H1084" s="25"/>
      <c r="I1084" s="25"/>
    </row>
    <row r="1085" spans="1:9">
      <c r="A1085" s="111" t="s">
        <v>150</v>
      </c>
      <c r="B1085" s="2"/>
      <c r="C1085" s="2" t="s">
        <v>14</v>
      </c>
      <c r="D1085" s="2" t="s">
        <v>33</v>
      </c>
      <c r="E1085" s="2" t="s">
        <v>767</v>
      </c>
      <c r="F1085" s="2"/>
      <c r="G1085" s="25">
        <f t="shared" ref="G1085:I1087" si="167">SUM(G1086)</f>
        <v>628</v>
      </c>
      <c r="H1085" s="25">
        <f t="shared" si="167"/>
        <v>0</v>
      </c>
      <c r="I1085" s="25">
        <f t="shared" si="167"/>
        <v>0</v>
      </c>
    </row>
    <row r="1086" spans="1:9">
      <c r="A1086" s="111" t="s">
        <v>263</v>
      </c>
      <c r="B1086" s="2"/>
      <c r="C1086" s="2" t="s">
        <v>14</v>
      </c>
      <c r="D1086" s="2" t="s">
        <v>33</v>
      </c>
      <c r="E1086" s="2" t="s">
        <v>768</v>
      </c>
      <c r="F1086" s="2"/>
      <c r="G1086" s="25">
        <f t="shared" si="167"/>
        <v>628</v>
      </c>
      <c r="H1086" s="25">
        <f t="shared" si="167"/>
        <v>0</v>
      </c>
      <c r="I1086" s="25">
        <f t="shared" si="167"/>
        <v>0</v>
      </c>
    </row>
    <row r="1087" spans="1:9">
      <c r="A1087" s="111" t="s">
        <v>140</v>
      </c>
      <c r="B1087" s="2"/>
      <c r="C1087" s="2" t="s">
        <v>14</v>
      </c>
      <c r="D1087" s="2" t="s">
        <v>33</v>
      </c>
      <c r="E1087" s="2" t="s">
        <v>769</v>
      </c>
      <c r="F1087" s="2"/>
      <c r="G1087" s="25">
        <f t="shared" si="167"/>
        <v>628</v>
      </c>
      <c r="H1087" s="25">
        <f t="shared" si="167"/>
        <v>0</v>
      </c>
      <c r="I1087" s="25">
        <f t="shared" si="167"/>
        <v>0</v>
      </c>
    </row>
    <row r="1088" spans="1:9" ht="31.5">
      <c r="A1088" s="111" t="s">
        <v>120</v>
      </c>
      <c r="B1088" s="2"/>
      <c r="C1088" s="2" t="s">
        <v>14</v>
      </c>
      <c r="D1088" s="2" t="s">
        <v>33</v>
      </c>
      <c r="E1088" s="2" t="s">
        <v>769</v>
      </c>
      <c r="F1088" s="2" t="s">
        <v>121</v>
      </c>
      <c r="G1088" s="25">
        <v>628</v>
      </c>
      <c r="H1088" s="25"/>
      <c r="I1088" s="25"/>
    </row>
    <row r="1089" spans="1:9">
      <c r="A1089" s="111" t="s">
        <v>689</v>
      </c>
      <c r="B1089" s="2"/>
      <c r="C1089" s="2" t="s">
        <v>14</v>
      </c>
      <c r="D1089" s="2" t="s">
        <v>33</v>
      </c>
      <c r="E1089" s="2" t="s">
        <v>114</v>
      </c>
      <c r="F1089" s="2"/>
      <c r="G1089" s="25">
        <f>SUM(G1090+G1103+G1109+G1113)</f>
        <v>129655</v>
      </c>
      <c r="H1089" s="25">
        <f>SUM(H1090+H1103+H1109+H1113)</f>
        <v>121228.20000000001</v>
      </c>
      <c r="I1089" s="25">
        <f>SUM(I1090+I1103+I1109+I1113)</f>
        <v>125228.20000000001</v>
      </c>
    </row>
    <row r="1090" spans="1:9">
      <c r="A1090" s="111" t="s">
        <v>124</v>
      </c>
      <c r="B1090" s="2"/>
      <c r="C1090" s="2" t="s">
        <v>14</v>
      </c>
      <c r="D1090" s="2" t="s">
        <v>33</v>
      </c>
      <c r="E1090" s="2" t="s">
        <v>125</v>
      </c>
      <c r="F1090" s="2"/>
      <c r="G1090" s="25">
        <f>SUM(G1091+G1094+G1098)</f>
        <v>62926.899999999994</v>
      </c>
      <c r="H1090" s="25">
        <f>SUM(H1091+H1094+H1098)</f>
        <v>60968.800000000003</v>
      </c>
      <c r="I1090" s="25">
        <f>SUM(I1091+I1094+I1098)</f>
        <v>60968.800000000003</v>
      </c>
    </row>
    <row r="1091" spans="1:9" ht="47.25">
      <c r="A1091" s="111" t="s">
        <v>25</v>
      </c>
      <c r="B1091" s="2"/>
      <c r="C1091" s="2" t="s">
        <v>14</v>
      </c>
      <c r="D1091" s="2" t="s">
        <v>33</v>
      </c>
      <c r="E1091" s="2" t="s">
        <v>126</v>
      </c>
      <c r="F1091" s="2"/>
      <c r="G1091" s="25">
        <f t="shared" ref="G1091:I1092" si="168">G1092</f>
        <v>44297.2</v>
      </c>
      <c r="H1091" s="25">
        <f t="shared" si="168"/>
        <v>42339.1</v>
      </c>
      <c r="I1091" s="25">
        <f t="shared" si="168"/>
        <v>42339.1</v>
      </c>
    </row>
    <row r="1092" spans="1:9">
      <c r="A1092" s="111" t="s">
        <v>127</v>
      </c>
      <c r="B1092" s="2"/>
      <c r="C1092" s="2" t="s">
        <v>14</v>
      </c>
      <c r="D1092" s="2" t="s">
        <v>33</v>
      </c>
      <c r="E1092" s="2" t="s">
        <v>128</v>
      </c>
      <c r="F1092" s="2"/>
      <c r="G1092" s="25">
        <f t="shared" si="168"/>
        <v>44297.2</v>
      </c>
      <c r="H1092" s="25">
        <f t="shared" si="168"/>
        <v>42339.1</v>
      </c>
      <c r="I1092" s="25">
        <f t="shared" si="168"/>
        <v>42339.1</v>
      </c>
    </row>
    <row r="1093" spans="1:9" ht="31.5">
      <c r="A1093" s="111" t="s">
        <v>120</v>
      </c>
      <c r="B1093" s="2"/>
      <c r="C1093" s="2" t="s">
        <v>14</v>
      </c>
      <c r="D1093" s="2" t="s">
        <v>33</v>
      </c>
      <c r="E1093" s="2" t="s">
        <v>128</v>
      </c>
      <c r="F1093" s="2" t="s">
        <v>121</v>
      </c>
      <c r="G1093" s="25">
        <v>44297.2</v>
      </c>
      <c r="H1093" s="25">
        <v>42339.1</v>
      </c>
      <c r="I1093" s="25">
        <v>42339.1</v>
      </c>
    </row>
    <row r="1094" spans="1:9" hidden="1">
      <c r="A1094" s="111" t="s">
        <v>150</v>
      </c>
      <c r="B1094" s="2"/>
      <c r="C1094" s="2" t="s">
        <v>14</v>
      </c>
      <c r="D1094" s="2" t="s">
        <v>33</v>
      </c>
      <c r="E1094" s="2" t="s">
        <v>619</v>
      </c>
      <c r="F1094" s="2"/>
      <c r="G1094" s="25">
        <f t="shared" ref="G1094:I1096" si="169">SUM(G1095)</f>
        <v>0</v>
      </c>
      <c r="H1094" s="25">
        <f t="shared" si="169"/>
        <v>0</v>
      </c>
      <c r="I1094" s="25">
        <f t="shared" si="169"/>
        <v>0</v>
      </c>
    </row>
    <row r="1095" spans="1:9" hidden="1">
      <c r="A1095" s="111" t="s">
        <v>127</v>
      </c>
      <c r="B1095" s="2"/>
      <c r="C1095" s="2" t="s">
        <v>14</v>
      </c>
      <c r="D1095" s="2" t="s">
        <v>33</v>
      </c>
      <c r="E1095" s="2" t="s">
        <v>620</v>
      </c>
      <c r="F1095" s="2"/>
      <c r="G1095" s="25">
        <f t="shared" si="169"/>
        <v>0</v>
      </c>
      <c r="H1095" s="25">
        <f t="shared" si="169"/>
        <v>0</v>
      </c>
      <c r="I1095" s="25">
        <f t="shared" si="169"/>
        <v>0</v>
      </c>
    </row>
    <row r="1096" spans="1:9" hidden="1">
      <c r="A1096" s="111" t="s">
        <v>334</v>
      </c>
      <c r="B1096" s="2"/>
      <c r="C1096" s="2" t="s">
        <v>14</v>
      </c>
      <c r="D1096" s="2" t="s">
        <v>33</v>
      </c>
      <c r="E1096" s="2" t="s">
        <v>621</v>
      </c>
      <c r="F1096" s="2"/>
      <c r="G1096" s="25">
        <f t="shared" si="169"/>
        <v>0</v>
      </c>
      <c r="H1096" s="25">
        <f t="shared" si="169"/>
        <v>0</v>
      </c>
      <c r="I1096" s="25">
        <f t="shared" si="169"/>
        <v>0</v>
      </c>
    </row>
    <row r="1097" spans="1:9" ht="31.5" hidden="1">
      <c r="A1097" s="111" t="s">
        <v>120</v>
      </c>
      <c r="B1097" s="2"/>
      <c r="C1097" s="2" t="s">
        <v>14</v>
      </c>
      <c r="D1097" s="2" t="s">
        <v>33</v>
      </c>
      <c r="E1097" s="2" t="s">
        <v>621</v>
      </c>
      <c r="F1097" s="2" t="s">
        <v>121</v>
      </c>
      <c r="G1097" s="25"/>
      <c r="H1097" s="25"/>
      <c r="I1097" s="25"/>
    </row>
    <row r="1098" spans="1:9" ht="31.5">
      <c r="A1098" s="111" t="s">
        <v>44</v>
      </c>
      <c r="B1098" s="2"/>
      <c r="C1098" s="2" t="s">
        <v>14</v>
      </c>
      <c r="D1098" s="2" t="s">
        <v>33</v>
      </c>
      <c r="E1098" s="2" t="s">
        <v>129</v>
      </c>
      <c r="F1098" s="2"/>
      <c r="G1098" s="25">
        <f>G1099</f>
        <v>18629.7</v>
      </c>
      <c r="H1098" s="25">
        <f>H1099</f>
        <v>18629.7</v>
      </c>
      <c r="I1098" s="25">
        <f>I1099</f>
        <v>18629.7</v>
      </c>
    </row>
    <row r="1099" spans="1:9">
      <c r="A1099" s="111" t="s">
        <v>127</v>
      </c>
      <c r="B1099" s="2"/>
      <c r="C1099" s="2" t="s">
        <v>14</v>
      </c>
      <c r="D1099" s="2" t="s">
        <v>33</v>
      </c>
      <c r="E1099" s="2" t="s">
        <v>130</v>
      </c>
      <c r="F1099" s="2"/>
      <c r="G1099" s="25">
        <f>G1100+G1101+G1102</f>
        <v>18629.7</v>
      </c>
      <c r="H1099" s="25">
        <f>H1100+H1101+H1102</f>
        <v>18629.7</v>
      </c>
      <c r="I1099" s="25">
        <f>I1100+I1101+I1102</f>
        <v>18629.7</v>
      </c>
    </row>
    <row r="1100" spans="1:9" ht="47.25">
      <c r="A1100" s="111" t="s">
        <v>50</v>
      </c>
      <c r="B1100" s="2"/>
      <c r="C1100" s="2" t="s">
        <v>14</v>
      </c>
      <c r="D1100" s="2" t="s">
        <v>33</v>
      </c>
      <c r="E1100" s="2" t="s">
        <v>130</v>
      </c>
      <c r="F1100" s="2" t="s">
        <v>88</v>
      </c>
      <c r="G1100" s="25">
        <v>15974.2</v>
      </c>
      <c r="H1100" s="25">
        <v>15974.2</v>
      </c>
      <c r="I1100" s="25">
        <v>15974.2</v>
      </c>
    </row>
    <row r="1101" spans="1:9" ht="31.5">
      <c r="A1101" s="111" t="s">
        <v>51</v>
      </c>
      <c r="B1101" s="2"/>
      <c r="C1101" s="2" t="s">
        <v>14</v>
      </c>
      <c r="D1101" s="2" t="s">
        <v>33</v>
      </c>
      <c r="E1101" s="2" t="s">
        <v>130</v>
      </c>
      <c r="F1101" s="2" t="s">
        <v>90</v>
      </c>
      <c r="G1101" s="101">
        <v>2270.6</v>
      </c>
      <c r="H1101" s="101">
        <v>2277</v>
      </c>
      <c r="I1101" s="101">
        <v>2283.4</v>
      </c>
    </row>
    <row r="1102" spans="1:9">
      <c r="A1102" s="111" t="s">
        <v>21</v>
      </c>
      <c r="B1102" s="2"/>
      <c r="C1102" s="2" t="s">
        <v>14</v>
      </c>
      <c r="D1102" s="2" t="s">
        <v>33</v>
      </c>
      <c r="E1102" s="2" t="s">
        <v>130</v>
      </c>
      <c r="F1102" s="2" t="s">
        <v>95</v>
      </c>
      <c r="G1102" s="25">
        <v>384.9</v>
      </c>
      <c r="H1102" s="25">
        <v>378.5</v>
      </c>
      <c r="I1102" s="25">
        <v>372.1</v>
      </c>
    </row>
    <row r="1103" spans="1:9">
      <c r="A1103" s="111" t="s">
        <v>132</v>
      </c>
      <c r="B1103" s="2"/>
      <c r="C1103" s="2" t="s">
        <v>14</v>
      </c>
      <c r="D1103" s="2" t="s">
        <v>33</v>
      </c>
      <c r="E1103" s="2" t="s">
        <v>133</v>
      </c>
      <c r="F1103" s="2"/>
      <c r="G1103" s="25">
        <f t="shared" ref="G1103:I1104" si="170">G1104</f>
        <v>51076.500000000007</v>
      </c>
      <c r="H1103" s="25">
        <f t="shared" si="170"/>
        <v>49339.000000000007</v>
      </c>
      <c r="I1103" s="25">
        <f t="shared" si="170"/>
        <v>50339.000000000007</v>
      </c>
    </row>
    <row r="1104" spans="1:9" ht="31.5">
      <c r="A1104" s="111" t="s">
        <v>44</v>
      </c>
      <c r="B1104" s="2"/>
      <c r="C1104" s="2" t="s">
        <v>14</v>
      </c>
      <c r="D1104" s="2" t="s">
        <v>33</v>
      </c>
      <c r="E1104" s="2" t="s">
        <v>134</v>
      </c>
      <c r="F1104" s="2"/>
      <c r="G1104" s="25">
        <f t="shared" si="170"/>
        <v>51076.500000000007</v>
      </c>
      <c r="H1104" s="25">
        <f t="shared" si="170"/>
        <v>49339.000000000007</v>
      </c>
      <c r="I1104" s="25">
        <f t="shared" si="170"/>
        <v>50339.000000000007</v>
      </c>
    </row>
    <row r="1105" spans="1:9">
      <c r="A1105" s="111" t="s">
        <v>135</v>
      </c>
      <c r="B1105" s="2"/>
      <c r="C1105" s="2" t="s">
        <v>14</v>
      </c>
      <c r="D1105" s="2" t="s">
        <v>33</v>
      </c>
      <c r="E1105" s="2" t="s">
        <v>136</v>
      </c>
      <c r="F1105" s="2"/>
      <c r="G1105" s="25">
        <f>G1106+G1107+G1108</f>
        <v>51076.500000000007</v>
      </c>
      <c r="H1105" s="25">
        <f>H1106+H1107+H1108</f>
        <v>49339.000000000007</v>
      </c>
      <c r="I1105" s="25">
        <f>I1106+I1107+I1108</f>
        <v>50339.000000000007</v>
      </c>
    </row>
    <row r="1106" spans="1:9" ht="47.25">
      <c r="A1106" s="111" t="s">
        <v>50</v>
      </c>
      <c r="B1106" s="2"/>
      <c r="C1106" s="2" t="s">
        <v>14</v>
      </c>
      <c r="D1106" s="2" t="s">
        <v>33</v>
      </c>
      <c r="E1106" s="2" t="s">
        <v>136</v>
      </c>
      <c r="F1106" s="2" t="s">
        <v>88</v>
      </c>
      <c r="G1106" s="25">
        <v>45217.8</v>
      </c>
      <c r="H1106" s="25">
        <v>45217.8</v>
      </c>
      <c r="I1106" s="25">
        <v>45217.8</v>
      </c>
    </row>
    <row r="1107" spans="1:9" ht="31.5">
      <c r="A1107" s="111" t="s">
        <v>51</v>
      </c>
      <c r="B1107" s="2"/>
      <c r="C1107" s="2" t="s">
        <v>14</v>
      </c>
      <c r="D1107" s="2" t="s">
        <v>33</v>
      </c>
      <c r="E1107" s="2" t="s">
        <v>136</v>
      </c>
      <c r="F1107" s="2" t="s">
        <v>90</v>
      </c>
      <c r="G1107" s="101">
        <v>5389.3</v>
      </c>
      <c r="H1107" s="101">
        <v>3663.3</v>
      </c>
      <c r="I1107" s="101">
        <v>4674.8999999999996</v>
      </c>
    </row>
    <row r="1108" spans="1:9">
      <c r="A1108" s="111" t="s">
        <v>21</v>
      </c>
      <c r="B1108" s="2"/>
      <c r="C1108" s="2" t="s">
        <v>14</v>
      </c>
      <c r="D1108" s="2" t="s">
        <v>33</v>
      </c>
      <c r="E1108" s="2" t="s">
        <v>136</v>
      </c>
      <c r="F1108" s="2" t="s">
        <v>95</v>
      </c>
      <c r="G1108" s="25">
        <v>469.4</v>
      </c>
      <c r="H1108" s="25">
        <v>457.9</v>
      </c>
      <c r="I1108" s="25">
        <v>446.3</v>
      </c>
    </row>
    <row r="1109" spans="1:9">
      <c r="A1109" s="111" t="s">
        <v>137</v>
      </c>
      <c r="B1109" s="2"/>
      <c r="C1109" s="2" t="s">
        <v>14</v>
      </c>
      <c r="D1109" s="2" t="s">
        <v>33</v>
      </c>
      <c r="E1109" s="2" t="s">
        <v>138</v>
      </c>
      <c r="F1109" s="2"/>
      <c r="G1109" s="25">
        <f t="shared" ref="G1109:I1111" si="171">G1110</f>
        <v>10425.6</v>
      </c>
      <c r="H1109" s="25">
        <f t="shared" si="171"/>
        <v>10920.4</v>
      </c>
      <c r="I1109" s="25">
        <f t="shared" si="171"/>
        <v>10920.4</v>
      </c>
    </row>
    <row r="1110" spans="1:9" ht="47.25">
      <c r="A1110" s="111" t="s">
        <v>25</v>
      </c>
      <c r="B1110" s="2"/>
      <c r="C1110" s="2" t="s">
        <v>14</v>
      </c>
      <c r="D1110" s="2" t="s">
        <v>33</v>
      </c>
      <c r="E1110" s="2" t="s">
        <v>139</v>
      </c>
      <c r="F1110" s="2"/>
      <c r="G1110" s="25">
        <f t="shared" si="171"/>
        <v>10425.6</v>
      </c>
      <c r="H1110" s="25">
        <f t="shared" si="171"/>
        <v>10920.4</v>
      </c>
      <c r="I1110" s="25">
        <f t="shared" si="171"/>
        <v>10920.4</v>
      </c>
    </row>
    <row r="1111" spans="1:9">
      <c r="A1111" s="111" t="s">
        <v>140</v>
      </c>
      <c r="B1111" s="2"/>
      <c r="C1111" s="2" t="s">
        <v>14</v>
      </c>
      <c r="D1111" s="2" t="s">
        <v>33</v>
      </c>
      <c r="E1111" s="2" t="s">
        <v>141</v>
      </c>
      <c r="F1111" s="2"/>
      <c r="G1111" s="25">
        <f t="shared" si="171"/>
        <v>10425.6</v>
      </c>
      <c r="H1111" s="25">
        <f t="shared" si="171"/>
        <v>10920.4</v>
      </c>
      <c r="I1111" s="25">
        <f t="shared" si="171"/>
        <v>10920.4</v>
      </c>
    </row>
    <row r="1112" spans="1:9" ht="31.5">
      <c r="A1112" s="111" t="s">
        <v>120</v>
      </c>
      <c r="B1112" s="2"/>
      <c r="C1112" s="2" t="s">
        <v>14</v>
      </c>
      <c r="D1112" s="2" t="s">
        <v>33</v>
      </c>
      <c r="E1112" s="2" t="s">
        <v>141</v>
      </c>
      <c r="F1112" s="2" t="s">
        <v>121</v>
      </c>
      <c r="G1112" s="25">
        <v>10425.6</v>
      </c>
      <c r="H1112" s="25">
        <v>10920.4</v>
      </c>
      <c r="I1112" s="25">
        <v>10920.4</v>
      </c>
    </row>
    <row r="1113" spans="1:9" ht="31.5">
      <c r="A1113" s="111" t="s">
        <v>155</v>
      </c>
      <c r="B1113" s="4"/>
      <c r="C1113" s="2" t="s">
        <v>14</v>
      </c>
      <c r="D1113" s="2" t="s">
        <v>33</v>
      </c>
      <c r="E1113" s="2" t="s">
        <v>156</v>
      </c>
      <c r="F1113" s="2"/>
      <c r="G1113" s="25">
        <f>SUM(G1114)+G1122+G1134</f>
        <v>5226</v>
      </c>
      <c r="H1113" s="25">
        <f t="shared" ref="H1113:I1113" si="172">SUM(H1114)+H1122+H1134</f>
        <v>0</v>
      </c>
      <c r="I1113" s="25">
        <f t="shared" si="172"/>
        <v>3000</v>
      </c>
    </row>
    <row r="1114" spans="1:9">
      <c r="A1114" s="111" t="s">
        <v>34</v>
      </c>
      <c r="B1114" s="4"/>
      <c r="C1114" s="2" t="s">
        <v>14</v>
      </c>
      <c r="D1114" s="2" t="s">
        <v>33</v>
      </c>
      <c r="E1114" s="2" t="s">
        <v>417</v>
      </c>
      <c r="F1114" s="2"/>
      <c r="G1114" s="25">
        <f>SUM(G1115)</f>
        <v>1616.9</v>
      </c>
      <c r="H1114" s="25">
        <f>SUM(H1115)</f>
        <v>0</v>
      </c>
      <c r="I1114" s="25">
        <f>SUM(I1115)</f>
        <v>0</v>
      </c>
    </row>
    <row r="1115" spans="1:9">
      <c r="A1115" s="111" t="s">
        <v>152</v>
      </c>
      <c r="B1115" s="4"/>
      <c r="C1115" s="2" t="s">
        <v>14</v>
      </c>
      <c r="D1115" s="2" t="s">
        <v>33</v>
      </c>
      <c r="E1115" s="2" t="s">
        <v>418</v>
      </c>
      <c r="F1115" s="2"/>
      <c r="G1115" s="25">
        <f>SUM(G1118+G1116+G1120)</f>
        <v>1616.9</v>
      </c>
      <c r="H1115" s="25">
        <f>SUM(H1118+H1116+H1120)</f>
        <v>0</v>
      </c>
      <c r="I1115" s="25">
        <f>SUM(I1118+I1116+I1120)</f>
        <v>0</v>
      </c>
    </row>
    <row r="1116" spans="1:9">
      <c r="A1116" s="111" t="s">
        <v>127</v>
      </c>
      <c r="B1116" s="3"/>
      <c r="C1116" s="2" t="s">
        <v>14</v>
      </c>
      <c r="D1116" s="2" t="s">
        <v>33</v>
      </c>
      <c r="E1116" s="2" t="s">
        <v>419</v>
      </c>
      <c r="F1116" s="2"/>
      <c r="G1116" s="25">
        <f>G1117</f>
        <v>100</v>
      </c>
      <c r="H1116" s="25">
        <f>H1117</f>
        <v>0</v>
      </c>
      <c r="I1116" s="25">
        <f>I1117</f>
        <v>0</v>
      </c>
    </row>
    <row r="1117" spans="1:9" ht="31.5">
      <c r="A1117" s="111" t="s">
        <v>51</v>
      </c>
      <c r="B1117" s="3"/>
      <c r="C1117" s="2" t="s">
        <v>14</v>
      </c>
      <c r="D1117" s="2" t="s">
        <v>33</v>
      </c>
      <c r="E1117" s="2" t="s">
        <v>419</v>
      </c>
      <c r="F1117" s="2" t="s">
        <v>90</v>
      </c>
      <c r="G1117" s="25">
        <v>100</v>
      </c>
      <c r="H1117" s="25"/>
      <c r="I1117" s="25"/>
    </row>
    <row r="1118" spans="1:9">
      <c r="A1118" s="111" t="s">
        <v>135</v>
      </c>
      <c r="B1118" s="4"/>
      <c r="C1118" s="2" t="s">
        <v>14</v>
      </c>
      <c r="D1118" s="2" t="s">
        <v>33</v>
      </c>
      <c r="E1118" s="2" t="s">
        <v>420</v>
      </c>
      <c r="F1118" s="2"/>
      <c r="G1118" s="25">
        <f>SUM(G1119)</f>
        <v>1516.9</v>
      </c>
      <c r="H1118" s="25">
        <f>SUM(H1119)</f>
        <v>0</v>
      </c>
      <c r="I1118" s="25">
        <f>SUM(I1119)</f>
        <v>0</v>
      </c>
    </row>
    <row r="1119" spans="1:9" ht="31.5">
      <c r="A1119" s="111" t="s">
        <v>51</v>
      </c>
      <c r="B1119" s="4"/>
      <c r="C1119" s="2" t="s">
        <v>14</v>
      </c>
      <c r="D1119" s="2" t="s">
        <v>33</v>
      </c>
      <c r="E1119" s="2" t="s">
        <v>420</v>
      </c>
      <c r="F1119" s="2" t="s">
        <v>90</v>
      </c>
      <c r="G1119" s="25">
        <v>1516.9</v>
      </c>
      <c r="H1119" s="25"/>
      <c r="I1119" s="25"/>
    </row>
    <row r="1120" spans="1:9">
      <c r="A1120" s="26" t="s">
        <v>528</v>
      </c>
      <c r="B1120" s="3"/>
      <c r="C1120" s="2" t="s">
        <v>14</v>
      </c>
      <c r="D1120" s="2" t="s">
        <v>33</v>
      </c>
      <c r="E1120" s="2" t="s">
        <v>421</v>
      </c>
      <c r="F1120" s="2"/>
      <c r="G1120" s="25">
        <f>G1121</f>
        <v>0</v>
      </c>
      <c r="H1120" s="25">
        <f>H1121</f>
        <v>0</v>
      </c>
      <c r="I1120" s="25">
        <f>I1121</f>
        <v>0</v>
      </c>
    </row>
    <row r="1121" spans="1:9" ht="31.5">
      <c r="A1121" s="111" t="s">
        <v>51</v>
      </c>
      <c r="B1121" s="3"/>
      <c r="C1121" s="2" t="s">
        <v>14</v>
      </c>
      <c r="D1121" s="2" t="s">
        <v>33</v>
      </c>
      <c r="E1121" s="2" t="s">
        <v>421</v>
      </c>
      <c r="F1121" s="2" t="s">
        <v>90</v>
      </c>
      <c r="G1121" s="25"/>
      <c r="H1121" s="25"/>
      <c r="I1121" s="25"/>
    </row>
    <row r="1122" spans="1:9">
      <c r="A1122" s="111" t="s">
        <v>150</v>
      </c>
      <c r="B1122" s="4"/>
      <c r="C1122" s="2" t="s">
        <v>14</v>
      </c>
      <c r="D1122" s="2" t="s">
        <v>33</v>
      </c>
      <c r="E1122" s="2" t="s">
        <v>157</v>
      </c>
      <c r="F1122" s="2"/>
      <c r="G1122" s="25">
        <f>G1123+G1126+G1129</f>
        <v>3609.1</v>
      </c>
      <c r="H1122" s="25">
        <f>H1123+H1126+H1129</f>
        <v>0</v>
      </c>
      <c r="I1122" s="25">
        <f>I1123+I1126+I1129</f>
        <v>0</v>
      </c>
    </row>
    <row r="1123" spans="1:9">
      <c r="A1123" s="111" t="s">
        <v>422</v>
      </c>
      <c r="B1123" s="4"/>
      <c r="C1123" s="2" t="s">
        <v>14</v>
      </c>
      <c r="D1123" s="2" t="s">
        <v>33</v>
      </c>
      <c r="E1123" s="2" t="s">
        <v>423</v>
      </c>
      <c r="F1123" s="2"/>
      <c r="G1123" s="25">
        <f t="shared" ref="G1123:I1124" si="173">G1124</f>
        <v>3359.1</v>
      </c>
      <c r="H1123" s="25">
        <f t="shared" si="173"/>
        <v>0</v>
      </c>
      <c r="I1123" s="25">
        <f t="shared" si="173"/>
        <v>0</v>
      </c>
    </row>
    <row r="1124" spans="1:9">
      <c r="A1124" s="111" t="s">
        <v>127</v>
      </c>
      <c r="B1124" s="4"/>
      <c r="C1124" s="2" t="s">
        <v>14</v>
      </c>
      <c r="D1124" s="2" t="s">
        <v>33</v>
      </c>
      <c r="E1124" s="2" t="s">
        <v>440</v>
      </c>
      <c r="F1124" s="2"/>
      <c r="G1124" s="25">
        <f t="shared" si="173"/>
        <v>3359.1</v>
      </c>
      <c r="H1124" s="25">
        <f t="shared" si="173"/>
        <v>0</v>
      </c>
      <c r="I1124" s="25">
        <f t="shared" si="173"/>
        <v>0</v>
      </c>
    </row>
    <row r="1125" spans="1:9" ht="27" customHeight="1">
      <c r="A1125" s="111" t="s">
        <v>120</v>
      </c>
      <c r="B1125" s="4"/>
      <c r="C1125" s="2" t="s">
        <v>14</v>
      </c>
      <c r="D1125" s="2" t="s">
        <v>33</v>
      </c>
      <c r="E1125" s="2" t="s">
        <v>440</v>
      </c>
      <c r="F1125" s="2" t="s">
        <v>121</v>
      </c>
      <c r="G1125" s="25">
        <v>3359.1</v>
      </c>
      <c r="H1125" s="25"/>
      <c r="I1125" s="25"/>
    </row>
    <row r="1126" spans="1:9" ht="31.5" hidden="1">
      <c r="A1126" s="111" t="s">
        <v>264</v>
      </c>
      <c r="B1126" s="4"/>
      <c r="C1126" s="2" t="s">
        <v>14</v>
      </c>
      <c r="D1126" s="2" t="s">
        <v>33</v>
      </c>
      <c r="E1126" s="2" t="s">
        <v>441</v>
      </c>
      <c r="F1126" s="2"/>
      <c r="G1126" s="25">
        <f t="shared" ref="G1126:I1127" si="174">G1127</f>
        <v>0</v>
      </c>
      <c r="H1126" s="25">
        <f t="shared" si="174"/>
        <v>0</v>
      </c>
      <c r="I1126" s="25">
        <f t="shared" si="174"/>
        <v>0</v>
      </c>
    </row>
    <row r="1127" spans="1:9" hidden="1">
      <c r="A1127" s="111" t="s">
        <v>118</v>
      </c>
      <c r="B1127" s="4"/>
      <c r="C1127" s="2" t="s">
        <v>14</v>
      </c>
      <c r="D1127" s="2" t="s">
        <v>33</v>
      </c>
      <c r="E1127" s="2" t="s">
        <v>442</v>
      </c>
      <c r="F1127" s="2"/>
      <c r="G1127" s="25">
        <f t="shared" si="174"/>
        <v>0</v>
      </c>
      <c r="H1127" s="25">
        <f t="shared" si="174"/>
        <v>0</v>
      </c>
      <c r="I1127" s="25">
        <f t="shared" si="174"/>
        <v>0</v>
      </c>
    </row>
    <row r="1128" spans="1:9" ht="31.5" hidden="1">
      <c r="A1128" s="111" t="s">
        <v>120</v>
      </c>
      <c r="B1128" s="4"/>
      <c r="C1128" s="2" t="s">
        <v>14</v>
      </c>
      <c r="D1128" s="2" t="s">
        <v>33</v>
      </c>
      <c r="E1128" s="2" t="s">
        <v>442</v>
      </c>
      <c r="F1128" s="2" t="s">
        <v>121</v>
      </c>
      <c r="G1128" s="25"/>
      <c r="H1128" s="25"/>
      <c r="I1128" s="25"/>
    </row>
    <row r="1129" spans="1:9" ht="14.25" customHeight="1">
      <c r="A1129" s="111" t="s">
        <v>334</v>
      </c>
      <c r="B1129" s="4"/>
      <c r="C1129" s="2" t="s">
        <v>14</v>
      </c>
      <c r="D1129" s="2" t="s">
        <v>33</v>
      </c>
      <c r="E1129" s="2" t="s">
        <v>425</v>
      </c>
      <c r="F1129" s="2"/>
      <c r="G1129" s="25">
        <f>G1130+G1132</f>
        <v>250</v>
      </c>
      <c r="H1129" s="25">
        <f>H1130+H1132</f>
        <v>0</v>
      </c>
      <c r="I1129" s="25">
        <f>I1130+I1132</f>
        <v>0</v>
      </c>
    </row>
    <row r="1130" spans="1:9">
      <c r="A1130" s="111" t="s">
        <v>127</v>
      </c>
      <c r="B1130" s="4"/>
      <c r="C1130" s="2" t="s">
        <v>14</v>
      </c>
      <c r="D1130" s="2" t="s">
        <v>33</v>
      </c>
      <c r="E1130" s="2" t="s">
        <v>479</v>
      </c>
      <c r="F1130" s="2"/>
      <c r="G1130" s="25">
        <f>G1131</f>
        <v>250</v>
      </c>
      <c r="H1130" s="25">
        <f>H1131</f>
        <v>0</v>
      </c>
      <c r="I1130" s="25">
        <f>I1131</f>
        <v>0</v>
      </c>
    </row>
    <row r="1131" spans="1:9" ht="31.5">
      <c r="A1131" s="111" t="s">
        <v>120</v>
      </c>
      <c r="B1131" s="4"/>
      <c r="C1131" s="2" t="s">
        <v>14</v>
      </c>
      <c r="D1131" s="2" t="s">
        <v>33</v>
      </c>
      <c r="E1131" s="2" t="s">
        <v>479</v>
      </c>
      <c r="F1131" s="2" t="s">
        <v>121</v>
      </c>
      <c r="G1131" s="25">
        <v>250</v>
      </c>
      <c r="H1131" s="25"/>
      <c r="I1131" s="25"/>
    </row>
    <row r="1132" spans="1:9">
      <c r="A1132" s="111" t="s">
        <v>140</v>
      </c>
      <c r="B1132" s="4"/>
      <c r="C1132" s="2" t="s">
        <v>14</v>
      </c>
      <c r="D1132" s="2" t="s">
        <v>33</v>
      </c>
      <c r="E1132" s="2" t="s">
        <v>636</v>
      </c>
      <c r="F1132" s="2"/>
      <c r="G1132" s="25">
        <f>G1133</f>
        <v>0</v>
      </c>
      <c r="H1132" s="25">
        <f>H1133</f>
        <v>0</v>
      </c>
      <c r="I1132" s="25">
        <f>I1133</f>
        <v>0</v>
      </c>
    </row>
    <row r="1133" spans="1:9" ht="31.5">
      <c r="A1133" s="111" t="s">
        <v>120</v>
      </c>
      <c r="B1133" s="4"/>
      <c r="C1133" s="2" t="s">
        <v>14</v>
      </c>
      <c r="D1133" s="2" t="s">
        <v>33</v>
      </c>
      <c r="E1133" s="2" t="s">
        <v>636</v>
      </c>
      <c r="F1133" s="2" t="s">
        <v>121</v>
      </c>
      <c r="G1133" s="25"/>
      <c r="H1133" s="25"/>
      <c r="I1133" s="25"/>
    </row>
    <row r="1134" spans="1:9">
      <c r="A1134" s="111" t="s">
        <v>607</v>
      </c>
      <c r="B1134" s="4"/>
      <c r="C1134" s="2" t="s">
        <v>14</v>
      </c>
      <c r="D1134" s="2" t="s">
        <v>33</v>
      </c>
      <c r="E1134" s="2" t="s">
        <v>783</v>
      </c>
      <c r="F1134" s="2"/>
      <c r="G1134" s="25"/>
      <c r="H1134" s="25">
        <f>SUM(H1135)</f>
        <v>0</v>
      </c>
      <c r="I1134" s="25">
        <f>SUM(I1135)</f>
        <v>3000</v>
      </c>
    </row>
    <row r="1135" spans="1:9">
      <c r="A1135" s="111" t="s">
        <v>785</v>
      </c>
      <c r="B1135" s="4"/>
      <c r="C1135" s="2" t="s">
        <v>14</v>
      </c>
      <c r="D1135" s="2" t="s">
        <v>33</v>
      </c>
      <c r="E1135" s="2" t="s">
        <v>784</v>
      </c>
      <c r="F1135" s="2"/>
      <c r="G1135" s="25"/>
      <c r="H1135" s="25">
        <f>SUM(H1136)</f>
        <v>0</v>
      </c>
      <c r="I1135" s="25">
        <f>SUM(I1136)</f>
        <v>3000</v>
      </c>
    </row>
    <row r="1136" spans="1:9" ht="31.5">
      <c r="A1136" s="111" t="s">
        <v>51</v>
      </c>
      <c r="B1136" s="4"/>
      <c r="C1136" s="2" t="s">
        <v>14</v>
      </c>
      <c r="D1136" s="2" t="s">
        <v>33</v>
      </c>
      <c r="E1136" s="2" t="s">
        <v>784</v>
      </c>
      <c r="F1136" s="2" t="s">
        <v>90</v>
      </c>
      <c r="G1136" s="25"/>
      <c r="H1136" s="25"/>
      <c r="I1136" s="25">
        <v>3000</v>
      </c>
    </row>
    <row r="1137" spans="1:9" ht="31.5" hidden="1">
      <c r="A1137" s="111" t="s">
        <v>511</v>
      </c>
      <c r="B1137" s="47"/>
      <c r="C1137" s="48" t="s">
        <v>14</v>
      </c>
      <c r="D1137" s="48" t="s">
        <v>33</v>
      </c>
      <c r="E1137" s="49" t="s">
        <v>15</v>
      </c>
      <c r="F1137" s="49"/>
      <c r="G1137" s="50">
        <f t="shared" ref="G1137:I1140" si="175">G1138</f>
        <v>0</v>
      </c>
      <c r="H1137" s="50">
        <f t="shared" si="175"/>
        <v>0</v>
      </c>
      <c r="I1137" s="50">
        <f t="shared" si="175"/>
        <v>0</v>
      </c>
    </row>
    <row r="1138" spans="1:9" hidden="1">
      <c r="A1138" s="111" t="s">
        <v>83</v>
      </c>
      <c r="B1138" s="47"/>
      <c r="C1138" s="48" t="s">
        <v>14</v>
      </c>
      <c r="D1138" s="48" t="s">
        <v>33</v>
      </c>
      <c r="E1138" s="49" t="s">
        <v>67</v>
      </c>
      <c r="F1138" s="49"/>
      <c r="G1138" s="50">
        <f t="shared" si="175"/>
        <v>0</v>
      </c>
      <c r="H1138" s="50">
        <f t="shared" si="175"/>
        <v>0</v>
      </c>
      <c r="I1138" s="50">
        <f t="shared" si="175"/>
        <v>0</v>
      </c>
    </row>
    <row r="1139" spans="1:9" hidden="1">
      <c r="A1139" s="111" t="s">
        <v>34</v>
      </c>
      <c r="B1139" s="47"/>
      <c r="C1139" s="48" t="s">
        <v>14</v>
      </c>
      <c r="D1139" s="48" t="s">
        <v>33</v>
      </c>
      <c r="E1139" s="49" t="s">
        <v>427</v>
      </c>
      <c r="F1139" s="49"/>
      <c r="G1139" s="50">
        <f t="shared" si="175"/>
        <v>0</v>
      </c>
      <c r="H1139" s="50">
        <f t="shared" si="175"/>
        <v>0</v>
      </c>
      <c r="I1139" s="50">
        <f t="shared" si="175"/>
        <v>0</v>
      </c>
    </row>
    <row r="1140" spans="1:9" hidden="1">
      <c r="A1140" s="111" t="s">
        <v>36</v>
      </c>
      <c r="B1140" s="47"/>
      <c r="C1140" s="48" t="s">
        <v>14</v>
      </c>
      <c r="D1140" s="48" t="s">
        <v>33</v>
      </c>
      <c r="E1140" s="49" t="s">
        <v>428</v>
      </c>
      <c r="F1140" s="49"/>
      <c r="G1140" s="50">
        <f t="shared" si="175"/>
        <v>0</v>
      </c>
      <c r="H1140" s="50">
        <f t="shared" si="175"/>
        <v>0</v>
      </c>
      <c r="I1140" s="50">
        <f t="shared" si="175"/>
        <v>0</v>
      </c>
    </row>
    <row r="1141" spans="1:9" ht="31.5" hidden="1">
      <c r="A1141" s="111" t="s">
        <v>120</v>
      </c>
      <c r="B1141" s="47"/>
      <c r="C1141" s="48" t="s">
        <v>14</v>
      </c>
      <c r="D1141" s="48" t="s">
        <v>33</v>
      </c>
      <c r="E1141" s="49" t="s">
        <v>428</v>
      </c>
      <c r="F1141" s="49">
        <v>600</v>
      </c>
      <c r="G1141" s="50"/>
      <c r="H1141" s="50"/>
      <c r="I1141" s="50"/>
    </row>
    <row r="1142" spans="1:9">
      <c r="A1142" s="26" t="s">
        <v>142</v>
      </c>
      <c r="B1142" s="4"/>
      <c r="C1142" s="2" t="s">
        <v>14</v>
      </c>
      <c r="D1142" s="2" t="s">
        <v>12</v>
      </c>
      <c r="E1142" s="2"/>
      <c r="F1142" s="4"/>
      <c r="G1142" s="25">
        <f>G1143</f>
        <v>40666.600000000006</v>
      </c>
      <c r="H1142" s="25">
        <f>H1143</f>
        <v>31221.4</v>
      </c>
      <c r="I1142" s="25">
        <f>I1143</f>
        <v>31221.4</v>
      </c>
    </row>
    <row r="1143" spans="1:9">
      <c r="A1143" s="111" t="s">
        <v>689</v>
      </c>
      <c r="B1143" s="4"/>
      <c r="C1143" s="2" t="s">
        <v>14</v>
      </c>
      <c r="D1143" s="2" t="s">
        <v>12</v>
      </c>
      <c r="E1143" s="2" t="s">
        <v>114</v>
      </c>
      <c r="F1143" s="4"/>
      <c r="G1143" s="25">
        <f>G1144+G1152+G1164+G1175</f>
        <v>40666.600000000006</v>
      </c>
      <c r="H1143" s="25">
        <f>H1144+H1152+H1164+H1175</f>
        <v>31221.4</v>
      </c>
      <c r="I1143" s="25">
        <f>I1144+I1152+I1164+I1175</f>
        <v>31221.4</v>
      </c>
    </row>
    <row r="1144" spans="1:9" ht="31.5" hidden="1">
      <c r="A1144" s="111" t="s">
        <v>148</v>
      </c>
      <c r="B1144" s="4"/>
      <c r="C1144" s="2" t="s">
        <v>14</v>
      </c>
      <c r="D1144" s="2" t="s">
        <v>12</v>
      </c>
      <c r="E1144" s="2" t="s">
        <v>149</v>
      </c>
      <c r="F1144" s="4"/>
      <c r="G1144" s="25">
        <f>G1148+G1145</f>
        <v>0</v>
      </c>
      <c r="H1144" s="25">
        <f>H1148+H1145</f>
        <v>0</v>
      </c>
      <c r="I1144" s="25">
        <f>I1148+I1145</f>
        <v>0</v>
      </c>
    </row>
    <row r="1145" spans="1:9" hidden="1">
      <c r="A1145" s="111" t="s">
        <v>34</v>
      </c>
      <c r="B1145" s="4"/>
      <c r="C1145" s="2" t="s">
        <v>14</v>
      </c>
      <c r="D1145" s="2" t="s">
        <v>12</v>
      </c>
      <c r="E1145" s="2" t="s">
        <v>413</v>
      </c>
      <c r="F1145" s="4"/>
      <c r="G1145" s="25">
        <f t="shared" ref="G1145:I1146" si="176">G1146</f>
        <v>0</v>
      </c>
      <c r="H1145" s="25">
        <f t="shared" si="176"/>
        <v>0</v>
      </c>
      <c r="I1145" s="25">
        <f t="shared" si="176"/>
        <v>0</v>
      </c>
    </row>
    <row r="1146" spans="1:9" hidden="1">
      <c r="A1146" s="111" t="s">
        <v>127</v>
      </c>
      <c r="B1146" s="4"/>
      <c r="C1146" s="2" t="s">
        <v>14</v>
      </c>
      <c r="D1146" s="2" t="s">
        <v>12</v>
      </c>
      <c r="E1146" s="2" t="s">
        <v>414</v>
      </c>
      <c r="F1146" s="4"/>
      <c r="G1146" s="25">
        <f t="shared" si="176"/>
        <v>0</v>
      </c>
      <c r="H1146" s="25">
        <f t="shared" si="176"/>
        <v>0</v>
      </c>
      <c r="I1146" s="25">
        <f t="shared" si="176"/>
        <v>0</v>
      </c>
    </row>
    <row r="1147" spans="1:9" ht="31.5" hidden="1">
      <c r="A1147" s="111" t="s">
        <v>51</v>
      </c>
      <c r="B1147" s="4"/>
      <c r="C1147" s="2" t="s">
        <v>14</v>
      </c>
      <c r="D1147" s="2" t="s">
        <v>12</v>
      </c>
      <c r="E1147" s="2" t="s">
        <v>414</v>
      </c>
      <c r="F1147" s="2" t="s">
        <v>90</v>
      </c>
      <c r="G1147" s="25"/>
      <c r="H1147" s="25"/>
      <c r="I1147" s="25"/>
    </row>
    <row r="1148" spans="1:9" hidden="1">
      <c r="A1148" s="111" t="s">
        <v>150</v>
      </c>
      <c r="B1148" s="4"/>
      <c r="C1148" s="2" t="s">
        <v>14</v>
      </c>
      <c r="D1148" s="2" t="s">
        <v>12</v>
      </c>
      <c r="E1148" s="2" t="s">
        <v>151</v>
      </c>
      <c r="F1148" s="2"/>
      <c r="G1148" s="25">
        <f t="shared" ref="G1148:I1150" si="177">G1149</f>
        <v>0</v>
      </c>
      <c r="H1148" s="25">
        <f t="shared" si="177"/>
        <v>0</v>
      </c>
      <c r="I1148" s="25">
        <f t="shared" si="177"/>
        <v>0</v>
      </c>
    </row>
    <row r="1149" spans="1:9" hidden="1">
      <c r="A1149" s="111" t="s">
        <v>140</v>
      </c>
      <c r="B1149" s="4"/>
      <c r="C1149" s="2" t="s">
        <v>14</v>
      </c>
      <c r="D1149" s="2" t="s">
        <v>12</v>
      </c>
      <c r="E1149" s="2" t="s">
        <v>411</v>
      </c>
      <c r="F1149" s="2"/>
      <c r="G1149" s="25">
        <f t="shared" si="177"/>
        <v>0</v>
      </c>
      <c r="H1149" s="25">
        <f t="shared" si="177"/>
        <v>0</v>
      </c>
      <c r="I1149" s="25">
        <f t="shared" si="177"/>
        <v>0</v>
      </c>
    </row>
    <row r="1150" spans="1:9" hidden="1">
      <c r="A1150" s="111" t="s">
        <v>334</v>
      </c>
      <c r="B1150" s="4"/>
      <c r="C1150" s="2" t="s">
        <v>14</v>
      </c>
      <c r="D1150" s="2" t="s">
        <v>12</v>
      </c>
      <c r="E1150" s="2" t="s">
        <v>412</v>
      </c>
      <c r="F1150" s="2"/>
      <c r="G1150" s="25">
        <f t="shared" si="177"/>
        <v>0</v>
      </c>
      <c r="H1150" s="25">
        <f t="shared" si="177"/>
        <v>0</v>
      </c>
      <c r="I1150" s="25">
        <f t="shared" si="177"/>
        <v>0</v>
      </c>
    </row>
    <row r="1151" spans="1:9" ht="31.5" hidden="1">
      <c r="A1151" s="111" t="s">
        <v>71</v>
      </c>
      <c r="B1151" s="4"/>
      <c r="C1151" s="2" t="s">
        <v>14</v>
      </c>
      <c r="D1151" s="2" t="s">
        <v>12</v>
      </c>
      <c r="E1151" s="2" t="s">
        <v>412</v>
      </c>
      <c r="F1151" s="2" t="s">
        <v>121</v>
      </c>
      <c r="G1151" s="25"/>
      <c r="H1151" s="25"/>
      <c r="I1151" s="25"/>
    </row>
    <row r="1152" spans="1:9">
      <c r="A1152" s="111" t="s">
        <v>153</v>
      </c>
      <c r="B1152" s="4"/>
      <c r="C1152" s="2" t="s">
        <v>14</v>
      </c>
      <c r="D1152" s="2" t="s">
        <v>12</v>
      </c>
      <c r="E1152" s="2" t="s">
        <v>154</v>
      </c>
      <c r="F1152" s="2"/>
      <c r="G1152" s="25">
        <f>G1153+G1157</f>
        <v>9445.2000000000007</v>
      </c>
      <c r="H1152" s="25">
        <f>H1153+H1157</f>
        <v>0</v>
      </c>
      <c r="I1152" s="25">
        <f>I1153+I1157</f>
        <v>0</v>
      </c>
    </row>
    <row r="1153" spans="1:9">
      <c r="A1153" s="111" t="s">
        <v>34</v>
      </c>
      <c r="B1153" s="4"/>
      <c r="C1153" s="2" t="s">
        <v>14</v>
      </c>
      <c r="D1153" s="2" t="s">
        <v>12</v>
      </c>
      <c r="E1153" s="2" t="s">
        <v>415</v>
      </c>
      <c r="F1153" s="2"/>
      <c r="G1153" s="25">
        <f>G1154</f>
        <v>2650</v>
      </c>
      <c r="H1153" s="25">
        <f>H1154</f>
        <v>0</v>
      </c>
      <c r="I1153" s="25">
        <f>I1154</f>
        <v>0</v>
      </c>
    </row>
    <row r="1154" spans="1:9" s="66" customFormat="1" ht="14.25" customHeight="1">
      <c r="A1154" s="111" t="s">
        <v>152</v>
      </c>
      <c r="B1154" s="4"/>
      <c r="C1154" s="2" t="s">
        <v>14</v>
      </c>
      <c r="D1154" s="2" t="s">
        <v>12</v>
      </c>
      <c r="E1154" s="2" t="s">
        <v>416</v>
      </c>
      <c r="F1154" s="2"/>
      <c r="G1154" s="25">
        <f>G1155+G1156</f>
        <v>2650</v>
      </c>
      <c r="H1154" s="25">
        <f>H1155+H1156</f>
        <v>0</v>
      </c>
      <c r="I1154" s="25">
        <f>I1155+I1156</f>
        <v>0</v>
      </c>
    </row>
    <row r="1155" spans="1:9" ht="18.75" hidden="1" customHeight="1">
      <c r="A1155" s="111" t="s">
        <v>131</v>
      </c>
      <c r="B1155" s="4"/>
      <c r="C1155" s="2" t="s">
        <v>14</v>
      </c>
      <c r="D1155" s="2" t="s">
        <v>12</v>
      </c>
      <c r="E1155" s="2" t="s">
        <v>416</v>
      </c>
      <c r="F1155" s="2" t="s">
        <v>88</v>
      </c>
      <c r="G1155" s="25"/>
      <c r="H1155" s="25"/>
      <c r="I1155" s="25"/>
    </row>
    <row r="1156" spans="1:9" ht="30.75" customHeight="1">
      <c r="A1156" s="111" t="s">
        <v>51</v>
      </c>
      <c r="B1156" s="4"/>
      <c r="C1156" s="2" t="s">
        <v>14</v>
      </c>
      <c r="D1156" s="2" t="s">
        <v>12</v>
      </c>
      <c r="E1156" s="2" t="s">
        <v>416</v>
      </c>
      <c r="F1156" s="2" t="s">
        <v>90</v>
      </c>
      <c r="G1156" s="25">
        <v>2650</v>
      </c>
      <c r="H1156" s="25"/>
      <c r="I1156" s="25"/>
    </row>
    <row r="1157" spans="1:9">
      <c r="A1157" s="111" t="s">
        <v>150</v>
      </c>
      <c r="B1157" s="2"/>
      <c r="C1157" s="2" t="s">
        <v>14</v>
      </c>
      <c r="D1157" s="2" t="s">
        <v>12</v>
      </c>
      <c r="E1157" s="2" t="s">
        <v>548</v>
      </c>
      <c r="F1157" s="4"/>
      <c r="G1157" s="25">
        <f>G1158+G1161</f>
        <v>6795.2</v>
      </c>
      <c r="H1157" s="25">
        <f>H1158+H1161</f>
        <v>0</v>
      </c>
      <c r="I1157" s="25">
        <f>I1158+I1161</f>
        <v>0</v>
      </c>
    </row>
    <row r="1158" spans="1:9">
      <c r="A1158" s="111" t="s">
        <v>127</v>
      </c>
      <c r="B1158" s="3"/>
      <c r="C1158" s="2" t="s">
        <v>14</v>
      </c>
      <c r="D1158" s="2" t="s">
        <v>12</v>
      </c>
      <c r="E1158" s="2" t="s">
        <v>549</v>
      </c>
      <c r="F1158" s="4"/>
      <c r="G1158" s="25">
        <f t="shared" ref="G1158:I1159" si="178">G1159</f>
        <v>6795.2</v>
      </c>
      <c r="H1158" s="25">
        <f t="shared" si="178"/>
        <v>0</v>
      </c>
      <c r="I1158" s="25">
        <f t="shared" si="178"/>
        <v>0</v>
      </c>
    </row>
    <row r="1159" spans="1:9">
      <c r="A1159" s="111" t="s">
        <v>334</v>
      </c>
      <c r="B1159" s="3"/>
      <c r="C1159" s="2" t="s">
        <v>14</v>
      </c>
      <c r="D1159" s="2" t="s">
        <v>12</v>
      </c>
      <c r="E1159" s="2" t="s">
        <v>550</v>
      </c>
      <c r="F1159" s="4"/>
      <c r="G1159" s="25">
        <f t="shared" si="178"/>
        <v>6795.2</v>
      </c>
      <c r="H1159" s="25">
        <f t="shared" si="178"/>
        <v>0</v>
      </c>
      <c r="I1159" s="25">
        <f t="shared" si="178"/>
        <v>0</v>
      </c>
    </row>
    <row r="1160" spans="1:9" ht="31.5">
      <c r="A1160" s="111" t="s">
        <v>120</v>
      </c>
      <c r="B1160" s="3"/>
      <c r="C1160" s="2" t="s">
        <v>14</v>
      </c>
      <c r="D1160" s="2" t="s">
        <v>12</v>
      </c>
      <c r="E1160" s="2" t="s">
        <v>550</v>
      </c>
      <c r="F1160" s="2" t="s">
        <v>121</v>
      </c>
      <c r="G1160" s="25">
        <v>6795.2</v>
      </c>
      <c r="H1160" s="25"/>
      <c r="I1160" s="25"/>
    </row>
    <row r="1161" spans="1:9" hidden="1">
      <c r="A1161" s="111" t="s">
        <v>627</v>
      </c>
      <c r="B1161" s="3"/>
      <c r="C1161" s="2" t="s">
        <v>14</v>
      </c>
      <c r="D1161" s="2" t="s">
        <v>12</v>
      </c>
      <c r="E1161" s="2" t="s">
        <v>629</v>
      </c>
      <c r="F1161" s="2"/>
      <c r="G1161" s="25">
        <f t="shared" ref="G1161:I1162" si="179">SUM(G1162)</f>
        <v>0</v>
      </c>
      <c r="H1161" s="25">
        <f t="shared" si="179"/>
        <v>0</v>
      </c>
      <c r="I1161" s="25">
        <f t="shared" si="179"/>
        <v>0</v>
      </c>
    </row>
    <row r="1162" spans="1:9" hidden="1">
      <c r="A1162" s="111" t="s">
        <v>334</v>
      </c>
      <c r="B1162" s="3"/>
      <c r="C1162" s="2" t="s">
        <v>14</v>
      </c>
      <c r="D1162" s="2" t="s">
        <v>12</v>
      </c>
      <c r="E1162" s="2" t="s">
        <v>628</v>
      </c>
      <c r="F1162" s="2"/>
      <c r="G1162" s="25">
        <f t="shared" si="179"/>
        <v>0</v>
      </c>
      <c r="H1162" s="25">
        <f t="shared" si="179"/>
        <v>0</v>
      </c>
      <c r="I1162" s="25">
        <f t="shared" si="179"/>
        <v>0</v>
      </c>
    </row>
    <row r="1163" spans="1:9" ht="31.5" hidden="1">
      <c r="A1163" s="111" t="s">
        <v>120</v>
      </c>
      <c r="B1163" s="3"/>
      <c r="C1163" s="2" t="s">
        <v>14</v>
      </c>
      <c r="D1163" s="2" t="s">
        <v>12</v>
      </c>
      <c r="E1163" s="2" t="s">
        <v>628</v>
      </c>
      <c r="F1163" s="2" t="s">
        <v>121</v>
      </c>
      <c r="G1163" s="25"/>
      <c r="H1163" s="25"/>
      <c r="I1163" s="25"/>
    </row>
    <row r="1164" spans="1:9" ht="31.5" hidden="1">
      <c r="A1164" s="111" t="s">
        <v>155</v>
      </c>
      <c r="B1164" s="4"/>
      <c r="C1164" s="2" t="s">
        <v>14</v>
      </c>
      <c r="D1164" s="2" t="s">
        <v>12</v>
      </c>
      <c r="E1164" s="2" t="s">
        <v>156</v>
      </c>
      <c r="F1164" s="4"/>
      <c r="G1164" s="25">
        <f>SUM(G1165)</f>
        <v>0</v>
      </c>
      <c r="H1164" s="25">
        <f>SUM(H1165)</f>
        <v>0</v>
      </c>
      <c r="I1164" s="25">
        <f>SUM(I1165)</f>
        <v>0</v>
      </c>
    </row>
    <row r="1165" spans="1:9" hidden="1">
      <c r="A1165" s="111" t="s">
        <v>150</v>
      </c>
      <c r="B1165" s="4"/>
      <c r="C1165" s="2" t="s">
        <v>14</v>
      </c>
      <c r="D1165" s="2" t="s">
        <v>12</v>
      </c>
      <c r="E1165" s="2" t="s">
        <v>157</v>
      </c>
      <c r="F1165" s="4"/>
      <c r="G1165" s="25">
        <f>SUM(G1166+G1169+G1172)</f>
        <v>0</v>
      </c>
      <c r="H1165" s="25">
        <f>SUM(H1166+H1169+H1172)</f>
        <v>0</v>
      </c>
      <c r="I1165" s="25">
        <f>SUM(I1166+I1169+I1172)</f>
        <v>0</v>
      </c>
    </row>
    <row r="1166" spans="1:9" hidden="1">
      <c r="A1166" s="111" t="s">
        <v>422</v>
      </c>
      <c r="B1166" s="4"/>
      <c r="C1166" s="2" t="s">
        <v>14</v>
      </c>
      <c r="D1166" s="2" t="s">
        <v>12</v>
      </c>
      <c r="E1166" s="2" t="s">
        <v>423</v>
      </c>
      <c r="F1166" s="2"/>
      <c r="G1166" s="25">
        <f t="shared" ref="G1166:I1167" si="180">G1167</f>
        <v>0</v>
      </c>
      <c r="H1166" s="25">
        <f t="shared" si="180"/>
        <v>0</v>
      </c>
      <c r="I1166" s="25">
        <f t="shared" si="180"/>
        <v>0</v>
      </c>
    </row>
    <row r="1167" spans="1:9" hidden="1">
      <c r="A1167" s="111" t="s">
        <v>118</v>
      </c>
      <c r="B1167" s="4"/>
      <c r="C1167" s="2" t="s">
        <v>14</v>
      </c>
      <c r="D1167" s="2" t="s">
        <v>12</v>
      </c>
      <c r="E1167" s="2" t="s">
        <v>424</v>
      </c>
      <c r="F1167" s="2"/>
      <c r="G1167" s="25">
        <f t="shared" si="180"/>
        <v>0</v>
      </c>
      <c r="H1167" s="25">
        <f t="shared" si="180"/>
        <v>0</v>
      </c>
      <c r="I1167" s="25">
        <f t="shared" si="180"/>
        <v>0</v>
      </c>
    </row>
    <row r="1168" spans="1:9" ht="31.5" hidden="1">
      <c r="A1168" s="111" t="s">
        <v>120</v>
      </c>
      <c r="B1168" s="4"/>
      <c r="C1168" s="2" t="s">
        <v>14</v>
      </c>
      <c r="D1168" s="2" t="s">
        <v>12</v>
      </c>
      <c r="E1168" s="2" t="s">
        <v>424</v>
      </c>
      <c r="F1168" s="2" t="s">
        <v>121</v>
      </c>
      <c r="G1168" s="25"/>
      <c r="H1168" s="25"/>
      <c r="I1168" s="25"/>
    </row>
    <row r="1169" spans="1:9" ht="31.5" hidden="1">
      <c r="A1169" s="111" t="s">
        <v>264</v>
      </c>
      <c r="B1169" s="4"/>
      <c r="C1169" s="2" t="s">
        <v>14</v>
      </c>
      <c r="D1169" s="2" t="s">
        <v>12</v>
      </c>
      <c r="E1169" s="2" t="s">
        <v>441</v>
      </c>
      <c r="F1169" s="2"/>
      <c r="G1169" s="25">
        <f t="shared" ref="G1169:I1170" si="181">G1170</f>
        <v>0</v>
      </c>
      <c r="H1169" s="25">
        <f t="shared" si="181"/>
        <v>0</v>
      </c>
      <c r="I1169" s="25">
        <f t="shared" si="181"/>
        <v>0</v>
      </c>
    </row>
    <row r="1170" spans="1:9" hidden="1">
      <c r="A1170" s="111" t="s">
        <v>118</v>
      </c>
      <c r="B1170" s="4"/>
      <c r="C1170" s="2" t="s">
        <v>14</v>
      </c>
      <c r="D1170" s="2" t="s">
        <v>12</v>
      </c>
      <c r="E1170" s="2" t="s">
        <v>442</v>
      </c>
      <c r="F1170" s="2"/>
      <c r="G1170" s="25">
        <f t="shared" si="181"/>
        <v>0</v>
      </c>
      <c r="H1170" s="25">
        <f t="shared" si="181"/>
        <v>0</v>
      </c>
      <c r="I1170" s="25">
        <f t="shared" si="181"/>
        <v>0</v>
      </c>
    </row>
    <row r="1171" spans="1:9" ht="30.75" hidden="1" customHeight="1">
      <c r="A1171" s="111" t="s">
        <v>120</v>
      </c>
      <c r="B1171" s="4"/>
      <c r="C1171" s="2" t="s">
        <v>14</v>
      </c>
      <c r="D1171" s="2" t="s">
        <v>12</v>
      </c>
      <c r="E1171" s="2" t="s">
        <v>442</v>
      </c>
      <c r="F1171" s="2" t="s">
        <v>121</v>
      </c>
      <c r="G1171" s="25"/>
      <c r="H1171" s="25"/>
      <c r="I1171" s="25"/>
    </row>
    <row r="1172" spans="1:9" ht="30.75" hidden="1" customHeight="1">
      <c r="A1172" s="111" t="s">
        <v>334</v>
      </c>
      <c r="B1172" s="4"/>
      <c r="C1172" s="2" t="s">
        <v>14</v>
      </c>
      <c r="D1172" s="2" t="s">
        <v>12</v>
      </c>
      <c r="E1172" s="2" t="s">
        <v>425</v>
      </c>
      <c r="F1172" s="2"/>
      <c r="G1172" s="25">
        <f t="shared" ref="G1172:I1173" si="182">G1173</f>
        <v>0</v>
      </c>
      <c r="H1172" s="25">
        <f t="shared" si="182"/>
        <v>0</v>
      </c>
      <c r="I1172" s="25">
        <f t="shared" si="182"/>
        <v>0</v>
      </c>
    </row>
    <row r="1173" spans="1:9" ht="30.75" hidden="1" customHeight="1">
      <c r="A1173" s="111" t="s">
        <v>118</v>
      </c>
      <c r="B1173" s="4"/>
      <c r="C1173" s="2" t="s">
        <v>14</v>
      </c>
      <c r="D1173" s="2" t="s">
        <v>12</v>
      </c>
      <c r="E1173" s="2" t="s">
        <v>426</v>
      </c>
      <c r="F1173" s="2"/>
      <c r="G1173" s="25">
        <f t="shared" si="182"/>
        <v>0</v>
      </c>
      <c r="H1173" s="25">
        <f t="shared" si="182"/>
        <v>0</v>
      </c>
      <c r="I1173" s="25">
        <f t="shared" si="182"/>
        <v>0</v>
      </c>
    </row>
    <row r="1174" spans="1:9" ht="31.5" hidden="1">
      <c r="A1174" s="111" t="s">
        <v>120</v>
      </c>
      <c r="B1174" s="4"/>
      <c r="C1174" s="2" t="s">
        <v>14</v>
      </c>
      <c r="D1174" s="2" t="s">
        <v>12</v>
      </c>
      <c r="E1174" s="2" t="s">
        <v>426</v>
      </c>
      <c r="F1174" s="2" t="s">
        <v>121</v>
      </c>
      <c r="G1174" s="25"/>
      <c r="H1174" s="25"/>
      <c r="I1174" s="25"/>
    </row>
    <row r="1175" spans="1:9" ht="31.5">
      <c r="A1175" s="26" t="s">
        <v>618</v>
      </c>
      <c r="B1175" s="4"/>
      <c r="C1175" s="2" t="s">
        <v>14</v>
      </c>
      <c r="D1175" s="2" t="s">
        <v>12</v>
      </c>
      <c r="E1175" s="2" t="s">
        <v>145</v>
      </c>
      <c r="F1175" s="2"/>
      <c r="G1175" s="25">
        <f>G1181+G1176+G1179</f>
        <v>31221.4</v>
      </c>
      <c r="H1175" s="25">
        <f>H1181+H1176+H1179</f>
        <v>31221.4</v>
      </c>
      <c r="I1175" s="25">
        <f>I1181+I1176+I1179</f>
        <v>31221.4</v>
      </c>
    </row>
    <row r="1176" spans="1:9">
      <c r="A1176" s="57" t="s">
        <v>79</v>
      </c>
      <c r="B1176" s="58"/>
      <c r="C1176" s="58" t="s">
        <v>14</v>
      </c>
      <c r="D1176" s="58" t="s">
        <v>12</v>
      </c>
      <c r="E1176" s="64" t="s">
        <v>529</v>
      </c>
      <c r="F1176" s="58"/>
      <c r="G1176" s="60">
        <f>+G1177+G1178</f>
        <v>3408.3999999999996</v>
      </c>
      <c r="H1176" s="60">
        <f>+H1177+H1178</f>
        <v>3408.3999999999996</v>
      </c>
      <c r="I1176" s="60">
        <f>+I1177+I1178</f>
        <v>3408.3999999999996</v>
      </c>
    </row>
    <row r="1177" spans="1:9" ht="47.25">
      <c r="A1177" s="57" t="s">
        <v>50</v>
      </c>
      <c r="B1177" s="58"/>
      <c r="C1177" s="58" t="s">
        <v>14</v>
      </c>
      <c r="D1177" s="58" t="s">
        <v>12</v>
      </c>
      <c r="E1177" s="64" t="s">
        <v>529</v>
      </c>
      <c r="F1177" s="58" t="s">
        <v>88</v>
      </c>
      <c r="G1177" s="60">
        <v>3408.2</v>
      </c>
      <c r="H1177" s="60">
        <v>3408.2</v>
      </c>
      <c r="I1177" s="60">
        <v>3408.2</v>
      </c>
    </row>
    <row r="1178" spans="1:9" ht="31.5">
      <c r="A1178" s="57" t="s">
        <v>51</v>
      </c>
      <c r="B1178" s="58"/>
      <c r="C1178" s="58" t="s">
        <v>14</v>
      </c>
      <c r="D1178" s="58" t="s">
        <v>12</v>
      </c>
      <c r="E1178" s="64" t="s">
        <v>529</v>
      </c>
      <c r="F1178" s="58" t="s">
        <v>90</v>
      </c>
      <c r="G1178" s="60">
        <v>0.2</v>
      </c>
      <c r="H1178" s="60">
        <v>0.2</v>
      </c>
      <c r="I1178" s="60">
        <v>0.2</v>
      </c>
    </row>
    <row r="1179" spans="1:9" ht="24" customHeight="1">
      <c r="A1179" s="111" t="s">
        <v>97</v>
      </c>
      <c r="B1179" s="58"/>
      <c r="C1179" s="58" t="s">
        <v>14</v>
      </c>
      <c r="D1179" s="58" t="s">
        <v>12</v>
      </c>
      <c r="E1179" s="64" t="s">
        <v>622</v>
      </c>
      <c r="F1179" s="58"/>
      <c r="G1179" s="60">
        <f>SUM(G1180)</f>
        <v>0</v>
      </c>
      <c r="H1179" s="60">
        <f>SUM(H1180)</f>
        <v>0</v>
      </c>
      <c r="I1179" s="60">
        <f>SUM(I1180)</f>
        <v>0</v>
      </c>
    </row>
    <row r="1180" spans="1:9" ht="31.5">
      <c r="A1180" s="57" t="s">
        <v>51</v>
      </c>
      <c r="B1180" s="58"/>
      <c r="C1180" s="58" t="s">
        <v>14</v>
      </c>
      <c r="D1180" s="58" t="s">
        <v>12</v>
      </c>
      <c r="E1180" s="64" t="s">
        <v>622</v>
      </c>
      <c r="F1180" s="58" t="s">
        <v>90</v>
      </c>
      <c r="G1180" s="60"/>
      <c r="H1180" s="60"/>
      <c r="I1180" s="60"/>
    </row>
    <row r="1181" spans="1:9" ht="31.5">
      <c r="A1181" s="111" t="s">
        <v>44</v>
      </c>
      <c r="B1181" s="3"/>
      <c r="C1181" s="2" t="s">
        <v>14</v>
      </c>
      <c r="D1181" s="2" t="s">
        <v>12</v>
      </c>
      <c r="E1181" s="2" t="s">
        <v>146</v>
      </c>
      <c r="F1181" s="2"/>
      <c r="G1181" s="25">
        <f>G1182</f>
        <v>27813</v>
      </c>
      <c r="H1181" s="25">
        <f>H1182</f>
        <v>27813</v>
      </c>
      <c r="I1181" s="25">
        <f>I1182</f>
        <v>27813</v>
      </c>
    </row>
    <row r="1182" spans="1:9">
      <c r="A1182" s="26" t="s">
        <v>551</v>
      </c>
      <c r="B1182" s="3"/>
      <c r="C1182" s="2" t="s">
        <v>14</v>
      </c>
      <c r="D1182" s="2" t="s">
        <v>12</v>
      </c>
      <c r="E1182" s="2" t="s">
        <v>147</v>
      </c>
      <c r="F1182" s="2"/>
      <c r="G1182" s="25">
        <f>G1183+G1184+G1185</f>
        <v>27813</v>
      </c>
      <c r="H1182" s="25">
        <f>H1183+H1184+H1185</f>
        <v>27813</v>
      </c>
      <c r="I1182" s="25">
        <f>I1183+I1184+I1185</f>
        <v>27813</v>
      </c>
    </row>
    <row r="1183" spans="1:9" ht="47.25">
      <c r="A1183" s="111" t="s">
        <v>50</v>
      </c>
      <c r="B1183" s="4"/>
      <c r="C1183" s="2" t="s">
        <v>14</v>
      </c>
      <c r="D1183" s="2" t="s">
        <v>12</v>
      </c>
      <c r="E1183" s="2" t="s">
        <v>147</v>
      </c>
      <c r="F1183" s="2" t="s">
        <v>88</v>
      </c>
      <c r="G1183" s="25">
        <v>26250.799999999999</v>
      </c>
      <c r="H1183" s="25">
        <v>26250.799999999999</v>
      </c>
      <c r="I1183" s="25">
        <v>26250.799999999999</v>
      </c>
    </row>
    <row r="1184" spans="1:9" s="24" customFormat="1" ht="31.5">
      <c r="A1184" s="111" t="s">
        <v>51</v>
      </c>
      <c r="B1184" s="4"/>
      <c r="C1184" s="2" t="s">
        <v>14</v>
      </c>
      <c r="D1184" s="2" t="s">
        <v>12</v>
      </c>
      <c r="E1184" s="2" t="s">
        <v>147</v>
      </c>
      <c r="F1184" s="2" t="s">
        <v>90</v>
      </c>
      <c r="G1184" s="25">
        <v>1558.8</v>
      </c>
      <c r="H1184" s="25">
        <v>1558.9</v>
      </c>
      <c r="I1184" s="25">
        <v>1558.9</v>
      </c>
    </row>
    <row r="1185" spans="1:9">
      <c r="A1185" s="111" t="s">
        <v>21</v>
      </c>
      <c r="B1185" s="4"/>
      <c r="C1185" s="2" t="s">
        <v>14</v>
      </c>
      <c r="D1185" s="2" t="s">
        <v>12</v>
      </c>
      <c r="E1185" s="2" t="s">
        <v>147</v>
      </c>
      <c r="F1185" s="2" t="s">
        <v>95</v>
      </c>
      <c r="G1185" s="25">
        <v>3.4</v>
      </c>
      <c r="H1185" s="25">
        <v>3.3</v>
      </c>
      <c r="I1185" s="25">
        <v>3.3</v>
      </c>
    </row>
    <row r="1186" spans="1:9">
      <c r="A1186" s="111" t="s">
        <v>29</v>
      </c>
      <c r="B1186" s="112"/>
      <c r="C1186" s="112" t="s">
        <v>30</v>
      </c>
      <c r="D1186" s="112" t="s">
        <v>31</v>
      </c>
      <c r="E1186" s="31"/>
      <c r="F1186" s="31"/>
      <c r="G1186" s="101">
        <f>SUM(G1187)</f>
        <v>389.4</v>
      </c>
      <c r="H1186" s="101">
        <f>SUM(H1187)</f>
        <v>405</v>
      </c>
      <c r="I1186" s="101">
        <f>SUM(I1187)</f>
        <v>421.2</v>
      </c>
    </row>
    <row r="1187" spans="1:9">
      <c r="A1187" s="111" t="s">
        <v>52</v>
      </c>
      <c r="B1187" s="2"/>
      <c r="C1187" s="2" t="s">
        <v>30</v>
      </c>
      <c r="D1187" s="2" t="s">
        <v>53</v>
      </c>
      <c r="E1187" s="41"/>
      <c r="F1187" s="2"/>
      <c r="G1187" s="25">
        <f t="shared" ref="G1187:I1188" si="183">G1188</f>
        <v>389.4</v>
      </c>
      <c r="H1187" s="25">
        <f t="shared" si="183"/>
        <v>405</v>
      </c>
      <c r="I1187" s="25">
        <f t="shared" si="183"/>
        <v>421.2</v>
      </c>
    </row>
    <row r="1188" spans="1:9" ht="31.5">
      <c r="A1188" s="111" t="s">
        <v>530</v>
      </c>
      <c r="B1188" s="46"/>
      <c r="C1188" s="112" t="s">
        <v>30</v>
      </c>
      <c r="D1188" s="112" t="s">
        <v>53</v>
      </c>
      <c r="E1188" s="112" t="s">
        <v>364</v>
      </c>
      <c r="F1188" s="34"/>
      <c r="G1188" s="52">
        <f t="shared" si="183"/>
        <v>389.4</v>
      </c>
      <c r="H1188" s="52">
        <f t="shared" si="183"/>
        <v>405</v>
      </c>
      <c r="I1188" s="52">
        <f t="shared" si="183"/>
        <v>421.2</v>
      </c>
    </row>
    <row r="1189" spans="1:9" ht="31.5">
      <c r="A1189" s="111" t="s">
        <v>375</v>
      </c>
      <c r="B1189" s="46"/>
      <c r="C1189" s="112" t="s">
        <v>30</v>
      </c>
      <c r="D1189" s="112" t="s">
        <v>53</v>
      </c>
      <c r="E1189" s="112" t="s">
        <v>376</v>
      </c>
      <c r="F1189" s="34"/>
      <c r="G1189" s="52">
        <f>SUM(G1190)</f>
        <v>389.4</v>
      </c>
      <c r="H1189" s="52">
        <f>SUM(H1190)</f>
        <v>405</v>
      </c>
      <c r="I1189" s="52">
        <f>SUM(I1190)</f>
        <v>421.2</v>
      </c>
    </row>
    <row r="1190" spans="1:9" ht="47.25">
      <c r="A1190" s="111" t="s">
        <v>387</v>
      </c>
      <c r="B1190" s="46"/>
      <c r="C1190" s="35" t="s">
        <v>30</v>
      </c>
      <c r="D1190" s="35" t="s">
        <v>53</v>
      </c>
      <c r="E1190" s="35" t="s">
        <v>581</v>
      </c>
      <c r="F1190" s="34"/>
      <c r="G1190" s="52">
        <f>G1191</f>
        <v>389.4</v>
      </c>
      <c r="H1190" s="52">
        <f>H1191</f>
        <v>405</v>
      </c>
      <c r="I1190" s="52">
        <f>I1191</f>
        <v>421.2</v>
      </c>
    </row>
    <row r="1191" spans="1:9">
      <c r="A1191" s="111" t="s">
        <v>41</v>
      </c>
      <c r="B1191" s="46"/>
      <c r="C1191" s="112" t="s">
        <v>30</v>
      </c>
      <c r="D1191" s="112" t="s">
        <v>53</v>
      </c>
      <c r="E1191" s="35" t="s">
        <v>581</v>
      </c>
      <c r="F1191" s="34">
        <v>300</v>
      </c>
      <c r="G1191" s="52">
        <v>389.4</v>
      </c>
      <c r="H1191" s="52">
        <v>405</v>
      </c>
      <c r="I1191" s="52">
        <v>421.2</v>
      </c>
    </row>
    <row r="1192" spans="1:9">
      <c r="A1192" s="21" t="s">
        <v>858</v>
      </c>
      <c r="B1192" s="46"/>
      <c r="C1192" s="112"/>
      <c r="D1192" s="112"/>
      <c r="E1192" s="35"/>
      <c r="F1192" s="34"/>
      <c r="G1192" s="52"/>
      <c r="H1192" s="45">
        <v>50000</v>
      </c>
      <c r="I1192" s="45">
        <v>100000</v>
      </c>
    </row>
    <row r="1193" spans="1:9">
      <c r="A1193" s="67" t="s">
        <v>190</v>
      </c>
      <c r="B1193" s="68"/>
      <c r="C1193" s="69"/>
      <c r="D1193" s="69"/>
      <c r="E1193" s="69"/>
      <c r="F1193" s="69"/>
      <c r="G1193" s="45">
        <f>SUM(G10+G30+G49+G457+G486+G1048+G679)+G797</f>
        <v>5286407.4000000004</v>
      </c>
      <c r="H1193" s="45">
        <f>SUM(H10+H30+H49+H457+H486+H1048+H679)+H797+H1192</f>
        <v>5064334.9000000004</v>
      </c>
      <c r="I1193" s="45">
        <f>SUM(I10+I30+I49+I457+I486+I1048+I679)+I797+I1192</f>
        <v>5115554.4000000004</v>
      </c>
    </row>
    <row r="1195" spans="1:9" hidden="1">
      <c r="E1195" s="9" t="s">
        <v>945</v>
      </c>
      <c r="G1195" s="118">
        <f>SUM(G246+G299+G362+G637+G764+G780+G906+G911+G934+G973+G1066+G1134)</f>
        <v>214614.1</v>
      </c>
      <c r="H1195" s="118">
        <f t="shared" ref="H1195:I1195" si="184">SUM(H246+H299+H362+H637+H764+H780+H906+H911+H934+H973+H1066+H1134)</f>
        <v>132296.59999999998</v>
      </c>
      <c r="I1195" s="118">
        <f t="shared" si="184"/>
        <v>122898.79999999999</v>
      </c>
    </row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9"/>
  <sheetViews>
    <sheetView zoomScaleNormal="100" workbookViewId="0">
      <selection activeCell="G5" sqref="G5"/>
    </sheetView>
  </sheetViews>
  <sheetFormatPr defaultRowHeight="15.75"/>
  <cols>
    <col min="1" max="1" width="71" style="12" customWidth="1"/>
    <col min="2" max="2" width="17.28515625" style="9" customWidth="1"/>
    <col min="3" max="3" width="9.42578125" style="81" customWidth="1"/>
    <col min="4" max="4" width="9.28515625" style="9" customWidth="1"/>
    <col min="5" max="5" width="8.7109375" style="9" customWidth="1"/>
    <col min="6" max="8" width="15.85546875" style="102" customWidth="1"/>
    <col min="9" max="16384" width="9.140625" style="9"/>
  </cols>
  <sheetData>
    <row r="1" spans="1:8">
      <c r="D1" s="10"/>
      <c r="E1" s="10"/>
      <c r="G1" s="10" t="s">
        <v>949</v>
      </c>
    </row>
    <row r="2" spans="1:8">
      <c r="C2" s="11"/>
      <c r="D2" s="13"/>
      <c r="E2" s="13"/>
      <c r="G2" s="13" t="s">
        <v>947</v>
      </c>
    </row>
    <row r="3" spans="1:8">
      <c r="C3" s="11"/>
      <c r="D3" s="13"/>
      <c r="E3" s="13"/>
      <c r="G3" s="13" t="s">
        <v>0</v>
      </c>
    </row>
    <row r="4" spans="1:8">
      <c r="C4" s="11"/>
      <c r="D4" s="13"/>
      <c r="E4" s="13"/>
      <c r="G4" s="13" t="s">
        <v>1</v>
      </c>
    </row>
    <row r="5" spans="1:8">
      <c r="C5" s="15"/>
      <c r="D5" s="17"/>
      <c r="E5" s="17"/>
      <c r="G5" s="17" t="s">
        <v>948</v>
      </c>
    </row>
    <row r="6" spans="1:8" ht="72.75" customHeight="1">
      <c r="A6" s="121" t="s">
        <v>786</v>
      </c>
      <c r="B6" s="121"/>
      <c r="C6" s="121"/>
      <c r="D6" s="121"/>
      <c r="E6" s="121"/>
      <c r="F6" s="121"/>
      <c r="G6" s="122"/>
      <c r="H6" s="122"/>
    </row>
    <row r="7" spans="1:8">
      <c r="A7" s="5"/>
      <c r="B7" s="6"/>
      <c r="C7" s="16"/>
      <c r="D7" s="6"/>
      <c r="E7" s="6"/>
      <c r="F7" s="105"/>
      <c r="G7" s="105"/>
      <c r="H7" s="105" t="s">
        <v>533</v>
      </c>
    </row>
    <row r="8" spans="1:8" ht="63">
      <c r="A8" s="32" t="s">
        <v>158</v>
      </c>
      <c r="B8" s="33" t="s">
        <v>159</v>
      </c>
      <c r="C8" s="33" t="s">
        <v>160</v>
      </c>
      <c r="D8" s="33" t="s">
        <v>162</v>
      </c>
      <c r="E8" s="33" t="s">
        <v>163</v>
      </c>
      <c r="F8" s="106" t="s">
        <v>639</v>
      </c>
      <c r="G8" s="106" t="s">
        <v>776</v>
      </c>
      <c r="H8" s="106" t="s">
        <v>777</v>
      </c>
    </row>
    <row r="9" spans="1:8" s="24" customFormat="1" ht="31.5">
      <c r="A9" s="21" t="s">
        <v>538</v>
      </c>
      <c r="B9" s="29" t="s">
        <v>209</v>
      </c>
      <c r="C9" s="29"/>
      <c r="D9" s="44"/>
      <c r="E9" s="44"/>
      <c r="F9" s="45">
        <f>SUM(F11)</f>
        <v>23424</v>
      </c>
      <c r="G9" s="45">
        <f>SUM(G11)</f>
        <v>23424</v>
      </c>
      <c r="H9" s="45">
        <f>SUM(H11)</f>
        <v>23424</v>
      </c>
    </row>
    <row r="10" spans="1:8" s="24" customFormat="1" ht="31.5">
      <c r="A10" s="111" t="s">
        <v>914</v>
      </c>
      <c r="B10" s="31" t="s">
        <v>912</v>
      </c>
      <c r="C10" s="29"/>
      <c r="D10" s="44"/>
      <c r="E10" s="44"/>
      <c r="F10" s="101">
        <f>SUM(F11)</f>
        <v>23424</v>
      </c>
      <c r="G10" s="101">
        <f t="shared" ref="G10:H10" si="0">SUM(G11)</f>
        <v>23424</v>
      </c>
      <c r="H10" s="101">
        <f t="shared" si="0"/>
        <v>23424</v>
      </c>
    </row>
    <row r="11" spans="1:8" ht="47.25">
      <c r="A11" s="111" t="s">
        <v>405</v>
      </c>
      <c r="B11" s="61" t="s">
        <v>913</v>
      </c>
      <c r="C11" s="2"/>
      <c r="D11" s="2"/>
      <c r="E11" s="2"/>
      <c r="F11" s="101">
        <f>F12</f>
        <v>23424</v>
      </c>
      <c r="G11" s="101">
        <f>G12</f>
        <v>23424</v>
      </c>
      <c r="H11" s="101">
        <f>H12</f>
        <v>23424</v>
      </c>
    </row>
    <row r="12" spans="1:8">
      <c r="A12" s="111" t="s">
        <v>41</v>
      </c>
      <c r="B12" s="61" t="s">
        <v>913</v>
      </c>
      <c r="C12" s="2" t="s">
        <v>98</v>
      </c>
      <c r="D12" s="2" t="s">
        <v>30</v>
      </c>
      <c r="E12" s="2" t="s">
        <v>53</v>
      </c>
      <c r="F12" s="101">
        <f>SUM(Ведомственная!G1025)</f>
        <v>23424</v>
      </c>
      <c r="G12" s="101">
        <f>SUM(Ведомственная!H1025)</f>
        <v>23424</v>
      </c>
      <c r="H12" s="101">
        <f>SUM(Ведомственная!I1025)</f>
        <v>23424</v>
      </c>
    </row>
    <row r="13" spans="1:8" s="24" customFormat="1" ht="44.25" customHeight="1">
      <c r="A13" s="21" t="s">
        <v>539</v>
      </c>
      <c r="B13" s="70" t="s">
        <v>400</v>
      </c>
      <c r="C13" s="71"/>
      <c r="D13" s="72"/>
      <c r="E13" s="72"/>
      <c r="F13" s="28">
        <f>SUM(F21)</f>
        <v>29718.3</v>
      </c>
      <c r="G13" s="28">
        <f>SUM(G21)</f>
        <v>29718.3</v>
      </c>
      <c r="H13" s="28">
        <f>SUM(H21)</f>
        <v>29718.3</v>
      </c>
    </row>
    <row r="14" spans="1:8" ht="47.25" hidden="1">
      <c r="A14" s="111" t="s">
        <v>397</v>
      </c>
      <c r="B14" s="56" t="s">
        <v>460</v>
      </c>
      <c r="C14" s="33"/>
      <c r="D14" s="73"/>
      <c r="E14" s="73"/>
      <c r="F14" s="25">
        <f>SUM(F15)+F17</f>
        <v>0</v>
      </c>
      <c r="G14" s="25">
        <f>SUM(G15)+G17</f>
        <v>0</v>
      </c>
      <c r="H14" s="25">
        <f>SUM(H15)+H17</f>
        <v>0</v>
      </c>
    </row>
    <row r="15" spans="1:8" ht="63" hidden="1">
      <c r="A15" s="111" t="s">
        <v>462</v>
      </c>
      <c r="B15" s="56" t="s">
        <v>461</v>
      </c>
      <c r="C15" s="33"/>
      <c r="D15" s="73"/>
      <c r="E15" s="73"/>
      <c r="F15" s="25">
        <f>SUM(F16)</f>
        <v>0</v>
      </c>
      <c r="G15" s="25">
        <f>SUM(G16)</f>
        <v>0</v>
      </c>
      <c r="H15" s="25">
        <f>SUM(H16)</f>
        <v>0</v>
      </c>
    </row>
    <row r="16" spans="1:8" ht="31.5" hidden="1">
      <c r="A16" s="111" t="s">
        <v>229</v>
      </c>
      <c r="B16" s="56" t="s">
        <v>461</v>
      </c>
      <c r="C16" s="33">
        <v>600</v>
      </c>
      <c r="D16" s="2" t="s">
        <v>112</v>
      </c>
      <c r="E16" s="2" t="s">
        <v>33</v>
      </c>
      <c r="F16" s="25"/>
      <c r="G16" s="25"/>
      <c r="H16" s="25"/>
    </row>
    <row r="17" spans="1:8" ht="94.5" hidden="1">
      <c r="A17" s="111" t="s">
        <v>499</v>
      </c>
      <c r="B17" s="41" t="s">
        <v>500</v>
      </c>
      <c r="C17" s="20"/>
      <c r="D17" s="2"/>
      <c r="E17" s="2"/>
      <c r="F17" s="25">
        <f>SUM(F18:F19)</f>
        <v>0</v>
      </c>
      <c r="G17" s="25">
        <f>SUM(G18:G19)</f>
        <v>0</v>
      </c>
      <c r="H17" s="25">
        <f>SUM(H18:H19)</f>
        <v>0</v>
      </c>
    </row>
    <row r="18" spans="1:8" ht="31.5" hidden="1">
      <c r="A18" s="111" t="s">
        <v>51</v>
      </c>
      <c r="B18" s="41" t="s">
        <v>500</v>
      </c>
      <c r="C18" s="20">
        <v>200</v>
      </c>
      <c r="D18" s="2" t="s">
        <v>112</v>
      </c>
      <c r="E18" s="2" t="s">
        <v>33</v>
      </c>
      <c r="F18" s="25"/>
      <c r="G18" s="25"/>
      <c r="H18" s="25"/>
    </row>
    <row r="19" spans="1:8" ht="31.5" hidden="1">
      <c r="A19" s="111" t="s">
        <v>229</v>
      </c>
      <c r="B19" s="41" t="s">
        <v>500</v>
      </c>
      <c r="C19" s="20">
        <v>600</v>
      </c>
      <c r="D19" s="2" t="s">
        <v>112</v>
      </c>
      <c r="E19" s="2" t="s">
        <v>33</v>
      </c>
      <c r="F19" s="25"/>
      <c r="G19" s="25"/>
      <c r="H19" s="25"/>
    </row>
    <row r="20" spans="1:8" ht="31.5">
      <c r="A20" s="111" t="s">
        <v>917</v>
      </c>
      <c r="B20" s="41" t="s">
        <v>915</v>
      </c>
      <c r="C20" s="20"/>
      <c r="D20" s="2"/>
      <c r="E20" s="2"/>
      <c r="F20" s="25">
        <f>SUM(F21)</f>
        <v>29718.3</v>
      </c>
      <c r="G20" s="25">
        <f t="shared" ref="G20:H20" si="1">SUM(G21)</f>
        <v>29718.3</v>
      </c>
      <c r="H20" s="25">
        <f t="shared" si="1"/>
        <v>29718.3</v>
      </c>
    </row>
    <row r="21" spans="1:8" ht="78.75">
      <c r="A21" s="111" t="s">
        <v>406</v>
      </c>
      <c r="B21" s="61" t="s">
        <v>916</v>
      </c>
      <c r="C21" s="2"/>
      <c r="D21" s="2"/>
      <c r="E21" s="2"/>
      <c r="F21" s="101">
        <f>F22</f>
        <v>29718.3</v>
      </c>
      <c r="G21" s="101">
        <f>G22</f>
        <v>29718.3</v>
      </c>
      <c r="H21" s="101">
        <f>H22</f>
        <v>29718.3</v>
      </c>
    </row>
    <row r="22" spans="1:8">
      <c r="A22" s="111" t="s">
        <v>41</v>
      </c>
      <c r="B22" s="61" t="s">
        <v>916</v>
      </c>
      <c r="C22" s="2">
        <v>300</v>
      </c>
      <c r="D22" s="2" t="s">
        <v>30</v>
      </c>
      <c r="E22" s="2" t="s">
        <v>12</v>
      </c>
      <c r="F22" s="101">
        <f>SUM(Ведомственная!G1030)</f>
        <v>29718.3</v>
      </c>
      <c r="G22" s="101">
        <f>SUM(Ведомственная!H1030)</f>
        <v>29718.3</v>
      </c>
      <c r="H22" s="101">
        <f>SUM(Ведомственная!I1030)</f>
        <v>29718.3</v>
      </c>
    </row>
    <row r="23" spans="1:8" s="24" customFormat="1" ht="31.5">
      <c r="A23" s="21" t="s">
        <v>514</v>
      </c>
      <c r="B23" s="44" t="s">
        <v>364</v>
      </c>
      <c r="C23" s="44"/>
      <c r="D23" s="44"/>
      <c r="E23" s="44"/>
      <c r="F23" s="45">
        <f>SUM(F24)+F106+F49</f>
        <v>1177295.9999999998</v>
      </c>
      <c r="G23" s="45">
        <f>SUM(G24)+G106+G49</f>
        <v>1193403.1000000001</v>
      </c>
      <c r="H23" s="45">
        <f>SUM(H24)+H106+H49</f>
        <v>1221875.4000000001</v>
      </c>
    </row>
    <row r="24" spans="1:8">
      <c r="A24" s="111" t="s">
        <v>407</v>
      </c>
      <c r="B24" s="112" t="s">
        <v>365</v>
      </c>
      <c r="C24" s="112"/>
      <c r="D24" s="112"/>
      <c r="E24" s="112"/>
      <c r="F24" s="101">
        <f>SUM(F25+F30+F33+F36+F39+F42+F46)</f>
        <v>333497.3</v>
      </c>
      <c r="G24" s="101">
        <f>SUM(G25+G30+G33+G36+G39+G42+G46)</f>
        <v>340886.5</v>
      </c>
      <c r="H24" s="101">
        <f>SUM(H25+H30+H33+H36+H39+H42+H46)</f>
        <v>348543</v>
      </c>
    </row>
    <row r="25" spans="1:8" ht="47.25">
      <c r="A25" s="111" t="s">
        <v>390</v>
      </c>
      <c r="B25" s="31" t="s">
        <v>592</v>
      </c>
      <c r="C25" s="31"/>
      <c r="D25" s="112"/>
      <c r="E25" s="112"/>
      <c r="F25" s="101">
        <f>F26+F27+F29+F28</f>
        <v>78237</v>
      </c>
      <c r="G25" s="101">
        <f>G26+G27+G29+G28</f>
        <v>79241.89999999998</v>
      </c>
      <c r="H25" s="101">
        <f>H26+H27+H29+H28</f>
        <v>80285.999999999985</v>
      </c>
    </row>
    <row r="26" spans="1:8" ht="63">
      <c r="A26" s="111" t="s">
        <v>50</v>
      </c>
      <c r="B26" s="31" t="s">
        <v>592</v>
      </c>
      <c r="C26" s="31">
        <v>100</v>
      </c>
      <c r="D26" s="112" t="s">
        <v>30</v>
      </c>
      <c r="E26" s="112" t="s">
        <v>12</v>
      </c>
      <c r="F26" s="101">
        <f>SUM(Ведомственная!G624)</f>
        <v>51096.7</v>
      </c>
      <c r="G26" s="101">
        <f>SUM(Ведомственная!H624)</f>
        <v>51096.7</v>
      </c>
      <c r="H26" s="101">
        <f>SUM(Ведомственная!I624)</f>
        <v>51096.7</v>
      </c>
    </row>
    <row r="27" spans="1:8" ht="31.5">
      <c r="A27" s="111" t="s">
        <v>51</v>
      </c>
      <c r="B27" s="31" t="s">
        <v>592</v>
      </c>
      <c r="C27" s="31">
        <v>200</v>
      </c>
      <c r="D27" s="112" t="s">
        <v>30</v>
      </c>
      <c r="E27" s="112" t="s">
        <v>12</v>
      </c>
      <c r="F27" s="101">
        <f>SUM(Ведомственная!G625)</f>
        <v>26317</v>
      </c>
      <c r="G27" s="101">
        <f>SUM(Ведомственная!H625)</f>
        <v>27326.6</v>
      </c>
      <c r="H27" s="101">
        <f>SUM(Ведомственная!I625)</f>
        <v>28382.1</v>
      </c>
    </row>
    <row r="28" spans="1:8">
      <c r="A28" s="111" t="s">
        <v>41</v>
      </c>
      <c r="B28" s="31" t="s">
        <v>592</v>
      </c>
      <c r="C28" s="31">
        <v>200</v>
      </c>
      <c r="D28" s="112" t="s">
        <v>30</v>
      </c>
      <c r="E28" s="112" t="s">
        <v>12</v>
      </c>
      <c r="F28" s="101">
        <f>SUM(Ведомственная!G626)</f>
        <v>170.1</v>
      </c>
      <c r="G28" s="101">
        <f>SUM(Ведомственная!H626)</f>
        <v>176.9</v>
      </c>
      <c r="H28" s="101">
        <f>SUM(Ведомственная!I626)</f>
        <v>176.9</v>
      </c>
    </row>
    <row r="29" spans="1:8">
      <c r="A29" s="111" t="s">
        <v>21</v>
      </c>
      <c r="B29" s="31" t="s">
        <v>592</v>
      </c>
      <c r="C29" s="31">
        <v>800</v>
      </c>
      <c r="D29" s="112" t="s">
        <v>30</v>
      </c>
      <c r="E29" s="112" t="s">
        <v>12</v>
      </c>
      <c r="F29" s="101">
        <f>SUM(Ведомственная!G627)</f>
        <v>653.20000000000005</v>
      </c>
      <c r="G29" s="101">
        <f>SUM(Ведомственная!H627)</f>
        <v>641.70000000000005</v>
      </c>
      <c r="H29" s="101">
        <f>SUM(Ведомственная!I627)</f>
        <v>630.29999999999995</v>
      </c>
    </row>
    <row r="30" spans="1:8" ht="31.5">
      <c r="A30" s="111" t="s">
        <v>395</v>
      </c>
      <c r="B30" s="31" t="s">
        <v>596</v>
      </c>
      <c r="C30" s="31"/>
      <c r="D30" s="112"/>
      <c r="E30" s="112"/>
      <c r="F30" s="101">
        <f>F31+F32</f>
        <v>6102.0999999999995</v>
      </c>
      <c r="G30" s="101">
        <f>G31+G32</f>
        <v>6102.0999999999995</v>
      </c>
      <c r="H30" s="101">
        <f>H31+H32</f>
        <v>6102.0999999999995</v>
      </c>
    </row>
    <row r="31" spans="1:8" ht="63">
      <c r="A31" s="111" t="s">
        <v>50</v>
      </c>
      <c r="B31" s="31" t="s">
        <v>596</v>
      </c>
      <c r="C31" s="31">
        <v>100</v>
      </c>
      <c r="D31" s="112" t="s">
        <v>30</v>
      </c>
      <c r="E31" s="112" t="s">
        <v>77</v>
      </c>
      <c r="F31" s="101">
        <f>SUM(Ведомственная!G651)</f>
        <v>5522.7</v>
      </c>
      <c r="G31" s="101">
        <f>SUM(Ведомственная!H651)</f>
        <v>5522.7</v>
      </c>
      <c r="H31" s="101">
        <f>SUM(Ведомственная!I651)</f>
        <v>5522.7</v>
      </c>
    </row>
    <row r="32" spans="1:8" ht="31.5">
      <c r="A32" s="111" t="s">
        <v>51</v>
      </c>
      <c r="B32" s="31" t="s">
        <v>596</v>
      </c>
      <c r="C32" s="31">
        <v>200</v>
      </c>
      <c r="D32" s="112" t="s">
        <v>30</v>
      </c>
      <c r="E32" s="112" t="s">
        <v>77</v>
      </c>
      <c r="F32" s="101">
        <f>SUM(Ведомственная!G652)</f>
        <v>579.4</v>
      </c>
      <c r="G32" s="101">
        <f>SUM(Ведомственная!H652)</f>
        <v>579.4</v>
      </c>
      <c r="H32" s="101">
        <f>SUM(Ведомственная!I652)</f>
        <v>579.4</v>
      </c>
    </row>
    <row r="33" spans="1:8" ht="94.5">
      <c r="A33" s="111" t="s">
        <v>393</v>
      </c>
      <c r="B33" s="31" t="s">
        <v>593</v>
      </c>
      <c r="C33" s="31"/>
      <c r="D33" s="112"/>
      <c r="E33" s="112"/>
      <c r="F33" s="101">
        <f>F34+F35</f>
        <v>87377.7</v>
      </c>
      <c r="G33" s="101">
        <f>G34+G35</f>
        <v>87730.9</v>
      </c>
      <c r="H33" s="101">
        <f>H34+H35</f>
        <v>88098.200000000012</v>
      </c>
    </row>
    <row r="34" spans="1:8" ht="31.5">
      <c r="A34" s="111" t="s">
        <v>51</v>
      </c>
      <c r="B34" s="31" t="s">
        <v>593</v>
      </c>
      <c r="C34" s="31">
        <v>200</v>
      </c>
      <c r="D34" s="112" t="s">
        <v>30</v>
      </c>
      <c r="E34" s="112" t="s">
        <v>12</v>
      </c>
      <c r="F34" s="101">
        <f>SUM(Ведомственная!G629)</f>
        <v>1290.9000000000001</v>
      </c>
      <c r="G34" s="101">
        <f>SUM(Ведомственная!H629)</f>
        <v>1296.2</v>
      </c>
      <c r="H34" s="101">
        <f>SUM(Ведомственная!I629)</f>
        <v>1301.5999999999999</v>
      </c>
    </row>
    <row r="35" spans="1:8">
      <c r="A35" s="111" t="s">
        <v>41</v>
      </c>
      <c r="B35" s="31" t="s">
        <v>593</v>
      </c>
      <c r="C35" s="31">
        <v>300</v>
      </c>
      <c r="D35" s="112" t="s">
        <v>30</v>
      </c>
      <c r="E35" s="112" t="s">
        <v>12</v>
      </c>
      <c r="F35" s="101">
        <f>SUM(Ведомственная!G630)</f>
        <v>86086.8</v>
      </c>
      <c r="G35" s="101">
        <f>SUM(Ведомственная!H630)</f>
        <v>86434.7</v>
      </c>
      <c r="H35" s="101">
        <f>SUM(Ведомственная!I630)</f>
        <v>86796.6</v>
      </c>
    </row>
    <row r="36" spans="1:8" ht="31.5">
      <c r="A36" s="111" t="s">
        <v>391</v>
      </c>
      <c r="B36" s="31" t="s">
        <v>594</v>
      </c>
      <c r="C36" s="31"/>
      <c r="D36" s="112"/>
      <c r="E36" s="112"/>
      <c r="F36" s="101">
        <f>F37+F38</f>
        <v>55825.599999999999</v>
      </c>
      <c r="G36" s="101">
        <f>G37+G38</f>
        <v>58058.6</v>
      </c>
      <c r="H36" s="101">
        <f>H37+H38</f>
        <v>60381</v>
      </c>
    </row>
    <row r="37" spans="1:8" ht="31.5">
      <c r="A37" s="111" t="s">
        <v>51</v>
      </c>
      <c r="B37" s="31" t="s">
        <v>594</v>
      </c>
      <c r="C37" s="31">
        <v>200</v>
      </c>
      <c r="D37" s="112" t="s">
        <v>30</v>
      </c>
      <c r="E37" s="112" t="s">
        <v>12</v>
      </c>
      <c r="F37" s="101">
        <f>SUM(Ведомственная!G632)</f>
        <v>830.2</v>
      </c>
      <c r="G37" s="101">
        <f>SUM(Ведомственная!H632)</f>
        <v>863.6</v>
      </c>
      <c r="H37" s="101">
        <f>SUM(Ведомственная!I632)</f>
        <v>898.3</v>
      </c>
    </row>
    <row r="38" spans="1:8">
      <c r="A38" s="111" t="s">
        <v>41</v>
      </c>
      <c r="B38" s="31" t="s">
        <v>594</v>
      </c>
      <c r="C38" s="31">
        <v>300</v>
      </c>
      <c r="D38" s="112" t="s">
        <v>30</v>
      </c>
      <c r="E38" s="112" t="s">
        <v>12</v>
      </c>
      <c r="F38" s="101">
        <f>SUM(Ведомственная!G633)</f>
        <v>54995.4</v>
      </c>
      <c r="G38" s="101">
        <f>SUM(Ведомственная!H633)</f>
        <v>57195</v>
      </c>
      <c r="H38" s="101">
        <f>SUM(Ведомственная!I633)</f>
        <v>59482.7</v>
      </c>
    </row>
    <row r="39" spans="1:8" ht="63">
      <c r="A39" s="111" t="s">
        <v>394</v>
      </c>
      <c r="B39" s="31" t="s">
        <v>595</v>
      </c>
      <c r="C39" s="31"/>
      <c r="D39" s="112"/>
      <c r="E39" s="112"/>
      <c r="F39" s="101">
        <f>F40+F41</f>
        <v>19864.399999999998</v>
      </c>
      <c r="G39" s="101">
        <f>G40+G41</f>
        <v>20659</v>
      </c>
      <c r="H39" s="101">
        <f>H40+H41</f>
        <v>21485.4</v>
      </c>
    </row>
    <row r="40" spans="1:8" ht="31.5">
      <c r="A40" s="111" t="s">
        <v>51</v>
      </c>
      <c r="B40" s="31" t="s">
        <v>595</v>
      </c>
      <c r="C40" s="31">
        <v>200</v>
      </c>
      <c r="D40" s="112" t="s">
        <v>30</v>
      </c>
      <c r="E40" s="112" t="s">
        <v>12</v>
      </c>
      <c r="F40" s="101">
        <f>SUM(Ведомственная!G635)</f>
        <v>296.3</v>
      </c>
      <c r="G40" s="101">
        <f>SUM(Ведомственная!H635)</f>
        <v>308.10000000000002</v>
      </c>
      <c r="H40" s="101">
        <f>SUM(Ведомственная!I635)</f>
        <v>320.39999999999998</v>
      </c>
    </row>
    <row r="41" spans="1:8">
      <c r="A41" s="111" t="s">
        <v>41</v>
      </c>
      <c r="B41" s="31" t="s">
        <v>595</v>
      </c>
      <c r="C41" s="31">
        <v>300</v>
      </c>
      <c r="D41" s="112" t="s">
        <v>30</v>
      </c>
      <c r="E41" s="112" t="s">
        <v>12</v>
      </c>
      <c r="F41" s="101">
        <f>SUM(Ведомственная!G636)</f>
        <v>19568.099999999999</v>
      </c>
      <c r="G41" s="101">
        <f>SUM(Ведомственная!H636)</f>
        <v>20350.900000000001</v>
      </c>
      <c r="H41" s="101">
        <f>SUM(Ведомственная!I636)</f>
        <v>21165</v>
      </c>
    </row>
    <row r="42" spans="1:8" ht="31.5">
      <c r="A42" s="111" t="s">
        <v>601</v>
      </c>
      <c r="B42" s="31" t="s">
        <v>602</v>
      </c>
      <c r="C42" s="31"/>
      <c r="D42" s="112"/>
      <c r="E42" s="112"/>
      <c r="F42" s="101">
        <f>SUM(F43)</f>
        <v>4791.7</v>
      </c>
      <c r="G42" s="101">
        <f>SUM(G43)</f>
        <v>4791.7</v>
      </c>
      <c r="H42" s="101">
        <f>SUM(H43)</f>
        <v>4791.7</v>
      </c>
    </row>
    <row r="43" spans="1:8" ht="47.25">
      <c r="A43" s="111" t="s">
        <v>392</v>
      </c>
      <c r="B43" s="31" t="s">
        <v>603</v>
      </c>
      <c r="C43" s="31"/>
      <c r="D43" s="112"/>
      <c r="E43" s="112"/>
      <c r="F43" s="101">
        <f>F44+F45</f>
        <v>4791.7</v>
      </c>
      <c r="G43" s="101">
        <f>G44+G45</f>
        <v>4791.7</v>
      </c>
      <c r="H43" s="101">
        <f>H44+H45</f>
        <v>4791.7</v>
      </c>
    </row>
    <row r="44" spans="1:8" ht="31.5">
      <c r="A44" s="111" t="s">
        <v>51</v>
      </c>
      <c r="B44" s="31" t="s">
        <v>603</v>
      </c>
      <c r="C44" s="31">
        <v>200</v>
      </c>
      <c r="D44" s="112" t="s">
        <v>30</v>
      </c>
      <c r="E44" s="112" t="s">
        <v>12</v>
      </c>
      <c r="F44" s="101">
        <f>SUM(Ведомственная!G639)</f>
        <v>71.7</v>
      </c>
      <c r="G44" s="101">
        <f>SUM(Ведомственная!H639)</f>
        <v>71.7</v>
      </c>
      <c r="H44" s="101">
        <f>SUM(Ведомственная!I639)</f>
        <v>71.7</v>
      </c>
    </row>
    <row r="45" spans="1:8">
      <c r="A45" s="111" t="s">
        <v>41</v>
      </c>
      <c r="B45" s="31" t="s">
        <v>603</v>
      </c>
      <c r="C45" s="31">
        <v>300</v>
      </c>
      <c r="D45" s="112" t="s">
        <v>30</v>
      </c>
      <c r="E45" s="112" t="s">
        <v>12</v>
      </c>
      <c r="F45" s="101">
        <f>SUM(Ведомственная!G640)</f>
        <v>4720</v>
      </c>
      <c r="G45" s="101">
        <f>SUM(Ведомственная!H640)</f>
        <v>4720</v>
      </c>
      <c r="H45" s="101">
        <f>SUM(Ведомственная!I640)</f>
        <v>4720</v>
      </c>
    </row>
    <row r="46" spans="1:8" ht="126">
      <c r="A46" s="111" t="s">
        <v>374</v>
      </c>
      <c r="B46" s="112" t="s">
        <v>573</v>
      </c>
      <c r="C46" s="31"/>
      <c r="D46" s="112"/>
      <c r="E46" s="112"/>
      <c r="F46" s="101">
        <f>SUM(F47:F48)</f>
        <v>81298.8</v>
      </c>
      <c r="G46" s="101">
        <f>SUM(G47:G48)</f>
        <v>84302.3</v>
      </c>
      <c r="H46" s="101">
        <f>SUM(H47:H48)</f>
        <v>87398.6</v>
      </c>
    </row>
    <row r="47" spans="1:8" ht="31.5">
      <c r="A47" s="111" t="s">
        <v>51</v>
      </c>
      <c r="B47" s="112" t="s">
        <v>573</v>
      </c>
      <c r="C47" s="31">
        <v>200</v>
      </c>
      <c r="D47" s="112" t="s">
        <v>30</v>
      </c>
      <c r="E47" s="112" t="s">
        <v>53</v>
      </c>
      <c r="F47" s="101">
        <f>SUM(Ведомственная!G526)</f>
        <v>58.1</v>
      </c>
      <c r="G47" s="101">
        <f>SUM(Ведомственная!H526)</f>
        <v>71.099999999999994</v>
      </c>
      <c r="H47" s="101">
        <f>SUM(Ведомственная!I526)</f>
        <v>82</v>
      </c>
    </row>
    <row r="48" spans="1:8">
      <c r="A48" s="111" t="s">
        <v>41</v>
      </c>
      <c r="B48" s="112" t="s">
        <v>573</v>
      </c>
      <c r="C48" s="31">
        <v>300</v>
      </c>
      <c r="D48" s="112" t="s">
        <v>30</v>
      </c>
      <c r="E48" s="112" t="s">
        <v>53</v>
      </c>
      <c r="F48" s="101">
        <f>SUM(Ведомственная!G527)</f>
        <v>81240.7</v>
      </c>
      <c r="G48" s="101">
        <f>SUM(Ведомственная!H527)</f>
        <v>84231.2</v>
      </c>
      <c r="H48" s="101">
        <f>SUM(Ведомственная!I527)</f>
        <v>87316.6</v>
      </c>
    </row>
    <row r="49" spans="1:8" ht="31.5">
      <c r="A49" s="111" t="s">
        <v>375</v>
      </c>
      <c r="B49" s="112" t="s">
        <v>376</v>
      </c>
      <c r="C49" s="31"/>
      <c r="D49" s="112"/>
      <c r="E49" s="112"/>
      <c r="F49" s="101">
        <f>SUM(F50+F53+F56+F59+F62+F65+F68+F71+F75+F78+F81+F84+F87+F90+F93+F96+F99+F102)</f>
        <v>743704.39999999979</v>
      </c>
      <c r="G49" s="101">
        <f>SUM(G50+G53+G56+G59+G62+G65+G68+G71+G75+G78+G81+G84+G87+G90+G93+G96+G99+G102)</f>
        <v>752014.90000000014</v>
      </c>
      <c r="H49" s="101">
        <f>SUM(H50+H53+H56+H59+H62+H65+H68+H71+H75+H78+H81+H84+H87+H90+H93+H96+H99+H102)</f>
        <v>772407.00000000012</v>
      </c>
    </row>
    <row r="50" spans="1:8" ht="47.25">
      <c r="A50" s="111" t="s">
        <v>617</v>
      </c>
      <c r="B50" s="112" t="s">
        <v>574</v>
      </c>
      <c r="C50" s="31"/>
      <c r="D50" s="112"/>
      <c r="E50" s="112"/>
      <c r="F50" s="101">
        <f>F51+F52</f>
        <v>191978.8</v>
      </c>
      <c r="G50" s="101">
        <f>G51+G52</f>
        <v>199658</v>
      </c>
      <c r="H50" s="101">
        <f>H51+H52</f>
        <v>207644.3</v>
      </c>
    </row>
    <row r="51" spans="1:8" ht="31.5">
      <c r="A51" s="111" t="s">
        <v>51</v>
      </c>
      <c r="B51" s="112" t="s">
        <v>574</v>
      </c>
      <c r="C51" s="31">
        <v>200</v>
      </c>
      <c r="D51" s="112" t="s">
        <v>30</v>
      </c>
      <c r="E51" s="112" t="s">
        <v>53</v>
      </c>
      <c r="F51" s="101">
        <f>SUM(Ведомственная!G530)</f>
        <v>2858.9</v>
      </c>
      <c r="G51" s="101">
        <f>SUM(Ведомственная!H530)</f>
        <v>2973.3</v>
      </c>
      <c r="H51" s="101">
        <f>SUM(Ведомственная!I530)</f>
        <v>3092.5</v>
      </c>
    </row>
    <row r="52" spans="1:8">
      <c r="A52" s="111" t="s">
        <v>41</v>
      </c>
      <c r="B52" s="112" t="s">
        <v>574</v>
      </c>
      <c r="C52" s="31">
        <v>300</v>
      </c>
      <c r="D52" s="112" t="s">
        <v>30</v>
      </c>
      <c r="E52" s="112" t="s">
        <v>53</v>
      </c>
      <c r="F52" s="101">
        <f>SUM(Ведомственная!G531)</f>
        <v>189119.9</v>
      </c>
      <c r="G52" s="101">
        <f>SUM(Ведомственная!H531)</f>
        <v>196684.7</v>
      </c>
      <c r="H52" s="101">
        <f>SUM(Ведомственная!I531)</f>
        <v>204551.8</v>
      </c>
    </row>
    <row r="53" spans="1:8" ht="47.25">
      <c r="A53" s="111" t="s">
        <v>377</v>
      </c>
      <c r="B53" s="112" t="s">
        <v>575</v>
      </c>
      <c r="C53" s="112"/>
      <c r="D53" s="112"/>
      <c r="E53" s="112"/>
      <c r="F53" s="101">
        <f>F54+F55</f>
        <v>9292.4</v>
      </c>
      <c r="G53" s="101">
        <f>G54+G55</f>
        <v>9648.5</v>
      </c>
      <c r="H53" s="101">
        <f>H54+H55</f>
        <v>10018.799999999999</v>
      </c>
    </row>
    <row r="54" spans="1:8" ht="31.5">
      <c r="A54" s="111" t="s">
        <v>51</v>
      </c>
      <c r="B54" s="112" t="s">
        <v>575</v>
      </c>
      <c r="C54" s="112" t="s">
        <v>90</v>
      </c>
      <c r="D54" s="112" t="s">
        <v>30</v>
      </c>
      <c r="E54" s="112" t="s">
        <v>53</v>
      </c>
      <c r="F54" s="101">
        <f>SUM(Ведомственная!G533)</f>
        <v>138.6</v>
      </c>
      <c r="G54" s="101">
        <f>SUM(Ведомственная!H533)</f>
        <v>143.9</v>
      </c>
      <c r="H54" s="101">
        <f>SUM(Ведомственная!I533)</f>
        <v>149.30000000000001</v>
      </c>
    </row>
    <row r="55" spans="1:8">
      <c r="A55" s="111" t="s">
        <v>41</v>
      </c>
      <c r="B55" s="112" t="s">
        <v>575</v>
      </c>
      <c r="C55" s="112" t="s">
        <v>98</v>
      </c>
      <c r="D55" s="112" t="s">
        <v>30</v>
      </c>
      <c r="E55" s="112" t="s">
        <v>53</v>
      </c>
      <c r="F55" s="101">
        <f>SUM(Ведомственная!G534)</f>
        <v>9153.7999999999993</v>
      </c>
      <c r="G55" s="101">
        <f>SUM(Ведомственная!H534)</f>
        <v>9504.6</v>
      </c>
      <c r="H55" s="101">
        <f>SUM(Ведомственная!I534)</f>
        <v>9869.5</v>
      </c>
    </row>
    <row r="56" spans="1:8" ht="47.25">
      <c r="A56" s="111" t="s">
        <v>378</v>
      </c>
      <c r="B56" s="112" t="s">
        <v>576</v>
      </c>
      <c r="C56" s="112"/>
      <c r="D56" s="112"/>
      <c r="E56" s="112"/>
      <c r="F56" s="101">
        <f>F57+F58</f>
        <v>125715.40000000001</v>
      </c>
      <c r="G56" s="101">
        <f>G57+G58</f>
        <v>125715.40000000001</v>
      </c>
      <c r="H56" s="101">
        <f>H57+H58</f>
        <v>125715.40000000001</v>
      </c>
    </row>
    <row r="57" spans="1:8" ht="31.5">
      <c r="A57" s="111" t="s">
        <v>51</v>
      </c>
      <c r="B57" s="112" t="s">
        <v>576</v>
      </c>
      <c r="C57" s="112" t="s">
        <v>90</v>
      </c>
      <c r="D57" s="112" t="s">
        <v>30</v>
      </c>
      <c r="E57" s="112" t="s">
        <v>53</v>
      </c>
      <c r="F57" s="101">
        <f>SUM(Ведомственная!G536)</f>
        <v>1870.6</v>
      </c>
      <c r="G57" s="101">
        <f>SUM(Ведомственная!H536)</f>
        <v>1870.6</v>
      </c>
      <c r="H57" s="101">
        <f>SUM(Ведомственная!I536)</f>
        <v>1870.6</v>
      </c>
    </row>
    <row r="58" spans="1:8">
      <c r="A58" s="111" t="s">
        <v>41</v>
      </c>
      <c r="B58" s="112" t="s">
        <v>576</v>
      </c>
      <c r="C58" s="112" t="s">
        <v>98</v>
      </c>
      <c r="D58" s="112" t="s">
        <v>30</v>
      </c>
      <c r="E58" s="112" t="s">
        <v>53</v>
      </c>
      <c r="F58" s="101">
        <f>SUM(Ведомственная!G537)</f>
        <v>123844.8</v>
      </c>
      <c r="G58" s="101">
        <f>SUM(Ведомственная!H537)</f>
        <v>123844.8</v>
      </c>
      <c r="H58" s="101">
        <f>SUM(Ведомственная!I537)</f>
        <v>123844.8</v>
      </c>
    </row>
    <row r="59" spans="1:8" ht="63">
      <c r="A59" s="111" t="s">
        <v>379</v>
      </c>
      <c r="B59" s="112" t="s">
        <v>577</v>
      </c>
      <c r="C59" s="112"/>
      <c r="D59" s="112"/>
      <c r="E59" s="112"/>
      <c r="F59" s="101">
        <f>F60+F61</f>
        <v>426.8</v>
      </c>
      <c r="G59" s="101">
        <f>G60+G61</f>
        <v>443.90000000000003</v>
      </c>
      <c r="H59" s="101">
        <f>H60+H61</f>
        <v>461.7</v>
      </c>
    </row>
    <row r="60" spans="1:8" ht="31.5">
      <c r="A60" s="111" t="s">
        <v>51</v>
      </c>
      <c r="B60" s="112" t="s">
        <v>577</v>
      </c>
      <c r="C60" s="112" t="s">
        <v>90</v>
      </c>
      <c r="D60" s="112" t="s">
        <v>30</v>
      </c>
      <c r="E60" s="112" t="s">
        <v>53</v>
      </c>
      <c r="F60" s="101">
        <f>SUM(Ведомственная!G539)</f>
        <v>6.5</v>
      </c>
      <c r="G60" s="101">
        <f>SUM(Ведомственная!H539)</f>
        <v>6.8</v>
      </c>
      <c r="H60" s="101">
        <f>SUM(Ведомственная!I539)</f>
        <v>7.2</v>
      </c>
    </row>
    <row r="61" spans="1:8">
      <c r="A61" s="111" t="s">
        <v>41</v>
      </c>
      <c r="B61" s="112" t="s">
        <v>577</v>
      </c>
      <c r="C61" s="112" t="s">
        <v>98</v>
      </c>
      <c r="D61" s="112" t="s">
        <v>30</v>
      </c>
      <c r="E61" s="112" t="s">
        <v>53</v>
      </c>
      <c r="F61" s="101">
        <f>SUM(Ведомственная!G540)</f>
        <v>420.3</v>
      </c>
      <c r="G61" s="101">
        <f>SUM(Ведомственная!H540)</f>
        <v>437.1</v>
      </c>
      <c r="H61" s="101">
        <f>SUM(Ведомственная!I540)</f>
        <v>454.5</v>
      </c>
    </row>
    <row r="62" spans="1:8" ht="63">
      <c r="A62" s="111" t="s">
        <v>380</v>
      </c>
      <c r="B62" s="112" t="s">
        <v>578</v>
      </c>
      <c r="C62" s="112"/>
      <c r="D62" s="112"/>
      <c r="E62" s="112"/>
      <c r="F62" s="101">
        <f>F63+F64</f>
        <v>46.6</v>
      </c>
      <c r="G62" s="101">
        <f>G63+G64</f>
        <v>46.6</v>
      </c>
      <c r="H62" s="101">
        <f>H63+H64</f>
        <v>46.6</v>
      </c>
    </row>
    <row r="63" spans="1:8" ht="31.5">
      <c r="A63" s="111" t="s">
        <v>51</v>
      </c>
      <c r="B63" s="112" t="s">
        <v>578</v>
      </c>
      <c r="C63" s="112" t="s">
        <v>90</v>
      </c>
      <c r="D63" s="112" t="s">
        <v>30</v>
      </c>
      <c r="E63" s="112" t="s">
        <v>53</v>
      </c>
      <c r="F63" s="101">
        <f>SUM(Ведомственная!G542)</f>
        <v>0.7</v>
      </c>
      <c r="G63" s="101">
        <f>SUM(Ведомственная!H542)</f>
        <v>0.7</v>
      </c>
      <c r="H63" s="101">
        <f>SUM(Ведомственная!I542)</f>
        <v>0.7</v>
      </c>
    </row>
    <row r="64" spans="1:8">
      <c r="A64" s="111" t="s">
        <v>41</v>
      </c>
      <c r="B64" s="112" t="s">
        <v>578</v>
      </c>
      <c r="C64" s="112" t="s">
        <v>98</v>
      </c>
      <c r="D64" s="112" t="s">
        <v>30</v>
      </c>
      <c r="E64" s="112" t="s">
        <v>53</v>
      </c>
      <c r="F64" s="101">
        <f>SUM(Ведомственная!G543)</f>
        <v>45.9</v>
      </c>
      <c r="G64" s="101">
        <f>SUM(Ведомственная!H543)</f>
        <v>45.9</v>
      </c>
      <c r="H64" s="101">
        <f>SUM(Ведомственная!I543)</f>
        <v>45.9</v>
      </c>
    </row>
    <row r="65" spans="1:8" ht="63">
      <c r="A65" s="111" t="s">
        <v>381</v>
      </c>
      <c r="B65" s="112" t="s">
        <v>579</v>
      </c>
      <c r="C65" s="112"/>
      <c r="D65" s="112"/>
      <c r="E65" s="112"/>
      <c r="F65" s="101">
        <f>F66+F67</f>
        <v>4695.5999999999995</v>
      </c>
      <c r="G65" s="101">
        <f>G66+G67</f>
        <v>4695.5999999999995</v>
      </c>
      <c r="H65" s="101">
        <f>H66+H67</f>
        <v>4695.5999999999995</v>
      </c>
    </row>
    <row r="66" spans="1:8" ht="31.5">
      <c r="A66" s="111" t="s">
        <v>51</v>
      </c>
      <c r="B66" s="112" t="s">
        <v>579</v>
      </c>
      <c r="C66" s="112" t="s">
        <v>90</v>
      </c>
      <c r="D66" s="112" t="s">
        <v>30</v>
      </c>
      <c r="E66" s="112" t="s">
        <v>53</v>
      </c>
      <c r="F66" s="101">
        <f>SUM(Ведомственная!G545)</f>
        <v>606.4</v>
      </c>
      <c r="G66" s="101">
        <f>SUM(Ведомственная!H545)</f>
        <v>606.4</v>
      </c>
      <c r="H66" s="101">
        <f>SUM(Ведомственная!I545)</f>
        <v>606.4</v>
      </c>
    </row>
    <row r="67" spans="1:8">
      <c r="A67" s="111" t="s">
        <v>41</v>
      </c>
      <c r="B67" s="112" t="s">
        <v>579</v>
      </c>
      <c r="C67" s="112" t="s">
        <v>98</v>
      </c>
      <c r="D67" s="112" t="s">
        <v>30</v>
      </c>
      <c r="E67" s="112" t="s">
        <v>53</v>
      </c>
      <c r="F67" s="101">
        <f>SUM(Ведомственная!G546)</f>
        <v>4089.2</v>
      </c>
      <c r="G67" s="101">
        <f>SUM(Ведомственная!H546)</f>
        <v>4089.2</v>
      </c>
      <c r="H67" s="101">
        <f>SUM(Ведомственная!I546)</f>
        <v>4089.2</v>
      </c>
    </row>
    <row r="68" spans="1:8" ht="47.25">
      <c r="A68" s="111" t="s">
        <v>396</v>
      </c>
      <c r="B68" s="112" t="s">
        <v>580</v>
      </c>
      <c r="C68" s="112"/>
      <c r="D68" s="112"/>
      <c r="E68" s="112"/>
      <c r="F68" s="101">
        <f>F69+F70</f>
        <v>229909.9</v>
      </c>
      <c r="G68" s="101">
        <f>G69+G70</f>
        <v>240689.4</v>
      </c>
      <c r="H68" s="101">
        <f>H69+H70</f>
        <v>251679.8</v>
      </c>
    </row>
    <row r="69" spans="1:8" ht="31.5">
      <c r="A69" s="111" t="s">
        <v>51</v>
      </c>
      <c r="B69" s="112" t="s">
        <v>580</v>
      </c>
      <c r="C69" s="112" t="s">
        <v>90</v>
      </c>
      <c r="D69" s="112" t="s">
        <v>30</v>
      </c>
      <c r="E69" s="112" t="s">
        <v>53</v>
      </c>
      <c r="F69" s="101">
        <f>SUM(Ведомственная!G548)</f>
        <v>3418.4</v>
      </c>
      <c r="G69" s="101">
        <f>SUM(Ведомственная!H548)</f>
        <v>3578.5</v>
      </c>
      <c r="H69" s="101">
        <f>SUM(Ведомственная!I548)</f>
        <v>3744.4</v>
      </c>
    </row>
    <row r="70" spans="1:8">
      <c r="A70" s="111" t="s">
        <v>41</v>
      </c>
      <c r="B70" s="112" t="s">
        <v>580</v>
      </c>
      <c r="C70" s="112" t="s">
        <v>98</v>
      </c>
      <c r="D70" s="112" t="s">
        <v>30</v>
      </c>
      <c r="E70" s="112" t="s">
        <v>53</v>
      </c>
      <c r="F70" s="101">
        <f>SUM(Ведомственная!G549)</f>
        <v>226491.5</v>
      </c>
      <c r="G70" s="101">
        <f>SUM(Ведомственная!H549)</f>
        <v>237110.9</v>
      </c>
      <c r="H70" s="101">
        <f>SUM(Ведомственная!I549)</f>
        <v>247935.4</v>
      </c>
    </row>
    <row r="71" spans="1:8" ht="47.25">
      <c r="A71" s="111" t="s">
        <v>387</v>
      </c>
      <c r="B71" s="112" t="s">
        <v>581</v>
      </c>
      <c r="C71" s="112"/>
      <c r="D71" s="112"/>
      <c r="E71" s="112"/>
      <c r="F71" s="101">
        <f>SUM(F72:F74)</f>
        <v>8598.2000000000007</v>
      </c>
      <c r="G71" s="101">
        <f>SUM(G72:G74)</f>
        <v>8942.1</v>
      </c>
      <c r="H71" s="101">
        <f>SUM(H72:H74)</f>
        <v>9299.7999999999993</v>
      </c>
    </row>
    <row r="72" spans="1:8" ht="31.5">
      <c r="A72" s="111" t="s">
        <v>51</v>
      </c>
      <c r="B72" s="112" t="s">
        <v>581</v>
      </c>
      <c r="C72" s="112" t="s">
        <v>90</v>
      </c>
      <c r="D72" s="112" t="s">
        <v>30</v>
      </c>
      <c r="E72" s="112" t="s">
        <v>53</v>
      </c>
      <c r="F72" s="101">
        <f>SUM(Ведомственная!G551)</f>
        <v>44</v>
      </c>
      <c r="G72" s="101">
        <f>SUM(Ведомственная!H551)</f>
        <v>45.7</v>
      </c>
      <c r="H72" s="101">
        <f>SUM(Ведомственная!I551)</f>
        <v>47.5</v>
      </c>
    </row>
    <row r="73" spans="1:8">
      <c r="A73" s="111" t="s">
        <v>41</v>
      </c>
      <c r="B73" s="112" t="s">
        <v>581</v>
      </c>
      <c r="C73" s="112" t="s">
        <v>98</v>
      </c>
      <c r="D73" s="112" t="s">
        <v>30</v>
      </c>
      <c r="E73" s="112" t="s">
        <v>53</v>
      </c>
      <c r="F73" s="101">
        <f>SUM(Ведомственная!G552+Ведомственная!G1020+Ведомственная!G1191)</f>
        <v>8097.2</v>
      </c>
      <c r="G73" s="101">
        <f>SUM(Ведомственная!H552+Ведомственная!H1020+Ведомственная!H1191)</f>
        <v>8421.1</v>
      </c>
      <c r="H73" s="101">
        <f>SUM(Ведомственная!I552+Ведомственная!I1020+Ведомственная!I1191)</f>
        <v>8758</v>
      </c>
    </row>
    <row r="74" spans="1:8" ht="31.5">
      <c r="A74" s="111" t="s">
        <v>120</v>
      </c>
      <c r="B74" s="112" t="s">
        <v>581</v>
      </c>
      <c r="C74" s="112" t="s">
        <v>121</v>
      </c>
      <c r="D74" s="112" t="s">
        <v>30</v>
      </c>
      <c r="E74" s="112" t="s">
        <v>53</v>
      </c>
      <c r="F74" s="101">
        <f>SUM(Ведомственная!G1021)</f>
        <v>457</v>
      </c>
      <c r="G74" s="101">
        <f>SUM(Ведомственная!H1021)</f>
        <v>475.3</v>
      </c>
      <c r="H74" s="101">
        <f>SUM(Ведомственная!I1021)</f>
        <v>494.3</v>
      </c>
    </row>
    <row r="75" spans="1:8" ht="63">
      <c r="A75" s="111" t="s">
        <v>388</v>
      </c>
      <c r="B75" s="112" t="s">
        <v>582</v>
      </c>
      <c r="C75" s="112"/>
      <c r="D75" s="112"/>
      <c r="E75" s="112"/>
      <c r="F75" s="101">
        <f>F76+F77</f>
        <v>1893.1999999999998</v>
      </c>
      <c r="G75" s="101">
        <f>G76+G77</f>
        <v>1969</v>
      </c>
      <c r="H75" s="101">
        <f>H76+H77</f>
        <v>2047.7</v>
      </c>
    </row>
    <row r="76" spans="1:8" ht="31.5">
      <c r="A76" s="111" t="s">
        <v>51</v>
      </c>
      <c r="B76" s="112" t="s">
        <v>582</v>
      </c>
      <c r="C76" s="112" t="s">
        <v>90</v>
      </c>
      <c r="D76" s="112" t="s">
        <v>30</v>
      </c>
      <c r="E76" s="112" t="s">
        <v>53</v>
      </c>
      <c r="F76" s="101">
        <f>SUM(Ведомственная!G554)</f>
        <v>33.1</v>
      </c>
      <c r="G76" s="101">
        <f>SUM(Ведомственная!H554)</f>
        <v>34.799999999999997</v>
      </c>
      <c r="H76" s="101">
        <f>SUM(Ведомственная!I554)</f>
        <v>36.200000000000003</v>
      </c>
    </row>
    <row r="77" spans="1:8">
      <c r="A77" s="111" t="s">
        <v>41</v>
      </c>
      <c r="B77" s="112" t="s">
        <v>582</v>
      </c>
      <c r="C77" s="112" t="s">
        <v>98</v>
      </c>
      <c r="D77" s="112" t="s">
        <v>30</v>
      </c>
      <c r="E77" s="112" t="s">
        <v>53</v>
      </c>
      <c r="F77" s="101">
        <f>SUM(Ведомственная!G555)</f>
        <v>1860.1</v>
      </c>
      <c r="G77" s="101">
        <f>SUM(Ведомственная!H555)</f>
        <v>1934.2</v>
      </c>
      <c r="H77" s="101">
        <f>SUM(Ведомственная!I555)</f>
        <v>2011.5</v>
      </c>
    </row>
    <row r="78" spans="1:8" ht="31.5">
      <c r="A78" s="111" t="s">
        <v>389</v>
      </c>
      <c r="B78" s="112" t="s">
        <v>583</v>
      </c>
      <c r="C78" s="112"/>
      <c r="D78" s="112"/>
      <c r="E78" s="112"/>
      <c r="F78" s="101">
        <f>F79+F80</f>
        <v>21.1</v>
      </c>
      <c r="G78" s="101">
        <f>G79+G80</f>
        <v>21.1</v>
      </c>
      <c r="H78" s="101">
        <f>H79+H80</f>
        <v>21.1</v>
      </c>
    </row>
    <row r="79" spans="1:8" ht="31.5">
      <c r="A79" s="111" t="s">
        <v>51</v>
      </c>
      <c r="B79" s="112" t="s">
        <v>583</v>
      </c>
      <c r="C79" s="112" t="s">
        <v>90</v>
      </c>
      <c r="D79" s="112" t="s">
        <v>30</v>
      </c>
      <c r="E79" s="112" t="s">
        <v>53</v>
      </c>
      <c r="F79" s="101">
        <f>SUM(Ведомственная!G557)</f>
        <v>0.3</v>
      </c>
      <c r="G79" s="101">
        <f>SUM(Ведомственная!H557)</f>
        <v>0.3</v>
      </c>
      <c r="H79" s="101">
        <f>SUM(Ведомственная!I557)</f>
        <v>0.3</v>
      </c>
    </row>
    <row r="80" spans="1:8">
      <c r="A80" s="111" t="s">
        <v>41</v>
      </c>
      <c r="B80" s="112" t="s">
        <v>583</v>
      </c>
      <c r="C80" s="112" t="s">
        <v>98</v>
      </c>
      <c r="D80" s="112" t="s">
        <v>30</v>
      </c>
      <c r="E80" s="112" t="s">
        <v>53</v>
      </c>
      <c r="F80" s="101">
        <f>SUM(Ведомственная!G558)</f>
        <v>20.8</v>
      </c>
      <c r="G80" s="101">
        <f>SUM(Ведомственная!H558)</f>
        <v>20.8</v>
      </c>
      <c r="H80" s="101">
        <f>SUM(Ведомственная!I558)</f>
        <v>20.8</v>
      </c>
    </row>
    <row r="81" spans="1:8" ht="94.5">
      <c r="A81" s="111" t="s">
        <v>515</v>
      </c>
      <c r="B81" s="112" t="s">
        <v>584</v>
      </c>
      <c r="C81" s="112"/>
      <c r="D81" s="112"/>
      <c r="E81" s="112"/>
      <c r="F81" s="101">
        <f>F82+F83</f>
        <v>11112.7</v>
      </c>
      <c r="G81" s="101">
        <f>G82+G83</f>
        <v>707.30000000000007</v>
      </c>
      <c r="H81" s="101">
        <f>H82+H83</f>
        <v>707.30000000000007</v>
      </c>
    </row>
    <row r="82" spans="1:8" ht="31.5">
      <c r="A82" s="111" t="s">
        <v>51</v>
      </c>
      <c r="B82" s="112" t="s">
        <v>584</v>
      </c>
      <c r="C82" s="112" t="s">
        <v>90</v>
      </c>
      <c r="D82" s="112" t="s">
        <v>30</v>
      </c>
      <c r="E82" s="112" t="s">
        <v>53</v>
      </c>
      <c r="F82" s="101">
        <f>SUM(Ведомственная!G560)</f>
        <v>123.2</v>
      </c>
      <c r="G82" s="101">
        <f>SUM(Ведомственная!H560)</f>
        <v>8.6</v>
      </c>
      <c r="H82" s="101">
        <f>SUM(Ведомственная!I560)</f>
        <v>8.6</v>
      </c>
    </row>
    <row r="83" spans="1:8">
      <c r="A83" s="111" t="s">
        <v>41</v>
      </c>
      <c r="B83" s="112" t="s">
        <v>584</v>
      </c>
      <c r="C83" s="112" t="s">
        <v>98</v>
      </c>
      <c r="D83" s="112" t="s">
        <v>30</v>
      </c>
      <c r="E83" s="112" t="s">
        <v>53</v>
      </c>
      <c r="F83" s="101">
        <f>SUM(Ведомственная!G561)</f>
        <v>10989.5</v>
      </c>
      <c r="G83" s="101">
        <f>SUM(Ведомственная!H561)</f>
        <v>698.7</v>
      </c>
      <c r="H83" s="101">
        <f>SUM(Ведомственная!I561)</f>
        <v>698.7</v>
      </c>
    </row>
    <row r="84" spans="1:8" ht="63">
      <c r="A84" s="111" t="s">
        <v>585</v>
      </c>
      <c r="B84" s="112" t="s">
        <v>586</v>
      </c>
      <c r="C84" s="112"/>
      <c r="D84" s="112"/>
      <c r="E84" s="112"/>
      <c r="F84" s="101">
        <f>SUM(F85:F86)</f>
        <v>1098.7</v>
      </c>
      <c r="G84" s="101">
        <f>SUM(G85:G86)</f>
        <v>0</v>
      </c>
      <c r="H84" s="101">
        <f>SUM(H85:H86)</f>
        <v>0</v>
      </c>
    </row>
    <row r="85" spans="1:8" ht="31.5">
      <c r="A85" s="111" t="s">
        <v>51</v>
      </c>
      <c r="B85" s="112" t="s">
        <v>586</v>
      </c>
      <c r="C85" s="112" t="s">
        <v>90</v>
      </c>
      <c r="D85" s="112" t="s">
        <v>30</v>
      </c>
      <c r="E85" s="112" t="s">
        <v>53</v>
      </c>
      <c r="F85" s="101">
        <f>SUM(Ведомственная!G563)</f>
        <v>16.7</v>
      </c>
      <c r="G85" s="101">
        <f>SUM(Ведомственная!H563)</f>
        <v>0</v>
      </c>
      <c r="H85" s="101">
        <f>SUM(Ведомственная!I563)</f>
        <v>0</v>
      </c>
    </row>
    <row r="86" spans="1:8">
      <c r="A86" s="111" t="s">
        <v>41</v>
      </c>
      <c r="B86" s="112" t="s">
        <v>586</v>
      </c>
      <c r="C86" s="112" t="s">
        <v>98</v>
      </c>
      <c r="D86" s="112" t="s">
        <v>30</v>
      </c>
      <c r="E86" s="112" t="s">
        <v>53</v>
      </c>
      <c r="F86" s="101">
        <f>SUM(Ведомственная!G564)</f>
        <v>1082</v>
      </c>
      <c r="G86" s="101">
        <f>SUM(Ведомственная!H564)</f>
        <v>0</v>
      </c>
      <c r="H86" s="101">
        <f>SUM(Ведомственная!I564)</f>
        <v>0</v>
      </c>
    </row>
    <row r="87" spans="1:8" ht="47.25">
      <c r="A87" s="111" t="s">
        <v>383</v>
      </c>
      <c r="B87" s="112" t="s">
        <v>587</v>
      </c>
      <c r="C87" s="112"/>
      <c r="D87" s="112"/>
      <c r="E87" s="112"/>
      <c r="F87" s="101">
        <f>F88+F89</f>
        <v>1880.8999999999999</v>
      </c>
      <c r="G87" s="101">
        <f>G88+G89</f>
        <v>1875.8</v>
      </c>
      <c r="H87" s="101">
        <f>H88+H89</f>
        <v>1875.8</v>
      </c>
    </row>
    <row r="88" spans="1:8" ht="31.5">
      <c r="A88" s="111" t="s">
        <v>51</v>
      </c>
      <c r="B88" s="112" t="s">
        <v>587</v>
      </c>
      <c r="C88" s="112" t="s">
        <v>90</v>
      </c>
      <c r="D88" s="112" t="s">
        <v>30</v>
      </c>
      <c r="E88" s="112" t="s">
        <v>53</v>
      </c>
      <c r="F88" s="101">
        <f>SUM(Ведомственная!G566)</f>
        <v>27.8</v>
      </c>
      <c r="G88" s="101">
        <f>SUM(Ведомственная!H566)</f>
        <v>27.7</v>
      </c>
      <c r="H88" s="101">
        <f>SUM(Ведомственная!I566)</f>
        <v>27.7</v>
      </c>
    </row>
    <row r="89" spans="1:8">
      <c r="A89" s="111" t="s">
        <v>41</v>
      </c>
      <c r="B89" s="112" t="s">
        <v>587</v>
      </c>
      <c r="C89" s="112" t="s">
        <v>98</v>
      </c>
      <c r="D89" s="112" t="s">
        <v>30</v>
      </c>
      <c r="E89" s="112" t="s">
        <v>53</v>
      </c>
      <c r="F89" s="101">
        <f>SUM(Ведомственная!G567)</f>
        <v>1853.1</v>
      </c>
      <c r="G89" s="101">
        <f>SUM(Ведомственная!H567)</f>
        <v>1848.1</v>
      </c>
      <c r="H89" s="101">
        <f>SUM(Ведомственная!I567)</f>
        <v>1848.1</v>
      </c>
    </row>
    <row r="90" spans="1:8" ht="47.25">
      <c r="A90" s="111" t="s">
        <v>384</v>
      </c>
      <c r="B90" s="112" t="s">
        <v>588</v>
      </c>
      <c r="C90" s="112"/>
      <c r="D90" s="112"/>
      <c r="E90" s="112"/>
      <c r="F90" s="101">
        <f>F91+F92</f>
        <v>14203.3</v>
      </c>
      <c r="G90" s="101">
        <f>G91+G92</f>
        <v>14771.4</v>
      </c>
      <c r="H90" s="101">
        <f>H91+H92</f>
        <v>15362.3</v>
      </c>
    </row>
    <row r="91" spans="1:8" ht="31.5">
      <c r="A91" s="111" t="s">
        <v>51</v>
      </c>
      <c r="B91" s="112" t="s">
        <v>588</v>
      </c>
      <c r="C91" s="112" t="s">
        <v>90</v>
      </c>
      <c r="D91" s="112" t="s">
        <v>30</v>
      </c>
      <c r="E91" s="112" t="s">
        <v>53</v>
      </c>
      <c r="F91" s="101">
        <f>SUM(Ведомственная!G569)</f>
        <v>212.9</v>
      </c>
      <c r="G91" s="101">
        <f>SUM(Ведомственная!H569)</f>
        <v>221.4</v>
      </c>
      <c r="H91" s="101">
        <f>SUM(Ведомственная!I569)</f>
        <v>230.3</v>
      </c>
    </row>
    <row r="92" spans="1:8">
      <c r="A92" s="111" t="s">
        <v>41</v>
      </c>
      <c r="B92" s="112" t="s">
        <v>588</v>
      </c>
      <c r="C92" s="112" t="s">
        <v>98</v>
      </c>
      <c r="D92" s="112" t="s">
        <v>30</v>
      </c>
      <c r="E92" s="112" t="s">
        <v>53</v>
      </c>
      <c r="F92" s="101">
        <f>SUM(Ведомственная!G570)</f>
        <v>13990.4</v>
      </c>
      <c r="G92" s="101">
        <f>SUM(Ведомственная!H570)</f>
        <v>14550</v>
      </c>
      <c r="H92" s="101">
        <f>SUM(Ведомственная!I570)</f>
        <v>15132</v>
      </c>
    </row>
    <row r="93" spans="1:8" ht="31.5">
      <c r="A93" s="111" t="s">
        <v>385</v>
      </c>
      <c r="B93" s="112" t="s">
        <v>589</v>
      </c>
      <c r="C93" s="112"/>
      <c r="D93" s="112"/>
      <c r="E93" s="112"/>
      <c r="F93" s="101">
        <f>F94+F95</f>
        <v>122082.8</v>
      </c>
      <c r="G93" s="101">
        <f>G94+G95</f>
        <v>122082.8</v>
      </c>
      <c r="H93" s="101">
        <f>H94+H95</f>
        <v>122082.8</v>
      </c>
    </row>
    <row r="94" spans="1:8" ht="31.5">
      <c r="A94" s="111" t="s">
        <v>51</v>
      </c>
      <c r="B94" s="112" t="s">
        <v>589</v>
      </c>
      <c r="C94" s="112" t="s">
        <v>90</v>
      </c>
      <c r="D94" s="112" t="s">
        <v>30</v>
      </c>
      <c r="E94" s="112" t="s">
        <v>53</v>
      </c>
      <c r="F94" s="101">
        <f>SUM(Ведомственная!G572)</f>
        <v>2507</v>
      </c>
      <c r="G94" s="101">
        <f>SUM(Ведомственная!H572)</f>
        <v>2507</v>
      </c>
      <c r="H94" s="101">
        <f>SUM(Ведомственная!I572)</f>
        <v>2507</v>
      </c>
    </row>
    <row r="95" spans="1:8">
      <c r="A95" s="111" t="s">
        <v>41</v>
      </c>
      <c r="B95" s="112" t="s">
        <v>589</v>
      </c>
      <c r="C95" s="112" t="s">
        <v>98</v>
      </c>
      <c r="D95" s="112" t="s">
        <v>30</v>
      </c>
      <c r="E95" s="112" t="s">
        <v>53</v>
      </c>
      <c r="F95" s="101">
        <f>SUM(Ведомственная!G573)</f>
        <v>119575.8</v>
      </c>
      <c r="G95" s="101">
        <f>SUM(Ведомственная!H573)</f>
        <v>119575.8</v>
      </c>
      <c r="H95" s="101">
        <f>SUM(Ведомственная!I573)</f>
        <v>119575.8</v>
      </c>
    </row>
    <row r="96" spans="1:8" ht="94.5">
      <c r="A96" s="111" t="s">
        <v>386</v>
      </c>
      <c r="B96" s="112" t="s">
        <v>590</v>
      </c>
      <c r="C96" s="112"/>
      <c r="D96" s="112"/>
      <c r="E96" s="112"/>
      <c r="F96" s="101">
        <f>F97+F98</f>
        <v>50.8</v>
      </c>
      <c r="G96" s="101">
        <f>G97+G98</f>
        <v>50.8</v>
      </c>
      <c r="H96" s="101">
        <f>H97+H98</f>
        <v>50.8</v>
      </c>
    </row>
    <row r="97" spans="1:8" ht="31.5">
      <c r="A97" s="111" t="s">
        <v>51</v>
      </c>
      <c r="B97" s="112" t="s">
        <v>590</v>
      </c>
      <c r="C97" s="112" t="s">
        <v>90</v>
      </c>
      <c r="D97" s="112" t="s">
        <v>30</v>
      </c>
      <c r="E97" s="112" t="s">
        <v>53</v>
      </c>
      <c r="F97" s="101">
        <f>SUM(Ведомственная!G575)</f>
        <v>0.8</v>
      </c>
      <c r="G97" s="101">
        <f>SUM(Ведомственная!H575)</f>
        <v>0.8</v>
      </c>
      <c r="H97" s="101">
        <f>SUM(Ведомственная!I575)</f>
        <v>0.8</v>
      </c>
    </row>
    <row r="98" spans="1:8">
      <c r="A98" s="111" t="s">
        <v>41</v>
      </c>
      <c r="B98" s="112" t="s">
        <v>590</v>
      </c>
      <c r="C98" s="112" t="s">
        <v>98</v>
      </c>
      <c r="D98" s="112" t="s">
        <v>30</v>
      </c>
      <c r="E98" s="112" t="s">
        <v>53</v>
      </c>
      <c r="F98" s="101">
        <f>SUM(Ведомственная!G576)</f>
        <v>50</v>
      </c>
      <c r="G98" s="101">
        <f>SUM(Ведомственная!H576)</f>
        <v>50</v>
      </c>
      <c r="H98" s="101">
        <f>SUM(Ведомственная!I576)</f>
        <v>50</v>
      </c>
    </row>
    <row r="99" spans="1:8" ht="31.5">
      <c r="A99" s="111" t="s">
        <v>555</v>
      </c>
      <c r="B99" s="112" t="s">
        <v>591</v>
      </c>
      <c r="C99" s="112"/>
      <c r="D99" s="112"/>
      <c r="E99" s="112"/>
      <c r="F99" s="101">
        <f>SUM(F100:F101)</f>
        <v>16042.1</v>
      </c>
      <c r="G99" s="101">
        <f>SUM(G100:G101)</f>
        <v>16042.1</v>
      </c>
      <c r="H99" s="101">
        <f>SUM(H100:H101)</f>
        <v>16042.1</v>
      </c>
    </row>
    <row r="100" spans="1:8" ht="31.5" hidden="1">
      <c r="A100" s="111" t="s">
        <v>51</v>
      </c>
      <c r="B100" s="112" t="s">
        <v>444</v>
      </c>
      <c r="C100" s="112" t="s">
        <v>90</v>
      </c>
      <c r="D100" s="112" t="s">
        <v>30</v>
      </c>
      <c r="E100" s="112" t="s">
        <v>53</v>
      </c>
      <c r="F100" s="101"/>
      <c r="G100" s="101"/>
      <c r="H100" s="101"/>
    </row>
    <row r="101" spans="1:8">
      <c r="A101" s="111" t="s">
        <v>41</v>
      </c>
      <c r="B101" s="112" t="s">
        <v>591</v>
      </c>
      <c r="C101" s="112" t="s">
        <v>98</v>
      </c>
      <c r="D101" s="112" t="s">
        <v>30</v>
      </c>
      <c r="E101" s="112" t="s">
        <v>53</v>
      </c>
      <c r="F101" s="101">
        <f>SUM(Ведомственная!G579)</f>
        <v>16042.1</v>
      </c>
      <c r="G101" s="101">
        <f>SUM(Ведомственная!H579)</f>
        <v>16042.1</v>
      </c>
      <c r="H101" s="101">
        <f>SUM(Ведомственная!I579)</f>
        <v>16042.1</v>
      </c>
    </row>
    <row r="102" spans="1:8" ht="63">
      <c r="A102" s="111" t="s">
        <v>599</v>
      </c>
      <c r="B102" s="112" t="s">
        <v>598</v>
      </c>
      <c r="C102" s="112"/>
      <c r="D102" s="112"/>
      <c r="E102" s="112"/>
      <c r="F102" s="101">
        <f>SUM(F103)</f>
        <v>4655.1000000000004</v>
      </c>
      <c r="G102" s="101">
        <f>SUM(G103)</f>
        <v>4655.1000000000004</v>
      </c>
      <c r="H102" s="101">
        <f>SUM(H103)</f>
        <v>4655.1000000000004</v>
      </c>
    </row>
    <row r="103" spans="1:8" s="77" customFormat="1" ht="47.25">
      <c r="A103" s="111" t="s">
        <v>396</v>
      </c>
      <c r="B103" s="112" t="s">
        <v>597</v>
      </c>
      <c r="C103" s="31"/>
      <c r="D103" s="112"/>
      <c r="E103" s="112"/>
      <c r="F103" s="101">
        <f>F104+F105</f>
        <v>4655.1000000000004</v>
      </c>
      <c r="G103" s="101">
        <f>G104+G105</f>
        <v>4655.1000000000004</v>
      </c>
      <c r="H103" s="101">
        <f>H104+H105</f>
        <v>4655.1000000000004</v>
      </c>
    </row>
    <row r="104" spans="1:8" s="77" customFormat="1" ht="63">
      <c r="A104" s="111" t="s">
        <v>50</v>
      </c>
      <c r="B104" s="112" t="s">
        <v>597</v>
      </c>
      <c r="C104" s="31">
        <v>100</v>
      </c>
      <c r="D104" s="112" t="s">
        <v>30</v>
      </c>
      <c r="E104" s="112" t="s">
        <v>77</v>
      </c>
      <c r="F104" s="101">
        <f>SUM(Ведомственная!G656)</f>
        <v>4020.3</v>
      </c>
      <c r="G104" s="101">
        <f>SUM(Ведомственная!H656)</f>
        <v>4020.3</v>
      </c>
      <c r="H104" s="101">
        <f>SUM(Ведомственная!I656)</f>
        <v>4020.3</v>
      </c>
    </row>
    <row r="105" spans="1:8" s="77" customFormat="1" ht="31.5">
      <c r="A105" s="111" t="s">
        <v>51</v>
      </c>
      <c r="B105" s="112" t="s">
        <v>597</v>
      </c>
      <c r="C105" s="31">
        <v>200</v>
      </c>
      <c r="D105" s="112" t="s">
        <v>30</v>
      </c>
      <c r="E105" s="112" t="s">
        <v>77</v>
      </c>
      <c r="F105" s="101">
        <f>SUM(Ведомственная!G657)</f>
        <v>634.79999999999995</v>
      </c>
      <c r="G105" s="101">
        <f>SUM(Ведомственная!H657)</f>
        <v>634.79999999999995</v>
      </c>
      <c r="H105" s="101">
        <f>SUM(Ведомственная!I657)</f>
        <v>634.79999999999995</v>
      </c>
    </row>
    <row r="106" spans="1:8" ht="47.25">
      <c r="A106" s="111" t="s">
        <v>370</v>
      </c>
      <c r="B106" s="112" t="s">
        <v>371</v>
      </c>
      <c r="C106" s="31"/>
      <c r="D106" s="112"/>
      <c r="E106" s="112"/>
      <c r="F106" s="101">
        <f>SUM(F107)+F111</f>
        <v>100094.29999999999</v>
      </c>
      <c r="G106" s="101">
        <f>SUM(G107)+G111</f>
        <v>100501.7</v>
      </c>
      <c r="H106" s="101">
        <f>SUM(H107)+H111</f>
        <v>100925.4</v>
      </c>
    </row>
    <row r="107" spans="1:8" ht="31.5">
      <c r="A107" s="111" t="s">
        <v>398</v>
      </c>
      <c r="B107" s="31" t="s">
        <v>600</v>
      </c>
      <c r="C107" s="31"/>
      <c r="D107" s="112"/>
      <c r="E107" s="112"/>
      <c r="F107" s="101">
        <f>F108+F109+F110</f>
        <v>19083</v>
      </c>
      <c r="G107" s="101">
        <f>G108+G109+G110</f>
        <v>19083</v>
      </c>
      <c r="H107" s="101">
        <f>H108+H109+H110</f>
        <v>19083</v>
      </c>
    </row>
    <row r="108" spans="1:8" ht="63">
      <c r="A108" s="111" t="s">
        <v>50</v>
      </c>
      <c r="B108" s="31" t="s">
        <v>600</v>
      </c>
      <c r="C108" s="31">
        <v>100</v>
      </c>
      <c r="D108" s="112" t="s">
        <v>30</v>
      </c>
      <c r="E108" s="112" t="s">
        <v>77</v>
      </c>
      <c r="F108" s="101">
        <f>SUM(Ведомственная!G660)</f>
        <v>19083</v>
      </c>
      <c r="G108" s="101">
        <f>SUM(Ведомственная!H660)</f>
        <v>19083</v>
      </c>
      <c r="H108" s="101">
        <f>SUM(Ведомственная!I660)</f>
        <v>19083</v>
      </c>
    </row>
    <row r="109" spans="1:8" ht="31.5" hidden="1">
      <c r="A109" s="111" t="s">
        <v>51</v>
      </c>
      <c r="B109" s="31" t="s">
        <v>399</v>
      </c>
      <c r="C109" s="31">
        <v>200</v>
      </c>
      <c r="D109" s="112" t="s">
        <v>30</v>
      </c>
      <c r="E109" s="112" t="s">
        <v>77</v>
      </c>
      <c r="F109" s="101"/>
      <c r="G109" s="101"/>
      <c r="H109" s="101"/>
    </row>
    <row r="110" spans="1:8" hidden="1">
      <c r="A110" s="111" t="s">
        <v>21</v>
      </c>
      <c r="B110" s="31" t="s">
        <v>399</v>
      </c>
      <c r="C110" s="31">
        <v>800</v>
      </c>
      <c r="D110" s="112" t="s">
        <v>30</v>
      </c>
      <c r="E110" s="112" t="s">
        <v>77</v>
      </c>
      <c r="F110" s="101"/>
      <c r="G110" s="101"/>
      <c r="H110" s="101"/>
    </row>
    <row r="111" spans="1:8" ht="31.5">
      <c r="A111" s="111" t="s">
        <v>372</v>
      </c>
      <c r="B111" s="112" t="s">
        <v>572</v>
      </c>
      <c r="C111" s="31"/>
      <c r="D111" s="112"/>
      <c r="E111" s="112"/>
      <c r="F111" s="101">
        <f>F112+F113+F115+F114</f>
        <v>81011.299999999988</v>
      </c>
      <c r="G111" s="101">
        <f>G112+G113+G115+G114</f>
        <v>81418.7</v>
      </c>
      <c r="H111" s="101">
        <f>H112+H113+H115+H114</f>
        <v>81842.399999999994</v>
      </c>
    </row>
    <row r="112" spans="1:8" ht="63">
      <c r="A112" s="111" t="s">
        <v>50</v>
      </c>
      <c r="B112" s="112" t="s">
        <v>572</v>
      </c>
      <c r="C112" s="31">
        <v>100</v>
      </c>
      <c r="D112" s="112" t="s">
        <v>30</v>
      </c>
      <c r="E112" s="112" t="s">
        <v>43</v>
      </c>
      <c r="F112" s="101">
        <f>SUM(Ведомственная!G507)</f>
        <v>70629.7</v>
      </c>
      <c r="G112" s="101">
        <f>SUM(Ведомственная!H507)</f>
        <v>70629.7</v>
      </c>
      <c r="H112" s="101">
        <f>SUM(Ведомственная!I507)</f>
        <v>70629.7</v>
      </c>
    </row>
    <row r="113" spans="1:8" ht="31.5">
      <c r="A113" s="111" t="s">
        <v>51</v>
      </c>
      <c r="B113" s="112" t="s">
        <v>572</v>
      </c>
      <c r="C113" s="31">
        <v>200</v>
      </c>
      <c r="D113" s="112" t="s">
        <v>30</v>
      </c>
      <c r="E113" s="112" t="s">
        <v>43</v>
      </c>
      <c r="F113" s="101">
        <f>SUM(Ведомственная!G508)</f>
        <v>10113.9</v>
      </c>
      <c r="G113" s="101">
        <f>SUM(Ведомственная!H508)</f>
        <v>10571.9</v>
      </c>
      <c r="H113" s="101">
        <f>SUM(Ведомственная!I508)</f>
        <v>11003.8</v>
      </c>
    </row>
    <row r="114" spans="1:8" ht="19.5" customHeight="1">
      <c r="A114" s="111" t="s">
        <v>41</v>
      </c>
      <c r="B114" s="112" t="s">
        <v>572</v>
      </c>
      <c r="C114" s="31">
        <v>300</v>
      </c>
      <c r="D114" s="112" t="s">
        <v>30</v>
      </c>
      <c r="E114" s="112" t="s">
        <v>43</v>
      </c>
      <c r="F114" s="101">
        <f>SUM(Ведомственная!G509)</f>
        <v>0</v>
      </c>
      <c r="G114" s="101">
        <f>SUM(Ведомственная!H509)</f>
        <v>0</v>
      </c>
      <c r="H114" s="101">
        <f>SUM(Ведомственная!I509)</f>
        <v>0</v>
      </c>
    </row>
    <row r="115" spans="1:8">
      <c r="A115" s="111" t="s">
        <v>21</v>
      </c>
      <c r="B115" s="112" t="s">
        <v>572</v>
      </c>
      <c r="C115" s="31">
        <v>800</v>
      </c>
      <c r="D115" s="112" t="s">
        <v>30</v>
      </c>
      <c r="E115" s="112" t="s">
        <v>43</v>
      </c>
      <c r="F115" s="101">
        <f>SUM(Ведомственная!G510)</f>
        <v>267.7</v>
      </c>
      <c r="G115" s="101">
        <f>SUM(Ведомственная!H510)</f>
        <v>217.1</v>
      </c>
      <c r="H115" s="101">
        <f>SUM(Ведомственная!I510)</f>
        <v>208.9</v>
      </c>
    </row>
    <row r="116" spans="1:8" s="24" customFormat="1" ht="47.25">
      <c r="A116" s="21" t="s">
        <v>654</v>
      </c>
      <c r="B116" s="29" t="s">
        <v>655</v>
      </c>
      <c r="C116" s="29"/>
      <c r="D116" s="44"/>
      <c r="E116" s="44"/>
      <c r="F116" s="45">
        <f>SUM(F120)</f>
        <v>1500</v>
      </c>
      <c r="G116" s="45">
        <f>SUM(G120)</f>
        <v>1500</v>
      </c>
      <c r="H116" s="45">
        <f>SUM(H120)</f>
        <v>1500</v>
      </c>
    </row>
    <row r="117" spans="1:8" ht="47.25" hidden="1">
      <c r="A117" s="111" t="s">
        <v>397</v>
      </c>
      <c r="B117" s="112" t="s">
        <v>480</v>
      </c>
      <c r="C117" s="31"/>
      <c r="D117" s="112"/>
      <c r="E117" s="112"/>
      <c r="F117" s="101">
        <f t="shared" ref="F117:H118" si="2">SUM(F118)</f>
        <v>0</v>
      </c>
      <c r="G117" s="101">
        <f t="shared" si="2"/>
        <v>0</v>
      </c>
      <c r="H117" s="101">
        <f t="shared" si="2"/>
        <v>0</v>
      </c>
    </row>
    <row r="118" spans="1:8" ht="31.5" hidden="1">
      <c r="A118" s="111" t="s">
        <v>481</v>
      </c>
      <c r="B118" s="112" t="s">
        <v>482</v>
      </c>
      <c r="C118" s="31"/>
      <c r="D118" s="112"/>
      <c r="E118" s="112"/>
      <c r="F118" s="101">
        <f t="shared" si="2"/>
        <v>0</v>
      </c>
      <c r="G118" s="101">
        <f t="shared" si="2"/>
        <v>0</v>
      </c>
      <c r="H118" s="101">
        <f t="shared" si="2"/>
        <v>0</v>
      </c>
    </row>
    <row r="119" spans="1:8" hidden="1">
      <c r="A119" s="111" t="s">
        <v>21</v>
      </c>
      <c r="B119" s="112" t="s">
        <v>482</v>
      </c>
      <c r="C119" s="31">
        <v>800</v>
      </c>
      <c r="D119" s="112" t="s">
        <v>12</v>
      </c>
      <c r="E119" s="112" t="s">
        <v>23</v>
      </c>
      <c r="F119" s="101"/>
      <c r="G119" s="101"/>
      <c r="H119" s="101"/>
    </row>
    <row r="120" spans="1:8" ht="47.25">
      <c r="A120" s="38" t="s">
        <v>17</v>
      </c>
      <c r="B120" s="112" t="s">
        <v>920</v>
      </c>
      <c r="C120" s="31"/>
      <c r="D120" s="112"/>
      <c r="E120" s="112"/>
      <c r="F120" s="101">
        <f t="shared" ref="F120:H121" si="3">SUM(F121)</f>
        <v>1500</v>
      </c>
      <c r="G120" s="101">
        <f t="shared" si="3"/>
        <v>1500</v>
      </c>
      <c r="H120" s="101">
        <f t="shared" si="3"/>
        <v>1500</v>
      </c>
    </row>
    <row r="121" spans="1:8" ht="31.5">
      <c r="A121" s="111" t="s">
        <v>234</v>
      </c>
      <c r="B121" s="112" t="s">
        <v>919</v>
      </c>
      <c r="C121" s="112"/>
      <c r="D121" s="112"/>
      <c r="E121" s="112"/>
      <c r="F121" s="101">
        <f t="shared" si="3"/>
        <v>1500</v>
      </c>
      <c r="G121" s="101">
        <f t="shared" si="3"/>
        <v>1500</v>
      </c>
      <c r="H121" s="101">
        <f t="shared" si="3"/>
        <v>1500</v>
      </c>
    </row>
    <row r="122" spans="1:8">
      <c r="A122" s="111" t="s">
        <v>21</v>
      </c>
      <c r="B122" s="112" t="s">
        <v>919</v>
      </c>
      <c r="C122" s="112" t="s">
        <v>95</v>
      </c>
      <c r="D122" s="112" t="s">
        <v>12</v>
      </c>
      <c r="E122" s="112" t="s">
        <v>23</v>
      </c>
      <c r="F122" s="101">
        <f>SUM(Ведомственная!G206)</f>
        <v>1500</v>
      </c>
      <c r="G122" s="101">
        <f>SUM(Ведомственная!H206)</f>
        <v>1500</v>
      </c>
      <c r="H122" s="101">
        <f>SUM(Ведомственная!I206)</f>
        <v>1500</v>
      </c>
    </row>
    <row r="123" spans="1:8" ht="35.25" customHeight="1">
      <c r="A123" s="115" t="s">
        <v>656</v>
      </c>
      <c r="B123" s="44" t="s">
        <v>232</v>
      </c>
      <c r="C123" s="31"/>
      <c r="D123" s="112"/>
      <c r="E123" s="112"/>
      <c r="F123" s="45">
        <f>SUM(F124+F126+F129)</f>
        <v>4800</v>
      </c>
      <c r="G123" s="45">
        <f>SUM(G124+G126+G129)</f>
        <v>4100</v>
      </c>
      <c r="H123" s="45">
        <f>SUM(H124+H126+H129)</f>
        <v>4100</v>
      </c>
    </row>
    <row r="124" spans="1:8" ht="35.25" customHeight="1">
      <c r="A124" s="26" t="s">
        <v>97</v>
      </c>
      <c r="B124" s="112" t="s">
        <v>731</v>
      </c>
      <c r="C124" s="31"/>
      <c r="D124" s="112"/>
      <c r="E124" s="112"/>
      <c r="F124" s="101">
        <f>SUM(F125)</f>
        <v>700</v>
      </c>
      <c r="G124" s="101">
        <f>SUM(G125)</f>
        <v>0</v>
      </c>
      <c r="H124" s="101">
        <f>SUM(H125)</f>
        <v>0</v>
      </c>
    </row>
    <row r="125" spans="1:8" ht="35.25" customHeight="1">
      <c r="A125" s="1" t="s">
        <v>51</v>
      </c>
      <c r="B125" s="112" t="s">
        <v>731</v>
      </c>
      <c r="C125" s="31">
        <v>200</v>
      </c>
      <c r="D125" s="112" t="s">
        <v>12</v>
      </c>
      <c r="E125" s="112" t="s">
        <v>23</v>
      </c>
      <c r="F125" s="101">
        <f>SUM(Ведомственная!G209)</f>
        <v>700</v>
      </c>
      <c r="G125" s="101">
        <f>SUM(Ведомственная!H209)</f>
        <v>0</v>
      </c>
      <c r="H125" s="101">
        <f>SUM(Ведомственная!I209)</f>
        <v>0</v>
      </c>
    </row>
    <row r="126" spans="1:8" ht="31.5">
      <c r="A126" s="38" t="s">
        <v>68</v>
      </c>
      <c r="B126" s="112" t="s">
        <v>657</v>
      </c>
      <c r="C126" s="31"/>
      <c r="D126" s="112"/>
      <c r="E126" s="112"/>
      <c r="F126" s="101">
        <f t="shared" ref="F126:H127" si="4">SUM(F127)</f>
        <v>3800</v>
      </c>
      <c r="G126" s="101">
        <f t="shared" si="4"/>
        <v>3800</v>
      </c>
      <c r="H126" s="101">
        <f t="shared" si="4"/>
        <v>3800</v>
      </c>
    </row>
    <row r="127" spans="1:8" ht="47.25">
      <c r="A127" s="111" t="s">
        <v>410</v>
      </c>
      <c r="B127" s="112" t="s">
        <v>658</v>
      </c>
      <c r="C127" s="112"/>
      <c r="D127" s="112"/>
      <c r="E127" s="112"/>
      <c r="F127" s="101">
        <f t="shared" si="4"/>
        <v>3800</v>
      </c>
      <c r="G127" s="101">
        <f t="shared" si="4"/>
        <v>3800</v>
      </c>
      <c r="H127" s="101">
        <f t="shared" si="4"/>
        <v>3800</v>
      </c>
    </row>
    <row r="128" spans="1:8" ht="31.5">
      <c r="A128" s="111" t="s">
        <v>229</v>
      </c>
      <c r="B128" s="112" t="s">
        <v>658</v>
      </c>
      <c r="C128" s="112" t="s">
        <v>121</v>
      </c>
      <c r="D128" s="112" t="s">
        <v>12</v>
      </c>
      <c r="E128" s="112" t="s">
        <v>23</v>
      </c>
      <c r="F128" s="101">
        <f>SUM(Ведомственная!G212)</f>
        <v>3800</v>
      </c>
      <c r="G128" s="101">
        <f>SUM(Ведомственная!H212)</f>
        <v>3800</v>
      </c>
      <c r="H128" s="101">
        <f>SUM(Ведомственная!I212)</f>
        <v>3800</v>
      </c>
    </row>
    <row r="129" spans="1:8">
      <c r="A129" s="111" t="s">
        <v>660</v>
      </c>
      <c r="B129" s="112" t="s">
        <v>233</v>
      </c>
      <c r="C129" s="112"/>
      <c r="D129" s="112"/>
      <c r="E129" s="43"/>
      <c r="F129" s="101">
        <f>SUM(F131)</f>
        <v>300</v>
      </c>
      <c r="G129" s="101">
        <f>SUM(G131)</f>
        <v>300</v>
      </c>
      <c r="H129" s="101">
        <f>SUM(H131)</f>
        <v>300</v>
      </c>
    </row>
    <row r="130" spans="1:8">
      <c r="A130" s="27" t="s">
        <v>34</v>
      </c>
      <c r="B130" s="112" t="s">
        <v>661</v>
      </c>
      <c r="C130" s="112"/>
      <c r="D130" s="112"/>
      <c r="E130" s="43"/>
      <c r="F130" s="101">
        <f>SUM(F131)</f>
        <v>300</v>
      </c>
      <c r="G130" s="101">
        <f>SUM(G131)</f>
        <v>300</v>
      </c>
      <c r="H130" s="101">
        <f>SUM(H131)</f>
        <v>300</v>
      </c>
    </row>
    <row r="131" spans="1:8" ht="31.5">
      <c r="A131" s="27" t="s">
        <v>51</v>
      </c>
      <c r="B131" s="112" t="s">
        <v>661</v>
      </c>
      <c r="C131" s="112" t="s">
        <v>90</v>
      </c>
      <c r="D131" s="112" t="s">
        <v>12</v>
      </c>
      <c r="E131" s="112" t="s">
        <v>23</v>
      </c>
      <c r="F131" s="101">
        <f>SUM(Ведомственная!G215)</f>
        <v>300</v>
      </c>
      <c r="G131" s="101">
        <f>SUM(Ведомственная!H215)</f>
        <v>300</v>
      </c>
      <c r="H131" s="101">
        <f>SUM(Ведомственная!I215)</f>
        <v>300</v>
      </c>
    </row>
    <row r="132" spans="1:8" s="24" customFormat="1" ht="31.5">
      <c r="A132" s="21" t="s">
        <v>642</v>
      </c>
      <c r="B132" s="44" t="s">
        <v>214</v>
      </c>
      <c r="C132" s="29"/>
      <c r="D132" s="44"/>
      <c r="E132" s="44"/>
      <c r="F132" s="45">
        <f>SUM(F133)</f>
        <v>391.4</v>
      </c>
      <c r="G132" s="45">
        <f>SUM(G133)</f>
        <v>391.4</v>
      </c>
      <c r="H132" s="45">
        <f>SUM(H133)</f>
        <v>391.4</v>
      </c>
    </row>
    <row r="133" spans="1:8" ht="31.5">
      <c r="A133" s="111" t="s">
        <v>212</v>
      </c>
      <c r="B133" s="31" t="s">
        <v>561</v>
      </c>
      <c r="C133" s="31"/>
      <c r="D133" s="112"/>
      <c r="E133" s="112"/>
      <c r="F133" s="101">
        <f>SUM(F134:F135)</f>
        <v>391.4</v>
      </c>
      <c r="G133" s="101">
        <f>SUM(G134:G135)</f>
        <v>391.4</v>
      </c>
      <c r="H133" s="101">
        <f>SUM(H134:H135)</f>
        <v>391.4</v>
      </c>
    </row>
    <row r="134" spans="1:8" ht="63">
      <c r="A134" s="111" t="s">
        <v>50</v>
      </c>
      <c r="B134" s="31" t="s">
        <v>561</v>
      </c>
      <c r="C134" s="31">
        <v>100</v>
      </c>
      <c r="D134" s="112" t="s">
        <v>33</v>
      </c>
      <c r="E134" s="112" t="s">
        <v>12</v>
      </c>
      <c r="F134" s="101">
        <f>SUM(Ведомственная!G58)</f>
        <v>370.7</v>
      </c>
      <c r="G134" s="101">
        <f>SUM(Ведомственная!H58)</f>
        <v>370.7</v>
      </c>
      <c r="H134" s="101">
        <f>SUM(Ведомственная!I58)</f>
        <v>370.7</v>
      </c>
    </row>
    <row r="135" spans="1:8" ht="31.5">
      <c r="A135" s="111" t="s">
        <v>51</v>
      </c>
      <c r="B135" s="31" t="s">
        <v>561</v>
      </c>
      <c r="C135" s="112" t="s">
        <v>90</v>
      </c>
      <c r="D135" s="112" t="s">
        <v>33</v>
      </c>
      <c r="E135" s="112" t="s">
        <v>12</v>
      </c>
      <c r="F135" s="101">
        <f>SUM(Ведомственная!G59)</f>
        <v>20.7</v>
      </c>
      <c r="G135" s="101">
        <f>SUM(Ведомственная!H59)</f>
        <v>20.7</v>
      </c>
      <c r="H135" s="101">
        <f>SUM(Ведомственная!I59)</f>
        <v>20.7</v>
      </c>
    </row>
    <row r="136" spans="1:8" ht="31.5">
      <c r="A136" s="21" t="s">
        <v>907</v>
      </c>
      <c r="B136" s="44" t="s">
        <v>215</v>
      </c>
      <c r="C136" s="29"/>
      <c r="D136" s="44"/>
      <c r="E136" s="44"/>
      <c r="F136" s="45">
        <f t="shared" ref="F136:H137" si="5">SUM(F137)</f>
        <v>450</v>
      </c>
      <c r="G136" s="45">
        <f t="shared" si="5"/>
        <v>150</v>
      </c>
      <c r="H136" s="45">
        <f t="shared" si="5"/>
        <v>150</v>
      </c>
    </row>
    <row r="137" spans="1:8" ht="31.5">
      <c r="A137" s="111" t="s">
        <v>97</v>
      </c>
      <c r="B137" s="31" t="s">
        <v>693</v>
      </c>
      <c r="C137" s="29"/>
      <c r="D137" s="44"/>
      <c r="E137" s="44"/>
      <c r="F137" s="101">
        <f t="shared" si="5"/>
        <v>450</v>
      </c>
      <c r="G137" s="101">
        <f t="shared" si="5"/>
        <v>150</v>
      </c>
      <c r="H137" s="101">
        <f t="shared" si="5"/>
        <v>150</v>
      </c>
    </row>
    <row r="138" spans="1:8" ht="29.25" customHeight="1">
      <c r="A138" s="111" t="s">
        <v>51</v>
      </c>
      <c r="B138" s="31" t="s">
        <v>693</v>
      </c>
      <c r="C138" s="31">
        <v>200</v>
      </c>
      <c r="D138" s="112" t="s">
        <v>33</v>
      </c>
      <c r="E138" s="112">
        <v>13</v>
      </c>
      <c r="F138" s="101">
        <f>SUM(Ведомственная!G87)</f>
        <v>450</v>
      </c>
      <c r="G138" s="101">
        <f>SUM(Ведомственная!H87)</f>
        <v>150</v>
      </c>
      <c r="H138" s="101">
        <f>SUM(Ведомственная!I87)</f>
        <v>150</v>
      </c>
    </row>
    <row r="139" spans="1:8" hidden="1">
      <c r="A139" s="111" t="s">
        <v>21</v>
      </c>
      <c r="B139" s="31" t="s">
        <v>215</v>
      </c>
      <c r="C139" s="31">
        <v>800</v>
      </c>
      <c r="D139" s="112" t="s">
        <v>33</v>
      </c>
      <c r="E139" s="112">
        <v>13</v>
      </c>
      <c r="F139" s="101"/>
      <c r="G139" s="101"/>
      <c r="H139" s="101"/>
    </row>
    <row r="140" spans="1:8" s="24" customFormat="1" ht="31.5">
      <c r="A140" s="67" t="s">
        <v>641</v>
      </c>
      <c r="B140" s="29" t="s">
        <v>206</v>
      </c>
      <c r="C140" s="29"/>
      <c r="D140" s="44"/>
      <c r="E140" s="44"/>
      <c r="F140" s="45">
        <f>SUM(F141+F143+F147+F150+F152)</f>
        <v>159111.6</v>
      </c>
      <c r="G140" s="45">
        <f>SUM(G141+G143+G147+G150+G152)</f>
        <v>127970.30000000002</v>
      </c>
      <c r="H140" s="45">
        <f>SUM(H141+H143+H147+H150+H152)</f>
        <v>129262.90000000001</v>
      </c>
    </row>
    <row r="141" spans="1:8">
      <c r="A141" s="111" t="s">
        <v>207</v>
      </c>
      <c r="B141" s="112" t="s">
        <v>208</v>
      </c>
      <c r="C141" s="112"/>
      <c r="D141" s="112"/>
      <c r="E141" s="112"/>
      <c r="F141" s="101">
        <f>SUM(F142)</f>
        <v>2053.3000000000002</v>
      </c>
      <c r="G141" s="101">
        <f>SUM(G142)</f>
        <v>2053.3000000000002</v>
      </c>
      <c r="H141" s="101">
        <f>SUM(H142)</f>
        <v>2053.3000000000002</v>
      </c>
    </row>
    <row r="142" spans="1:8" ht="63">
      <c r="A142" s="111" t="s">
        <v>50</v>
      </c>
      <c r="B142" s="112" t="s">
        <v>208</v>
      </c>
      <c r="C142" s="112" t="s">
        <v>88</v>
      </c>
      <c r="D142" s="112" t="s">
        <v>33</v>
      </c>
      <c r="E142" s="112" t="s">
        <v>43</v>
      </c>
      <c r="F142" s="101">
        <f>SUM(Ведомственная!G54)</f>
        <v>2053.3000000000002</v>
      </c>
      <c r="G142" s="101">
        <f>SUM(Ведомственная!H54)</f>
        <v>2053.3000000000002</v>
      </c>
      <c r="H142" s="101">
        <f>SUM(Ведомственная!I54)</f>
        <v>2053.3000000000002</v>
      </c>
    </row>
    <row r="143" spans="1:8">
      <c r="A143" s="111" t="s">
        <v>79</v>
      </c>
      <c r="B143" s="112" t="s">
        <v>210</v>
      </c>
      <c r="C143" s="112"/>
      <c r="D143" s="112"/>
      <c r="E143" s="112"/>
      <c r="F143" s="101">
        <f>SUM(F144:F146)</f>
        <v>119295</v>
      </c>
      <c r="G143" s="101">
        <f>SUM(G144:G146)</f>
        <v>119035.40000000001</v>
      </c>
      <c r="H143" s="101">
        <f>SUM(H144:H146)</f>
        <v>119295</v>
      </c>
    </row>
    <row r="144" spans="1:8" ht="63">
      <c r="A144" s="111" t="s">
        <v>50</v>
      </c>
      <c r="B144" s="112" t="s">
        <v>210</v>
      </c>
      <c r="C144" s="112" t="s">
        <v>88</v>
      </c>
      <c r="D144" s="112" t="s">
        <v>33</v>
      </c>
      <c r="E144" s="112" t="s">
        <v>12</v>
      </c>
      <c r="F144" s="101">
        <f>SUM(Ведомственная!G62)</f>
        <v>119202.9</v>
      </c>
      <c r="G144" s="101">
        <f>SUM(Ведомственная!H62)</f>
        <v>118943.3</v>
      </c>
      <c r="H144" s="101">
        <f>SUM(Ведомственная!I62)</f>
        <v>119202.9</v>
      </c>
    </row>
    <row r="145" spans="1:8" ht="31.5">
      <c r="A145" s="111" t="s">
        <v>51</v>
      </c>
      <c r="B145" s="112" t="s">
        <v>210</v>
      </c>
      <c r="C145" s="112" t="s">
        <v>90</v>
      </c>
      <c r="D145" s="112" t="s">
        <v>33</v>
      </c>
      <c r="E145" s="112" t="s">
        <v>12</v>
      </c>
      <c r="F145" s="101">
        <f>SUM(Ведомственная!G63)</f>
        <v>92.1</v>
      </c>
      <c r="G145" s="101">
        <f>SUM(Ведомственная!H63)</f>
        <v>92.1</v>
      </c>
      <c r="H145" s="101">
        <f>SUM(Ведомственная!I63)</f>
        <v>92.1</v>
      </c>
    </row>
    <row r="146" spans="1:8" ht="19.5" customHeight="1">
      <c r="A146" s="111" t="s">
        <v>41</v>
      </c>
      <c r="B146" s="112" t="s">
        <v>210</v>
      </c>
      <c r="C146" s="112" t="s">
        <v>98</v>
      </c>
      <c r="D146" s="112" t="s">
        <v>33</v>
      </c>
      <c r="E146" s="112" t="s">
        <v>12</v>
      </c>
      <c r="F146" s="101">
        <f>SUM(Ведомственная!G64)</f>
        <v>0</v>
      </c>
      <c r="G146" s="101">
        <f>SUM(Ведомственная!H64)</f>
        <v>0</v>
      </c>
      <c r="H146" s="101">
        <f>SUM(Ведомственная!I64)</f>
        <v>0</v>
      </c>
    </row>
    <row r="147" spans="1:8">
      <c r="A147" s="111" t="s">
        <v>94</v>
      </c>
      <c r="B147" s="31" t="s">
        <v>216</v>
      </c>
      <c r="C147" s="31"/>
      <c r="D147" s="112"/>
      <c r="E147" s="112"/>
      <c r="F147" s="101">
        <f>SUM(F148:F149)</f>
        <v>5912.2000000000007</v>
      </c>
      <c r="G147" s="101">
        <f>SUM(G148:G149)</f>
        <v>581.6</v>
      </c>
      <c r="H147" s="101">
        <f>SUM(H148:H149)</f>
        <v>1614.6</v>
      </c>
    </row>
    <row r="148" spans="1:8" ht="31.5">
      <c r="A148" s="111" t="s">
        <v>51</v>
      </c>
      <c r="B148" s="31" t="s">
        <v>216</v>
      </c>
      <c r="C148" s="31">
        <v>200</v>
      </c>
      <c r="D148" s="112" t="s">
        <v>33</v>
      </c>
      <c r="E148" s="112">
        <v>13</v>
      </c>
      <c r="F148" s="101">
        <f>SUM(Ведомственная!G90)</f>
        <v>5830.6</v>
      </c>
      <c r="G148" s="101">
        <f>SUM(Ведомственная!H90)</f>
        <v>500</v>
      </c>
      <c r="H148" s="101">
        <f>SUM(Ведомственная!I90)</f>
        <v>1533</v>
      </c>
    </row>
    <row r="149" spans="1:8">
      <c r="A149" s="111" t="s">
        <v>21</v>
      </c>
      <c r="B149" s="31" t="s">
        <v>216</v>
      </c>
      <c r="C149" s="31">
        <v>800</v>
      </c>
      <c r="D149" s="112" t="s">
        <v>33</v>
      </c>
      <c r="E149" s="112">
        <v>13</v>
      </c>
      <c r="F149" s="101">
        <f>SUM(Ведомственная!G91)</f>
        <v>81.599999999999994</v>
      </c>
      <c r="G149" s="101">
        <f>SUM(Ведомственная!H91)</f>
        <v>81.599999999999994</v>
      </c>
      <c r="H149" s="101">
        <f>SUM(Ведомственная!I91)</f>
        <v>81.599999999999994</v>
      </c>
    </row>
    <row r="150" spans="1:8" ht="31.5">
      <c r="A150" s="111" t="s">
        <v>96</v>
      </c>
      <c r="B150" s="31" t="s">
        <v>217</v>
      </c>
      <c r="C150" s="31"/>
      <c r="D150" s="112"/>
      <c r="E150" s="112"/>
      <c r="F150" s="101">
        <f>SUM(F151)</f>
        <v>11918.7</v>
      </c>
      <c r="G150" s="101">
        <f>SUM(G151)</f>
        <v>1000</v>
      </c>
      <c r="H150" s="101">
        <f>SUM(H151)</f>
        <v>1000</v>
      </c>
    </row>
    <row r="151" spans="1:8" ht="31.5">
      <c r="A151" s="111" t="s">
        <v>51</v>
      </c>
      <c r="B151" s="31" t="s">
        <v>217</v>
      </c>
      <c r="C151" s="31">
        <v>200</v>
      </c>
      <c r="D151" s="112" t="s">
        <v>33</v>
      </c>
      <c r="E151" s="112">
        <v>13</v>
      </c>
      <c r="F151" s="101">
        <f>SUM(Ведомственная!G93)</f>
        <v>11918.7</v>
      </c>
      <c r="G151" s="101">
        <f>SUM(Ведомственная!H93)</f>
        <v>1000</v>
      </c>
      <c r="H151" s="101">
        <f>SUM(Ведомственная!I93)</f>
        <v>1000</v>
      </c>
    </row>
    <row r="152" spans="1:8" ht="31.5">
      <c r="A152" s="111" t="s">
        <v>97</v>
      </c>
      <c r="B152" s="31" t="s">
        <v>218</v>
      </c>
      <c r="C152" s="31"/>
      <c r="D152" s="112"/>
      <c r="E152" s="112"/>
      <c r="F152" s="101">
        <f>SUM(F153:F155)</f>
        <v>19932.400000000001</v>
      </c>
      <c r="G152" s="101">
        <f>SUM(G153:G155)</f>
        <v>5300</v>
      </c>
      <c r="H152" s="101">
        <f>SUM(H153:H155)</f>
        <v>5300</v>
      </c>
    </row>
    <row r="153" spans="1:8" ht="31.5">
      <c r="A153" s="111" t="s">
        <v>51</v>
      </c>
      <c r="B153" s="31" t="s">
        <v>218</v>
      </c>
      <c r="C153" s="31">
        <v>200</v>
      </c>
      <c r="D153" s="112" t="s">
        <v>33</v>
      </c>
      <c r="E153" s="112">
        <v>13</v>
      </c>
      <c r="F153" s="101">
        <f>SUM(Ведомственная!G95)</f>
        <v>13558</v>
      </c>
      <c r="G153" s="101">
        <f>SUM(Ведомственная!H95)</f>
        <v>2700</v>
      </c>
      <c r="H153" s="101">
        <f>SUM(Ведомственная!I95)</f>
        <v>2700</v>
      </c>
    </row>
    <row r="154" spans="1:8" ht="15" customHeight="1">
      <c r="A154" s="111" t="s">
        <v>41</v>
      </c>
      <c r="B154" s="31" t="s">
        <v>218</v>
      </c>
      <c r="C154" s="31">
        <v>300</v>
      </c>
      <c r="D154" s="112" t="s">
        <v>33</v>
      </c>
      <c r="E154" s="112">
        <v>13</v>
      </c>
      <c r="F154" s="101">
        <f>SUM(Ведомственная!G96)</f>
        <v>600</v>
      </c>
      <c r="G154" s="101">
        <f>SUM(Ведомственная!H96)</f>
        <v>600</v>
      </c>
      <c r="H154" s="101">
        <f>SUM(Ведомственная!I96)</f>
        <v>600</v>
      </c>
    </row>
    <row r="155" spans="1:8">
      <c r="A155" s="111" t="s">
        <v>21</v>
      </c>
      <c r="B155" s="31" t="s">
        <v>218</v>
      </c>
      <c r="C155" s="31">
        <v>800</v>
      </c>
      <c r="D155" s="112" t="s">
        <v>33</v>
      </c>
      <c r="E155" s="112">
        <v>13</v>
      </c>
      <c r="F155" s="101">
        <f>SUM(Ведомственная!G97)</f>
        <v>5774.4</v>
      </c>
      <c r="G155" s="101">
        <f>SUM(Ведомственная!H97)</f>
        <v>2000</v>
      </c>
      <c r="H155" s="101">
        <f>SUM(Ведомственная!I97)</f>
        <v>2000</v>
      </c>
    </row>
    <row r="156" spans="1:8" s="24" customFormat="1" ht="31.5">
      <c r="A156" s="78" t="s">
        <v>674</v>
      </c>
      <c r="B156" s="22" t="s">
        <v>307</v>
      </c>
      <c r="C156" s="22"/>
      <c r="D156" s="22"/>
      <c r="E156" s="22"/>
      <c r="F156" s="28">
        <f>SUM(F157)+F159+F161</f>
        <v>36608.699999999997</v>
      </c>
      <c r="G156" s="28">
        <f>SUM(G157)+G159+G161</f>
        <v>20995.100000000002</v>
      </c>
      <c r="H156" s="28">
        <f>SUM(H157)+H159+H161</f>
        <v>24265.8</v>
      </c>
    </row>
    <row r="157" spans="1:8">
      <c r="A157" s="27" t="s">
        <v>34</v>
      </c>
      <c r="B157" s="2" t="s">
        <v>308</v>
      </c>
      <c r="C157" s="2"/>
      <c r="D157" s="2"/>
      <c r="E157" s="2"/>
      <c r="F157" s="25">
        <f>SUM(F158)</f>
        <v>35805</v>
      </c>
      <c r="G157" s="25">
        <f t="shared" ref="G157:H157" si="6">SUM(G158)</f>
        <v>20191.400000000001</v>
      </c>
      <c r="H157" s="25">
        <f t="shared" si="6"/>
        <v>23462.1</v>
      </c>
    </row>
    <row r="158" spans="1:8" ht="31.5">
      <c r="A158" s="27" t="s">
        <v>51</v>
      </c>
      <c r="B158" s="2" t="s">
        <v>308</v>
      </c>
      <c r="C158" s="2" t="s">
        <v>90</v>
      </c>
      <c r="D158" s="2" t="s">
        <v>168</v>
      </c>
      <c r="E158" s="2" t="s">
        <v>53</v>
      </c>
      <c r="F158" s="25">
        <f>SUM(Ведомственная!G287)</f>
        <v>35805</v>
      </c>
      <c r="G158" s="25">
        <f>SUM(Ведомственная!H287)</f>
        <v>20191.400000000001</v>
      </c>
      <c r="H158" s="25">
        <f>SUM(Ведомственная!I287)</f>
        <v>23462.1</v>
      </c>
    </row>
    <row r="159" spans="1:8" ht="63">
      <c r="A159" s="1" t="s">
        <v>755</v>
      </c>
      <c r="B159" s="37" t="s">
        <v>754</v>
      </c>
      <c r="C159" s="2"/>
      <c r="D159" s="2"/>
      <c r="E159" s="2"/>
      <c r="F159" s="25">
        <f>SUM(F160)</f>
        <v>401.2</v>
      </c>
      <c r="G159" s="25">
        <f>SUM(G160)</f>
        <v>401.2</v>
      </c>
      <c r="H159" s="25">
        <f>SUM(H160)</f>
        <v>401.2</v>
      </c>
    </row>
    <row r="160" spans="1:8" ht="31.5">
      <c r="A160" s="27" t="s">
        <v>51</v>
      </c>
      <c r="B160" s="37" t="s">
        <v>754</v>
      </c>
      <c r="C160" s="2" t="s">
        <v>90</v>
      </c>
      <c r="D160" s="2" t="s">
        <v>168</v>
      </c>
      <c r="E160" s="2" t="s">
        <v>53</v>
      </c>
      <c r="F160" s="25">
        <f>SUM(Ведомственная!G289)</f>
        <v>401.2</v>
      </c>
      <c r="G160" s="25">
        <f>SUM(Ведомственная!H289)</f>
        <v>401.2</v>
      </c>
      <c r="H160" s="25">
        <f>SUM(Ведомственная!I289)</f>
        <v>401.2</v>
      </c>
    </row>
    <row r="161" spans="1:8">
      <c r="A161" s="1" t="s">
        <v>756</v>
      </c>
      <c r="B161" s="37" t="s">
        <v>757</v>
      </c>
      <c r="C161" s="2"/>
      <c r="D161" s="2"/>
      <c r="E161" s="2"/>
      <c r="F161" s="25">
        <f>SUM(F162)</f>
        <v>402.5</v>
      </c>
      <c r="G161" s="25">
        <f>SUM(G162)</f>
        <v>402.5</v>
      </c>
      <c r="H161" s="25">
        <f>SUM(H162)</f>
        <v>402.5</v>
      </c>
    </row>
    <row r="162" spans="1:8" ht="31.5">
      <c r="A162" s="27" t="s">
        <v>51</v>
      </c>
      <c r="B162" s="37" t="s">
        <v>757</v>
      </c>
      <c r="C162" s="2" t="s">
        <v>90</v>
      </c>
      <c r="D162" s="2" t="s">
        <v>168</v>
      </c>
      <c r="E162" s="2" t="s">
        <v>53</v>
      </c>
      <c r="F162" s="25">
        <f>SUM(Ведомственная!G291)</f>
        <v>402.5</v>
      </c>
      <c r="G162" s="25">
        <f>SUM(Ведомственная!H291)</f>
        <v>402.5</v>
      </c>
      <c r="H162" s="25">
        <f>SUM(Ведомственная!I291)</f>
        <v>402.5</v>
      </c>
    </row>
    <row r="163" spans="1:8" s="24" customFormat="1" ht="47.25">
      <c r="A163" s="76" t="s">
        <v>671</v>
      </c>
      <c r="B163" s="22" t="s">
        <v>298</v>
      </c>
      <c r="C163" s="22"/>
      <c r="D163" s="22"/>
      <c r="E163" s="22"/>
      <c r="F163" s="28">
        <f t="shared" ref="F163:H164" si="7">SUM(F164)</f>
        <v>1921</v>
      </c>
      <c r="G163" s="28">
        <f t="shared" si="7"/>
        <v>0</v>
      </c>
      <c r="H163" s="28">
        <f t="shared" si="7"/>
        <v>0</v>
      </c>
    </row>
    <row r="164" spans="1:8">
      <c r="A164" s="27" t="s">
        <v>34</v>
      </c>
      <c r="B164" s="2" t="s">
        <v>299</v>
      </c>
      <c r="C164" s="2"/>
      <c r="D164" s="2"/>
      <c r="E164" s="2"/>
      <c r="F164" s="25">
        <f t="shared" si="7"/>
        <v>1921</v>
      </c>
      <c r="G164" s="25">
        <f t="shared" si="7"/>
        <v>0</v>
      </c>
      <c r="H164" s="25">
        <f t="shared" si="7"/>
        <v>0</v>
      </c>
    </row>
    <row r="165" spans="1:8" ht="31.5">
      <c r="A165" s="27" t="s">
        <v>51</v>
      </c>
      <c r="B165" s="2" t="s">
        <v>299</v>
      </c>
      <c r="C165" s="2" t="s">
        <v>90</v>
      </c>
      <c r="D165" s="2" t="s">
        <v>168</v>
      </c>
      <c r="E165" s="2" t="s">
        <v>43</v>
      </c>
      <c r="F165" s="25">
        <f>SUM(Ведомственная!G254)</f>
        <v>1921</v>
      </c>
      <c r="G165" s="25">
        <f>SUM(Ведомственная!H254)</f>
        <v>0</v>
      </c>
      <c r="H165" s="25">
        <f>SUM(Ведомственная!I254)</f>
        <v>0</v>
      </c>
    </row>
    <row r="166" spans="1:8" hidden="1">
      <c r="A166" s="27" t="s">
        <v>21</v>
      </c>
      <c r="B166" s="2" t="s">
        <v>300</v>
      </c>
      <c r="C166" s="2" t="s">
        <v>95</v>
      </c>
      <c r="D166" s="2" t="s">
        <v>168</v>
      </c>
      <c r="E166" s="2" t="s">
        <v>43</v>
      </c>
      <c r="F166" s="25"/>
      <c r="G166" s="25"/>
      <c r="H166" s="25"/>
    </row>
    <row r="167" spans="1:8" s="24" customFormat="1" ht="47.25">
      <c r="A167" s="76" t="s">
        <v>673</v>
      </c>
      <c r="B167" s="22" t="s">
        <v>301</v>
      </c>
      <c r="C167" s="22"/>
      <c r="D167" s="22"/>
      <c r="E167" s="22"/>
      <c r="F167" s="28">
        <f>SUM(F168)</f>
        <v>2650</v>
      </c>
      <c r="G167" s="28">
        <f>SUM(G168)</f>
        <v>1700</v>
      </c>
      <c r="H167" s="28">
        <f>SUM(H168)</f>
        <v>1700</v>
      </c>
    </row>
    <row r="168" spans="1:8">
      <c r="A168" s="27" t="s">
        <v>34</v>
      </c>
      <c r="B168" s="2" t="s">
        <v>302</v>
      </c>
      <c r="C168" s="2"/>
      <c r="D168" s="2"/>
      <c r="E168" s="2"/>
      <c r="F168" s="25">
        <f>SUM(F169:F170)</f>
        <v>2650</v>
      </c>
      <c r="G168" s="25">
        <f>SUM(G169:G170)</f>
        <v>1700</v>
      </c>
      <c r="H168" s="25">
        <f>SUM(H169:H170)</f>
        <v>1700</v>
      </c>
    </row>
    <row r="169" spans="1:8" ht="31.5">
      <c r="A169" s="27" t="s">
        <v>51</v>
      </c>
      <c r="B169" s="2" t="s">
        <v>302</v>
      </c>
      <c r="C169" s="2" t="s">
        <v>90</v>
      </c>
      <c r="D169" s="2" t="s">
        <v>168</v>
      </c>
      <c r="E169" s="2" t="s">
        <v>43</v>
      </c>
      <c r="F169" s="25">
        <f>SUM(Ведомственная!G258)</f>
        <v>1200</v>
      </c>
      <c r="G169" s="25">
        <f>SUM(Ведомственная!H258)</f>
        <v>1200</v>
      </c>
      <c r="H169" s="25">
        <f>SUM(Ведомственная!I258)</f>
        <v>1200</v>
      </c>
    </row>
    <row r="170" spans="1:8" ht="31.5">
      <c r="A170" s="27" t="s">
        <v>51</v>
      </c>
      <c r="B170" s="2" t="s">
        <v>302</v>
      </c>
      <c r="C170" s="2" t="s">
        <v>90</v>
      </c>
      <c r="D170" s="2" t="s">
        <v>168</v>
      </c>
      <c r="E170" s="2" t="s">
        <v>53</v>
      </c>
      <c r="F170" s="25">
        <f>SUM(Ведомственная!G294)</f>
        <v>1450</v>
      </c>
      <c r="G170" s="25">
        <f>SUM(Ведомственная!H294)</f>
        <v>500</v>
      </c>
      <c r="H170" s="25">
        <f>SUM(Ведомственная!I294)</f>
        <v>500</v>
      </c>
    </row>
    <row r="171" spans="1:8" s="24" customFormat="1" ht="31.5">
      <c r="A171" s="74" t="s">
        <v>695</v>
      </c>
      <c r="B171" s="22" t="s">
        <v>292</v>
      </c>
      <c r="C171" s="22"/>
      <c r="D171" s="22"/>
      <c r="E171" s="22"/>
      <c r="F171" s="28">
        <f>SUM(F174)+F172</f>
        <v>108312</v>
      </c>
      <c r="G171" s="28">
        <f>SUM(G174)+G172</f>
        <v>130192</v>
      </c>
      <c r="H171" s="28">
        <f>SUM(H174)+H172</f>
        <v>130192</v>
      </c>
    </row>
    <row r="172" spans="1:8" s="24" customFormat="1">
      <c r="A172" s="27" t="s">
        <v>34</v>
      </c>
      <c r="B172" s="2" t="s">
        <v>722</v>
      </c>
      <c r="C172" s="22"/>
      <c r="D172" s="22"/>
      <c r="E172" s="22"/>
      <c r="F172" s="25">
        <f>SUM(F173)</f>
        <v>120</v>
      </c>
      <c r="G172" s="25">
        <f>SUM(G173)</f>
        <v>3600</v>
      </c>
      <c r="H172" s="25">
        <f>SUM(H173)</f>
        <v>3600</v>
      </c>
    </row>
    <row r="173" spans="1:8" s="24" customFormat="1" ht="31.5">
      <c r="A173" s="27" t="s">
        <v>51</v>
      </c>
      <c r="B173" s="2" t="s">
        <v>722</v>
      </c>
      <c r="C173" s="2" t="s">
        <v>90</v>
      </c>
      <c r="D173" s="2" t="s">
        <v>12</v>
      </c>
      <c r="E173" s="2" t="s">
        <v>14</v>
      </c>
      <c r="F173" s="28">
        <f>SUM(Ведомственная!G174)</f>
        <v>120</v>
      </c>
      <c r="G173" s="28">
        <f>SUM(Ведомственная!H174)</f>
        <v>3600</v>
      </c>
      <c r="H173" s="28">
        <f>SUM(Ведомственная!I174)</f>
        <v>3600</v>
      </c>
    </row>
    <row r="174" spans="1:8" ht="47.25">
      <c r="A174" s="27" t="s">
        <v>17</v>
      </c>
      <c r="B174" s="2" t="s">
        <v>696</v>
      </c>
      <c r="C174" s="2"/>
      <c r="D174" s="2"/>
      <c r="E174" s="2"/>
      <c r="F174" s="25">
        <f>SUM(F175+F177)</f>
        <v>108192</v>
      </c>
      <c r="G174" s="25">
        <f>SUM(G175+G177)</f>
        <v>126592</v>
      </c>
      <c r="H174" s="25">
        <f>SUM(H175+H177)</f>
        <v>126592</v>
      </c>
    </row>
    <row r="175" spans="1:8">
      <c r="A175" s="27" t="s">
        <v>19</v>
      </c>
      <c r="B175" s="2" t="s">
        <v>697</v>
      </c>
      <c r="C175" s="2"/>
      <c r="D175" s="2"/>
      <c r="E175" s="2"/>
      <c r="F175" s="25">
        <f>SUM(F176)</f>
        <v>49192</v>
      </c>
      <c r="G175" s="25">
        <f>SUM(G176)</f>
        <v>55792</v>
      </c>
      <c r="H175" s="25">
        <f>SUM(H176)</f>
        <v>55792</v>
      </c>
    </row>
    <row r="176" spans="1:8">
      <c r="A176" s="27" t="s">
        <v>21</v>
      </c>
      <c r="B176" s="2" t="s">
        <v>697</v>
      </c>
      <c r="C176" s="2" t="s">
        <v>95</v>
      </c>
      <c r="D176" s="2" t="s">
        <v>12</v>
      </c>
      <c r="E176" s="2" t="s">
        <v>14</v>
      </c>
      <c r="F176" s="25">
        <f>SUM(Ведомственная!G177)</f>
        <v>49192</v>
      </c>
      <c r="G176" s="25">
        <f>SUM(Ведомственная!H177)</f>
        <v>55792</v>
      </c>
      <c r="H176" s="25">
        <f>SUM(Ведомственная!I177)</f>
        <v>55792</v>
      </c>
    </row>
    <row r="177" spans="1:8">
      <c r="A177" s="27" t="s">
        <v>268</v>
      </c>
      <c r="B177" s="2" t="s">
        <v>698</v>
      </c>
      <c r="C177" s="2"/>
      <c r="D177" s="2"/>
      <c r="E177" s="2"/>
      <c r="F177" s="25">
        <f>SUM(F178)</f>
        <v>59000</v>
      </c>
      <c r="G177" s="25">
        <f>SUM(G178)</f>
        <v>70800</v>
      </c>
      <c r="H177" s="25">
        <f>SUM(H178)</f>
        <v>70800</v>
      </c>
    </row>
    <row r="178" spans="1:8">
      <c r="A178" s="27" t="s">
        <v>21</v>
      </c>
      <c r="B178" s="2" t="s">
        <v>698</v>
      </c>
      <c r="C178" s="2" t="s">
        <v>95</v>
      </c>
      <c r="D178" s="2" t="s">
        <v>12</v>
      </c>
      <c r="E178" s="2" t="s">
        <v>14</v>
      </c>
      <c r="F178" s="25">
        <f>SUM(Ведомственная!G179)</f>
        <v>59000</v>
      </c>
      <c r="G178" s="25">
        <f>SUM(Ведомственная!H179)</f>
        <v>70800</v>
      </c>
      <c r="H178" s="25">
        <f>SUM(Ведомственная!I179)</f>
        <v>70800</v>
      </c>
    </row>
    <row r="179" spans="1:8" s="24" customFormat="1" ht="47.25">
      <c r="A179" s="76" t="s">
        <v>653</v>
      </c>
      <c r="B179" s="22" t="s">
        <v>293</v>
      </c>
      <c r="C179" s="22"/>
      <c r="D179" s="22"/>
      <c r="E179" s="22"/>
      <c r="F179" s="28">
        <f>SUM(F180)+F182+F184</f>
        <v>30460.9</v>
      </c>
      <c r="G179" s="28">
        <f>SUM(G180)+G182+G184</f>
        <v>10460.9</v>
      </c>
      <c r="H179" s="28">
        <f>SUM(H180)+H182+H184</f>
        <v>10460.9</v>
      </c>
    </row>
    <row r="180" spans="1:8">
      <c r="A180" s="27" t="s">
        <v>34</v>
      </c>
      <c r="B180" s="2" t="s">
        <v>294</v>
      </c>
      <c r="C180" s="2"/>
      <c r="D180" s="2"/>
      <c r="E180" s="2"/>
      <c r="F180" s="25">
        <f>SUM(F181)</f>
        <v>908.7</v>
      </c>
      <c r="G180" s="25">
        <f>SUM(G181)</f>
        <v>10460.9</v>
      </c>
      <c r="H180" s="25">
        <f>SUM(H181)</f>
        <v>10460.9</v>
      </c>
    </row>
    <row r="181" spans="1:8" ht="31.5">
      <c r="A181" s="27" t="s">
        <v>51</v>
      </c>
      <c r="B181" s="2" t="s">
        <v>294</v>
      </c>
      <c r="C181" s="2" t="s">
        <v>90</v>
      </c>
      <c r="D181" s="2" t="s">
        <v>12</v>
      </c>
      <c r="E181" s="2" t="s">
        <v>172</v>
      </c>
      <c r="F181" s="25">
        <f>SUM(Ведомственная!G183)</f>
        <v>908.7</v>
      </c>
      <c r="G181" s="25">
        <f>SUM(Ведомственная!H183)</f>
        <v>10460.9</v>
      </c>
      <c r="H181" s="25">
        <f>SUM(Ведомственная!I183)</f>
        <v>10460.9</v>
      </c>
    </row>
    <row r="182" spans="1:8" ht="31.5">
      <c r="A182" s="1" t="s">
        <v>744</v>
      </c>
      <c r="B182" s="37" t="s">
        <v>745</v>
      </c>
      <c r="C182" s="2"/>
      <c r="D182" s="2"/>
      <c r="E182" s="2"/>
      <c r="F182" s="25">
        <f>SUM(F183)</f>
        <v>20000</v>
      </c>
      <c r="G182" s="25">
        <f>SUM(G183)</f>
        <v>0</v>
      </c>
      <c r="H182" s="25">
        <f>SUM(H183)</f>
        <v>0</v>
      </c>
    </row>
    <row r="183" spans="1:8" ht="31.5">
      <c r="A183" s="1" t="s">
        <v>51</v>
      </c>
      <c r="B183" s="37" t="s">
        <v>745</v>
      </c>
      <c r="C183" s="2" t="s">
        <v>90</v>
      </c>
      <c r="D183" s="2" t="s">
        <v>12</v>
      </c>
      <c r="E183" s="2" t="s">
        <v>172</v>
      </c>
      <c r="F183" s="25">
        <f>SUM(Ведомственная!G185)</f>
        <v>20000</v>
      </c>
      <c r="G183" s="25">
        <f>SUM(Ведомственная!H185)</f>
        <v>0</v>
      </c>
      <c r="H183" s="25">
        <f>SUM(Ведомственная!I185)</f>
        <v>0</v>
      </c>
    </row>
    <row r="184" spans="1:8" ht="31.5">
      <c r="A184" s="1" t="s">
        <v>746</v>
      </c>
      <c r="B184" s="37" t="s">
        <v>747</v>
      </c>
      <c r="C184" s="2"/>
      <c r="D184" s="2"/>
      <c r="E184" s="2"/>
      <c r="F184" s="25">
        <f>SUM(F185)</f>
        <v>9552.2000000000007</v>
      </c>
      <c r="G184" s="25">
        <f>SUM(G185)</f>
        <v>0</v>
      </c>
      <c r="H184" s="25">
        <f>SUM(H185)</f>
        <v>0</v>
      </c>
    </row>
    <row r="185" spans="1:8" ht="31.5">
      <c r="A185" s="1" t="s">
        <v>51</v>
      </c>
      <c r="B185" s="37" t="s">
        <v>747</v>
      </c>
      <c r="C185" s="2" t="s">
        <v>90</v>
      </c>
      <c r="D185" s="2" t="s">
        <v>12</v>
      </c>
      <c r="E185" s="2" t="s">
        <v>172</v>
      </c>
      <c r="F185" s="25">
        <f>SUM(Ведомственная!G187)</f>
        <v>9552.2000000000007</v>
      </c>
      <c r="G185" s="25">
        <f>SUM(Ведомственная!H187)</f>
        <v>0</v>
      </c>
      <c r="H185" s="25">
        <f>SUM(Ведомственная!I187)</f>
        <v>0</v>
      </c>
    </row>
    <row r="186" spans="1:8" s="24" customFormat="1" ht="31.5">
      <c r="A186" s="76" t="s">
        <v>650</v>
      </c>
      <c r="B186" s="22" t="s">
        <v>281</v>
      </c>
      <c r="C186" s="22"/>
      <c r="D186" s="22"/>
      <c r="E186" s="22"/>
      <c r="F186" s="28">
        <f>SUM(F187,F197,F201)</f>
        <v>25979.4</v>
      </c>
      <c r="G186" s="28">
        <f>SUM(G187,G197,G201)</f>
        <v>21679.4</v>
      </c>
      <c r="H186" s="28">
        <f>SUM(H187,H197,H201)</f>
        <v>21679.4</v>
      </c>
    </row>
    <row r="187" spans="1:8" ht="47.25">
      <c r="A187" s="27" t="s">
        <v>651</v>
      </c>
      <c r="B187" s="2" t="s">
        <v>282</v>
      </c>
      <c r="C187" s="2"/>
      <c r="D187" s="2"/>
      <c r="E187" s="2"/>
      <c r="F187" s="25">
        <f>SUM(F188,F193)</f>
        <v>24675.300000000003</v>
      </c>
      <c r="G187" s="25">
        <f>SUM(G188,G193)</f>
        <v>20675.300000000003</v>
      </c>
      <c r="H187" s="25">
        <f>SUM(H188,H193)</f>
        <v>20675.300000000003</v>
      </c>
    </row>
    <row r="188" spans="1:8">
      <c r="A188" s="27" t="s">
        <v>34</v>
      </c>
      <c r="B188" s="2" t="s">
        <v>283</v>
      </c>
      <c r="C188" s="2"/>
      <c r="D188" s="2"/>
      <c r="E188" s="2"/>
      <c r="F188" s="25">
        <f>SUM(F189)+F191</f>
        <v>1308.4000000000001</v>
      </c>
      <c r="G188" s="25">
        <f>SUM(G189)+G191</f>
        <v>1308.4000000000001</v>
      </c>
      <c r="H188" s="25">
        <f>SUM(H189)+H191</f>
        <v>1308.4000000000001</v>
      </c>
    </row>
    <row r="189" spans="1:8" ht="31.5">
      <c r="A189" s="27" t="s">
        <v>278</v>
      </c>
      <c r="B189" s="2" t="s">
        <v>284</v>
      </c>
      <c r="C189" s="2"/>
      <c r="D189" s="2"/>
      <c r="E189" s="2"/>
      <c r="F189" s="25">
        <f>SUM(F190)</f>
        <v>1270</v>
      </c>
      <c r="G189" s="25">
        <f>SUM(G190)</f>
        <v>1270</v>
      </c>
      <c r="H189" s="25">
        <f>SUM(H190)</f>
        <v>1270</v>
      </c>
    </row>
    <row r="190" spans="1:8" ht="31.5">
      <c r="A190" s="27" t="s">
        <v>51</v>
      </c>
      <c r="B190" s="2" t="s">
        <v>284</v>
      </c>
      <c r="C190" s="2" t="s">
        <v>90</v>
      </c>
      <c r="D190" s="2" t="s">
        <v>53</v>
      </c>
      <c r="E190" s="2" t="s">
        <v>172</v>
      </c>
      <c r="F190" s="25">
        <f>SUM(Ведомственная!G149)</f>
        <v>1270</v>
      </c>
      <c r="G190" s="25">
        <f>SUM(Ведомственная!H149)</f>
        <v>1270</v>
      </c>
      <c r="H190" s="25">
        <f>SUM(Ведомственная!I149)</f>
        <v>1270</v>
      </c>
    </row>
    <row r="191" spans="1:8" ht="31.5">
      <c r="A191" s="27" t="s">
        <v>279</v>
      </c>
      <c r="B191" s="2" t="s">
        <v>285</v>
      </c>
      <c r="C191" s="2"/>
      <c r="D191" s="2"/>
      <c r="E191" s="2"/>
      <c r="F191" s="25">
        <f>SUM(F192)</f>
        <v>38.4</v>
      </c>
      <c r="G191" s="25">
        <f>SUM(G192)</f>
        <v>38.4</v>
      </c>
      <c r="H191" s="25">
        <f>SUM(H192)</f>
        <v>38.4</v>
      </c>
    </row>
    <row r="192" spans="1:8" ht="31.5">
      <c r="A192" s="27" t="s">
        <v>51</v>
      </c>
      <c r="B192" s="2" t="s">
        <v>285</v>
      </c>
      <c r="C192" s="2" t="s">
        <v>90</v>
      </c>
      <c r="D192" s="2" t="s">
        <v>53</v>
      </c>
      <c r="E192" s="2" t="s">
        <v>172</v>
      </c>
      <c r="F192" s="25">
        <f>SUM(Ведомственная!G151)</f>
        <v>38.4</v>
      </c>
      <c r="G192" s="25">
        <f>SUM(Ведомственная!H151)</f>
        <v>38.4</v>
      </c>
      <c r="H192" s="25">
        <f>SUM(Ведомственная!I151)</f>
        <v>38.4</v>
      </c>
    </row>
    <row r="193" spans="1:8" ht="31.5">
      <c r="A193" s="27" t="s">
        <v>44</v>
      </c>
      <c r="B193" s="2" t="s">
        <v>286</v>
      </c>
      <c r="C193" s="2"/>
      <c r="D193" s="2"/>
      <c r="E193" s="2"/>
      <c r="F193" s="25">
        <f>SUM(F194:F196)</f>
        <v>23366.9</v>
      </c>
      <c r="G193" s="25">
        <f>SUM(G194:G196)</f>
        <v>19366.900000000001</v>
      </c>
      <c r="H193" s="25">
        <f>SUM(H194:H196)</f>
        <v>19366.900000000001</v>
      </c>
    </row>
    <row r="194" spans="1:8" ht="63">
      <c r="A194" s="27" t="s">
        <v>50</v>
      </c>
      <c r="B194" s="2" t="s">
        <v>286</v>
      </c>
      <c r="C194" s="2" t="s">
        <v>88</v>
      </c>
      <c r="D194" s="2" t="s">
        <v>53</v>
      </c>
      <c r="E194" s="2" t="s">
        <v>172</v>
      </c>
      <c r="F194" s="25">
        <f>SUM(Ведомственная!G153)</f>
        <v>16521.8</v>
      </c>
      <c r="G194" s="25">
        <f>SUM(Ведомственная!H153)</f>
        <v>16521.8</v>
      </c>
      <c r="H194" s="25">
        <f>SUM(Ведомственная!I153)</f>
        <v>16521.8</v>
      </c>
    </row>
    <row r="195" spans="1:8" ht="31.5">
      <c r="A195" s="27" t="s">
        <v>51</v>
      </c>
      <c r="B195" s="2" t="s">
        <v>286</v>
      </c>
      <c r="C195" s="2" t="s">
        <v>90</v>
      </c>
      <c r="D195" s="2" t="s">
        <v>53</v>
      </c>
      <c r="E195" s="2" t="s">
        <v>172</v>
      </c>
      <c r="F195" s="25">
        <f>SUM(Ведомственная!G154)</f>
        <v>6797.2</v>
      </c>
      <c r="G195" s="25">
        <f>SUM(Ведомственная!H154)</f>
        <v>2797.2</v>
      </c>
      <c r="H195" s="25">
        <f>SUM(Ведомственная!I154)</f>
        <v>2797.2</v>
      </c>
    </row>
    <row r="196" spans="1:8">
      <c r="A196" s="27" t="s">
        <v>21</v>
      </c>
      <c r="B196" s="2" t="s">
        <v>286</v>
      </c>
      <c r="C196" s="2" t="s">
        <v>95</v>
      </c>
      <c r="D196" s="2" t="s">
        <v>53</v>
      </c>
      <c r="E196" s="2" t="s">
        <v>172</v>
      </c>
      <c r="F196" s="25">
        <f>SUM(Ведомственная!G155)</f>
        <v>47.9</v>
      </c>
      <c r="G196" s="25">
        <f>SUM(Ведомственная!H155)</f>
        <v>47.9</v>
      </c>
      <c r="H196" s="25">
        <f>SUM(Ведомственная!I155)</f>
        <v>47.9</v>
      </c>
    </row>
    <row r="197" spans="1:8" ht="47.25">
      <c r="A197" s="27" t="s">
        <v>280</v>
      </c>
      <c r="B197" s="2" t="s">
        <v>287</v>
      </c>
      <c r="C197" s="2"/>
      <c r="D197" s="2"/>
      <c r="E197" s="2"/>
      <c r="F197" s="25">
        <f t="shared" ref="F197:H199" si="8">SUM(F198)</f>
        <v>875</v>
      </c>
      <c r="G197" s="25">
        <f t="shared" si="8"/>
        <v>575</v>
      </c>
      <c r="H197" s="25">
        <f t="shared" si="8"/>
        <v>575</v>
      </c>
    </row>
    <row r="198" spans="1:8">
      <c r="A198" s="27" t="s">
        <v>34</v>
      </c>
      <c r="B198" s="2" t="s">
        <v>288</v>
      </c>
      <c r="C198" s="2"/>
      <c r="D198" s="2"/>
      <c r="E198" s="2"/>
      <c r="F198" s="25">
        <f t="shared" si="8"/>
        <v>875</v>
      </c>
      <c r="G198" s="25">
        <f t="shared" si="8"/>
        <v>575</v>
      </c>
      <c r="H198" s="25">
        <f t="shared" si="8"/>
        <v>575</v>
      </c>
    </row>
    <row r="199" spans="1:8" ht="31.5">
      <c r="A199" s="27" t="s">
        <v>279</v>
      </c>
      <c r="B199" s="2" t="s">
        <v>289</v>
      </c>
      <c r="C199" s="2"/>
      <c r="D199" s="2"/>
      <c r="E199" s="2"/>
      <c r="F199" s="25">
        <f t="shared" si="8"/>
        <v>875</v>
      </c>
      <c r="G199" s="25">
        <f t="shared" si="8"/>
        <v>575</v>
      </c>
      <c r="H199" s="25">
        <f t="shared" si="8"/>
        <v>575</v>
      </c>
    </row>
    <row r="200" spans="1:8" ht="31.5">
      <c r="A200" s="27" t="s">
        <v>51</v>
      </c>
      <c r="B200" s="2" t="s">
        <v>289</v>
      </c>
      <c r="C200" s="2" t="s">
        <v>90</v>
      </c>
      <c r="D200" s="2" t="s">
        <v>53</v>
      </c>
      <c r="E200" s="2" t="s">
        <v>172</v>
      </c>
      <c r="F200" s="25">
        <f>SUM(Ведомственная!G159)</f>
        <v>875</v>
      </c>
      <c r="G200" s="25">
        <f>SUM(Ведомственная!H159)</f>
        <v>575</v>
      </c>
      <c r="H200" s="25">
        <f>SUM(Ведомственная!I159)</f>
        <v>575</v>
      </c>
    </row>
    <row r="201" spans="1:8" ht="31.5">
      <c r="A201" s="27" t="s">
        <v>652</v>
      </c>
      <c r="B201" s="2" t="s">
        <v>290</v>
      </c>
      <c r="C201" s="2"/>
      <c r="D201" s="2"/>
      <c r="E201" s="2"/>
      <c r="F201" s="25">
        <f t="shared" ref="F201:H203" si="9">SUM(F202)</f>
        <v>429.1</v>
      </c>
      <c r="G201" s="25">
        <f t="shared" si="9"/>
        <v>429.1</v>
      </c>
      <c r="H201" s="25">
        <f t="shared" si="9"/>
        <v>429.1</v>
      </c>
    </row>
    <row r="202" spans="1:8">
      <c r="A202" s="27" t="s">
        <v>34</v>
      </c>
      <c r="B202" s="2" t="s">
        <v>291</v>
      </c>
      <c r="C202" s="2"/>
      <c r="D202" s="2"/>
      <c r="E202" s="2"/>
      <c r="F202" s="25">
        <f t="shared" si="9"/>
        <v>429.1</v>
      </c>
      <c r="G202" s="25">
        <f t="shared" si="9"/>
        <v>429.1</v>
      </c>
      <c r="H202" s="25">
        <f t="shared" si="9"/>
        <v>429.1</v>
      </c>
    </row>
    <row r="203" spans="1:8" ht="47.25">
      <c r="A203" s="27" t="s">
        <v>274</v>
      </c>
      <c r="B203" s="2" t="s">
        <v>492</v>
      </c>
      <c r="C203" s="2"/>
      <c r="D203" s="2"/>
      <c r="E203" s="2"/>
      <c r="F203" s="25">
        <f t="shared" si="9"/>
        <v>429.1</v>
      </c>
      <c r="G203" s="25">
        <f t="shared" si="9"/>
        <v>429.1</v>
      </c>
      <c r="H203" s="25">
        <f t="shared" si="9"/>
        <v>429.1</v>
      </c>
    </row>
    <row r="204" spans="1:8" ht="31.5">
      <c r="A204" s="27" t="s">
        <v>51</v>
      </c>
      <c r="B204" s="2" t="s">
        <v>492</v>
      </c>
      <c r="C204" s="2" t="s">
        <v>90</v>
      </c>
      <c r="D204" s="2" t="s">
        <v>53</v>
      </c>
      <c r="E204" s="2" t="s">
        <v>172</v>
      </c>
      <c r="F204" s="25">
        <f>SUM(Ведомственная!G163)</f>
        <v>429.1</v>
      </c>
      <c r="G204" s="25">
        <f>SUM(Ведомственная!H163)</f>
        <v>429.1</v>
      </c>
      <c r="H204" s="25">
        <f>SUM(Ведомственная!I163)</f>
        <v>429.1</v>
      </c>
    </row>
    <row r="205" spans="1:8" ht="47.25">
      <c r="A205" s="76" t="s">
        <v>632</v>
      </c>
      <c r="B205" s="22" t="s">
        <v>486</v>
      </c>
      <c r="C205" s="22"/>
      <c r="D205" s="22"/>
      <c r="E205" s="22"/>
      <c r="F205" s="28">
        <f>SUM(F209)+F206</f>
        <v>57111.1</v>
      </c>
      <c r="G205" s="28">
        <f t="shared" ref="G205:H205" si="10">SUM(G209)+G206</f>
        <v>68208.7</v>
      </c>
      <c r="H205" s="28">
        <f t="shared" si="10"/>
        <v>66699.299999999988</v>
      </c>
    </row>
    <row r="206" spans="1:8">
      <c r="A206" s="27" t="s">
        <v>34</v>
      </c>
      <c r="B206" s="2" t="s">
        <v>788</v>
      </c>
      <c r="C206" s="22"/>
      <c r="D206" s="22"/>
      <c r="E206" s="22"/>
      <c r="F206" s="25">
        <f>SUM(F207)</f>
        <v>0</v>
      </c>
      <c r="G206" s="25">
        <f t="shared" ref="G206:H206" si="11">SUM(G207)</f>
        <v>4468.3</v>
      </c>
      <c r="H206" s="25">
        <f t="shared" si="11"/>
        <v>0</v>
      </c>
    </row>
    <row r="207" spans="1:8">
      <c r="A207" s="27" t="s">
        <v>790</v>
      </c>
      <c r="B207" s="2" t="s">
        <v>789</v>
      </c>
      <c r="C207" s="22"/>
      <c r="D207" s="22"/>
      <c r="E207" s="22"/>
      <c r="F207" s="25">
        <f>SUM(F208)</f>
        <v>0</v>
      </c>
      <c r="G207" s="25">
        <f t="shared" ref="G207:H207" si="12">SUM(G208)</f>
        <v>4468.3</v>
      </c>
      <c r="H207" s="25">
        <f t="shared" si="12"/>
        <v>0</v>
      </c>
    </row>
    <row r="208" spans="1:8" ht="31.5">
      <c r="A208" s="27" t="s">
        <v>51</v>
      </c>
      <c r="B208" s="2" t="s">
        <v>789</v>
      </c>
      <c r="C208" s="2" t="s">
        <v>90</v>
      </c>
      <c r="D208" s="2" t="s">
        <v>168</v>
      </c>
      <c r="E208" s="2" t="s">
        <v>53</v>
      </c>
      <c r="F208" s="25">
        <f>SUM(Ведомственная!G298)</f>
        <v>0</v>
      </c>
      <c r="G208" s="25">
        <f>SUM(Ведомственная!H298)</f>
        <v>4468.3</v>
      </c>
      <c r="H208" s="25">
        <f>SUM(Ведомственная!I298)</f>
        <v>0</v>
      </c>
    </row>
    <row r="209" spans="1:8">
      <c r="A209" s="1" t="s">
        <v>569</v>
      </c>
      <c r="B209" s="2" t="s">
        <v>758</v>
      </c>
      <c r="C209" s="2"/>
      <c r="D209" s="2"/>
      <c r="E209" s="2"/>
      <c r="F209" s="25">
        <f>SUM(F210+F212)</f>
        <v>57111.1</v>
      </c>
      <c r="G209" s="25">
        <f>SUM(G210+G212)</f>
        <v>63740.4</v>
      </c>
      <c r="H209" s="25">
        <f>SUM(H210+H212)</f>
        <v>66699.299999999988</v>
      </c>
    </row>
    <row r="210" spans="1:8">
      <c r="A210" s="27" t="s">
        <v>570</v>
      </c>
      <c r="B210" s="2" t="s">
        <v>759</v>
      </c>
      <c r="C210" s="2"/>
      <c r="D210" s="2"/>
      <c r="E210" s="2"/>
      <c r="F210" s="25">
        <f>SUM(F211)</f>
        <v>56545.599999999999</v>
      </c>
      <c r="G210" s="25">
        <f>SUM(G211)</f>
        <v>63109.3</v>
      </c>
      <c r="H210" s="25">
        <f>SUM(H211)</f>
        <v>66038.899999999994</v>
      </c>
    </row>
    <row r="211" spans="1:8" ht="31.5">
      <c r="A211" s="27" t="s">
        <v>51</v>
      </c>
      <c r="B211" s="2" t="s">
        <v>759</v>
      </c>
      <c r="C211" s="2" t="s">
        <v>90</v>
      </c>
      <c r="D211" s="2" t="s">
        <v>168</v>
      </c>
      <c r="E211" s="2" t="s">
        <v>53</v>
      </c>
      <c r="F211" s="25">
        <f>SUM(Ведомственная!G301)</f>
        <v>56545.599999999999</v>
      </c>
      <c r="G211" s="25">
        <f>SUM(Ведомственная!H301)</f>
        <v>63109.3</v>
      </c>
      <c r="H211" s="25">
        <f>SUM(Ведомственная!I301)</f>
        <v>66038.899999999994</v>
      </c>
    </row>
    <row r="212" spans="1:8" ht="31.5">
      <c r="A212" s="27" t="s">
        <v>761</v>
      </c>
      <c r="B212" s="2" t="s">
        <v>760</v>
      </c>
      <c r="C212" s="2"/>
      <c r="D212" s="2"/>
      <c r="E212" s="2"/>
      <c r="F212" s="25">
        <f>SUM(F213)</f>
        <v>565.5</v>
      </c>
      <c r="G212" s="25">
        <f>SUM(G213)</f>
        <v>631.1</v>
      </c>
      <c r="H212" s="25">
        <f>SUM(H213)</f>
        <v>660.4</v>
      </c>
    </row>
    <row r="213" spans="1:8" ht="31.5">
      <c r="A213" s="27" t="s">
        <v>51</v>
      </c>
      <c r="B213" s="2" t="s">
        <v>760</v>
      </c>
      <c r="C213" s="2" t="s">
        <v>90</v>
      </c>
      <c r="D213" s="2" t="s">
        <v>168</v>
      </c>
      <c r="E213" s="2" t="s">
        <v>53</v>
      </c>
      <c r="F213" s="25">
        <f>SUM(Ведомственная!G303)</f>
        <v>565.5</v>
      </c>
      <c r="G213" s="25">
        <f>SUM(Ведомственная!H303)</f>
        <v>631.1</v>
      </c>
      <c r="H213" s="25">
        <f>SUM(Ведомственная!I303)</f>
        <v>660.4</v>
      </c>
    </row>
    <row r="214" spans="1:8" ht="31.5">
      <c r="A214" s="74" t="s">
        <v>699</v>
      </c>
      <c r="B214" s="22" t="s">
        <v>700</v>
      </c>
      <c r="C214" s="2"/>
      <c r="D214" s="2"/>
      <c r="E214" s="2"/>
      <c r="F214" s="28">
        <f>SUM(F215)+F221</f>
        <v>151606.79999999999</v>
      </c>
      <c r="G214" s="28">
        <f>SUM(G215)+G221</f>
        <v>201264.5</v>
      </c>
      <c r="H214" s="28">
        <f>SUM(H215)+H221</f>
        <v>180270.7</v>
      </c>
    </row>
    <row r="215" spans="1:8">
      <c r="A215" s="27" t="s">
        <v>34</v>
      </c>
      <c r="B215" s="2" t="s">
        <v>701</v>
      </c>
      <c r="C215" s="2"/>
      <c r="D215" s="2"/>
      <c r="E215" s="2"/>
      <c r="F215" s="25">
        <f>SUM(F216)+F217+F219</f>
        <v>127817.8</v>
      </c>
      <c r="G215" s="25">
        <f>SUM(G216)+G217+G219</f>
        <v>197864.5</v>
      </c>
      <c r="H215" s="25">
        <f>SUM(H216)+H217+H219</f>
        <v>180270.7</v>
      </c>
    </row>
    <row r="216" spans="1:8" ht="31.5">
      <c r="A216" s="27" t="s">
        <v>51</v>
      </c>
      <c r="B216" s="2" t="s">
        <v>701</v>
      </c>
      <c r="C216" s="2" t="s">
        <v>90</v>
      </c>
      <c r="D216" s="2" t="s">
        <v>12</v>
      </c>
      <c r="E216" s="2" t="s">
        <v>172</v>
      </c>
      <c r="F216" s="25">
        <f>SUM(Ведомственная!G190)</f>
        <v>81150</v>
      </c>
      <c r="G216" s="25">
        <f>SUM(Ведомственная!H190)</f>
        <v>89600</v>
      </c>
      <c r="H216" s="25">
        <f>SUM(Ведомственная!I190)</f>
        <v>89600</v>
      </c>
    </row>
    <row r="217" spans="1:8" ht="31.5">
      <c r="A217" s="1" t="s">
        <v>744</v>
      </c>
      <c r="B217" s="2" t="s">
        <v>748</v>
      </c>
      <c r="C217" s="2"/>
      <c r="D217" s="2"/>
      <c r="E217" s="2"/>
      <c r="F217" s="25">
        <f>SUM(F218)</f>
        <v>44167.8</v>
      </c>
      <c r="G217" s="25">
        <f>SUM(G218)</f>
        <v>105764.5</v>
      </c>
      <c r="H217" s="25">
        <f>SUM(H218)</f>
        <v>88170.7</v>
      </c>
    </row>
    <row r="218" spans="1:8" ht="31.5">
      <c r="A218" s="1" t="s">
        <v>51</v>
      </c>
      <c r="B218" s="2" t="s">
        <v>748</v>
      </c>
      <c r="C218" s="2" t="s">
        <v>90</v>
      </c>
      <c r="D218" s="2" t="s">
        <v>12</v>
      </c>
      <c r="E218" s="2" t="s">
        <v>172</v>
      </c>
      <c r="F218" s="25">
        <f>SUM(Ведомственная!G192)</f>
        <v>44167.8</v>
      </c>
      <c r="G218" s="25">
        <f>SUM(Ведомственная!H192)</f>
        <v>105764.5</v>
      </c>
      <c r="H218" s="25">
        <f>SUM(Ведомственная!I192)</f>
        <v>88170.7</v>
      </c>
    </row>
    <row r="219" spans="1:8" ht="31.5">
      <c r="A219" s="1" t="s">
        <v>746</v>
      </c>
      <c r="B219" s="2" t="s">
        <v>749</v>
      </c>
      <c r="C219" s="2"/>
      <c r="D219" s="2"/>
      <c r="E219" s="2"/>
      <c r="F219" s="25">
        <f>SUM(F220)</f>
        <v>2500</v>
      </c>
      <c r="G219" s="25">
        <f>SUM(G220)</f>
        <v>2500</v>
      </c>
      <c r="H219" s="25">
        <f>SUM(H220)</f>
        <v>2500</v>
      </c>
    </row>
    <row r="220" spans="1:8" ht="31.5">
      <c r="A220" s="1" t="s">
        <v>51</v>
      </c>
      <c r="B220" s="2" t="s">
        <v>749</v>
      </c>
      <c r="C220" s="2" t="s">
        <v>90</v>
      </c>
      <c r="D220" s="2" t="s">
        <v>12</v>
      </c>
      <c r="E220" s="2" t="s">
        <v>172</v>
      </c>
      <c r="F220" s="25">
        <f>SUM(Ведомственная!G194)</f>
        <v>2500</v>
      </c>
      <c r="G220" s="25">
        <f>SUM(Ведомственная!H194)</f>
        <v>2500</v>
      </c>
      <c r="H220" s="25">
        <f>SUM(Ведомственная!I194)</f>
        <v>2500</v>
      </c>
    </row>
    <row r="221" spans="1:8" ht="31.5">
      <c r="A221" s="27" t="s">
        <v>271</v>
      </c>
      <c r="B221" s="2" t="s">
        <v>725</v>
      </c>
      <c r="C221" s="2"/>
      <c r="D221" s="2"/>
      <c r="E221" s="2"/>
      <c r="F221" s="25">
        <f>SUM(F222)+F223</f>
        <v>23789</v>
      </c>
      <c r="G221" s="25">
        <f>SUM(G222)+G223</f>
        <v>3400</v>
      </c>
      <c r="H221" s="25">
        <f>SUM(H222)+H223</f>
        <v>0</v>
      </c>
    </row>
    <row r="222" spans="1:8" ht="31.5">
      <c r="A222" s="27" t="s">
        <v>272</v>
      </c>
      <c r="B222" s="2" t="s">
        <v>725</v>
      </c>
      <c r="C222" s="2" t="s">
        <v>249</v>
      </c>
      <c r="D222" s="2" t="s">
        <v>12</v>
      </c>
      <c r="E222" s="2" t="s">
        <v>172</v>
      </c>
      <c r="F222" s="25">
        <f>SUM(Ведомственная!G196)</f>
        <v>13700</v>
      </c>
      <c r="G222" s="25">
        <f>SUM(Ведомственная!H196)</f>
        <v>3400</v>
      </c>
      <c r="H222" s="25">
        <f>SUM(Ведомственная!I196)</f>
        <v>0</v>
      </c>
    </row>
    <row r="223" spans="1:8" ht="31.5">
      <c r="A223" s="1" t="s">
        <v>724</v>
      </c>
      <c r="B223" s="37" t="s">
        <v>770</v>
      </c>
      <c r="C223" s="2"/>
      <c r="D223" s="2"/>
      <c r="E223" s="2"/>
      <c r="F223" s="25">
        <f>SUM(F224)</f>
        <v>10089</v>
      </c>
      <c r="G223" s="25">
        <f>SUM(G224)</f>
        <v>0</v>
      </c>
      <c r="H223" s="25">
        <f>SUM(H224)</f>
        <v>0</v>
      </c>
    </row>
    <row r="224" spans="1:8" ht="31.5">
      <c r="A224" s="1" t="s">
        <v>272</v>
      </c>
      <c r="B224" s="37" t="s">
        <v>770</v>
      </c>
      <c r="C224" s="2" t="s">
        <v>249</v>
      </c>
      <c r="D224" s="2" t="s">
        <v>12</v>
      </c>
      <c r="E224" s="2" t="s">
        <v>172</v>
      </c>
      <c r="F224" s="25">
        <f>SUM(Ведомственная!G198)</f>
        <v>10089</v>
      </c>
      <c r="G224" s="25">
        <f>SUM(Ведомственная!H198)</f>
        <v>0</v>
      </c>
      <c r="H224" s="25">
        <f>SUM(Ведомственная!I198)</f>
        <v>0</v>
      </c>
    </row>
    <row r="225" spans="1:8" s="24" customFormat="1" ht="47.25">
      <c r="A225" s="21" t="s">
        <v>905</v>
      </c>
      <c r="B225" s="29" t="s">
        <v>245</v>
      </c>
      <c r="C225" s="29"/>
      <c r="D225" s="44"/>
      <c r="E225" s="44"/>
      <c r="F225" s="45">
        <f>SUM(F243)+F226+F230</f>
        <v>61976.299999999996</v>
      </c>
      <c r="G225" s="45">
        <f>SUM(G243)+G226+G230</f>
        <v>72319.100000000006</v>
      </c>
      <c r="H225" s="45">
        <f>SUM(H243)+H226+H230</f>
        <v>67814.3</v>
      </c>
    </row>
    <row r="226" spans="1:8" ht="31.5">
      <c r="A226" s="27" t="s">
        <v>270</v>
      </c>
      <c r="B226" s="2" t="s">
        <v>303</v>
      </c>
      <c r="C226" s="2"/>
      <c r="D226" s="2"/>
      <c r="E226" s="2"/>
      <c r="F226" s="25">
        <f>SUM(F227)</f>
        <v>1300</v>
      </c>
      <c r="G226" s="25">
        <f>SUM(G227)</f>
        <v>0</v>
      </c>
      <c r="H226" s="25">
        <f>SUM(H227)</f>
        <v>0</v>
      </c>
    </row>
    <row r="227" spans="1:8" ht="31.5">
      <c r="A227" s="27" t="s">
        <v>271</v>
      </c>
      <c r="B227" s="2" t="s">
        <v>304</v>
      </c>
      <c r="C227" s="2"/>
      <c r="D227" s="2"/>
      <c r="E227" s="2"/>
      <c r="F227" s="25">
        <f>SUM(F228:F229)</f>
        <v>1300</v>
      </c>
      <c r="G227" s="25">
        <f>SUM(G228:G229)</f>
        <v>0</v>
      </c>
      <c r="H227" s="25">
        <f>SUM(H228:H229)</f>
        <v>0</v>
      </c>
    </row>
    <row r="228" spans="1:8" ht="31.5" hidden="1">
      <c r="A228" s="27" t="s">
        <v>272</v>
      </c>
      <c r="B228" s="2" t="s">
        <v>304</v>
      </c>
      <c r="C228" s="2" t="s">
        <v>249</v>
      </c>
      <c r="D228" s="2" t="s">
        <v>12</v>
      </c>
      <c r="E228" s="2" t="s">
        <v>172</v>
      </c>
      <c r="F228" s="25"/>
      <c r="G228" s="25"/>
      <c r="H228" s="25"/>
    </row>
    <row r="229" spans="1:8" ht="31.5">
      <c r="A229" s="27" t="s">
        <v>272</v>
      </c>
      <c r="B229" s="2" t="s">
        <v>304</v>
      </c>
      <c r="C229" s="2" t="s">
        <v>249</v>
      </c>
      <c r="D229" s="2" t="s">
        <v>168</v>
      </c>
      <c r="E229" s="2" t="s">
        <v>168</v>
      </c>
      <c r="F229" s="25">
        <f>SUM(Ведомственная!G328)</f>
        <v>1300</v>
      </c>
      <c r="G229" s="25">
        <f>SUM(Ведомственная!H328)</f>
        <v>0</v>
      </c>
      <c r="H229" s="25">
        <f>SUM(Ведомственная!I328)</f>
        <v>0</v>
      </c>
    </row>
    <row r="230" spans="1:8" ht="31.5">
      <c r="A230" s="27" t="s">
        <v>273</v>
      </c>
      <c r="B230" s="2" t="s">
        <v>305</v>
      </c>
      <c r="C230" s="2"/>
      <c r="D230" s="2"/>
      <c r="E230" s="2"/>
      <c r="F230" s="25">
        <f>SUM(F231+F236)</f>
        <v>59416.2</v>
      </c>
      <c r="G230" s="25">
        <f>SUM(G231+G236)</f>
        <v>70755.8</v>
      </c>
      <c r="H230" s="25">
        <f>SUM(H231+H236)</f>
        <v>66255.8</v>
      </c>
    </row>
    <row r="231" spans="1:8">
      <c r="A231" s="27" t="s">
        <v>34</v>
      </c>
      <c r="B231" s="2" t="s">
        <v>485</v>
      </c>
      <c r="C231" s="2"/>
      <c r="D231" s="2"/>
      <c r="E231" s="2"/>
      <c r="F231" s="25">
        <f>SUM(F232+F234)</f>
        <v>15216.2</v>
      </c>
      <c r="G231" s="25">
        <f>SUM(G232+G234)</f>
        <v>23255.8</v>
      </c>
      <c r="H231" s="25">
        <f>SUM(H232+H234)</f>
        <v>23255.8</v>
      </c>
    </row>
    <row r="232" spans="1:8" ht="63">
      <c r="A232" s="27" t="s">
        <v>750</v>
      </c>
      <c r="B232" s="2" t="s">
        <v>751</v>
      </c>
      <c r="C232" s="2"/>
      <c r="D232" s="2"/>
      <c r="E232" s="2"/>
      <c r="F232" s="25">
        <f>SUM(F233)</f>
        <v>15116.2</v>
      </c>
      <c r="G232" s="25">
        <f>SUM(G233)</f>
        <v>23255.8</v>
      </c>
      <c r="H232" s="25">
        <f>SUM(H233)</f>
        <v>23255.8</v>
      </c>
    </row>
    <row r="233" spans="1:8" ht="31.5">
      <c r="A233" s="27" t="s">
        <v>51</v>
      </c>
      <c r="B233" s="2" t="s">
        <v>751</v>
      </c>
      <c r="C233" s="2" t="s">
        <v>90</v>
      </c>
      <c r="D233" s="2" t="s">
        <v>168</v>
      </c>
      <c r="E233" s="2" t="s">
        <v>43</v>
      </c>
      <c r="F233" s="25">
        <f>SUM(Ведомственная!G263)</f>
        <v>15116.2</v>
      </c>
      <c r="G233" s="25">
        <f>SUM(Ведомственная!H263)</f>
        <v>23255.8</v>
      </c>
      <c r="H233" s="25">
        <f>SUM(Ведомственная!I263)</f>
        <v>23255.8</v>
      </c>
    </row>
    <row r="234" spans="1:8" ht="78.75">
      <c r="A234" s="27" t="s">
        <v>752</v>
      </c>
      <c r="B234" s="2" t="s">
        <v>753</v>
      </c>
      <c r="C234" s="2"/>
      <c r="D234" s="2"/>
      <c r="E234" s="2"/>
      <c r="F234" s="25">
        <f>SUM(F235)</f>
        <v>100</v>
      </c>
      <c r="G234" s="25">
        <f>SUM(G235)</f>
        <v>0</v>
      </c>
      <c r="H234" s="25">
        <f>SUM(H235)</f>
        <v>0</v>
      </c>
    </row>
    <row r="235" spans="1:8" ht="31.5">
      <c r="A235" s="27" t="s">
        <v>51</v>
      </c>
      <c r="B235" s="2" t="s">
        <v>753</v>
      </c>
      <c r="C235" s="2" t="s">
        <v>90</v>
      </c>
      <c r="D235" s="2" t="s">
        <v>168</v>
      </c>
      <c r="E235" s="2" t="s">
        <v>43</v>
      </c>
      <c r="F235" s="25">
        <f>SUM(Ведомственная!G265)</f>
        <v>100</v>
      </c>
      <c r="G235" s="25">
        <f>SUM(Ведомственная!H265)</f>
        <v>0</v>
      </c>
      <c r="H235" s="25">
        <f>SUM(Ведомственная!I265)</f>
        <v>0</v>
      </c>
    </row>
    <row r="236" spans="1:8" ht="31.5">
      <c r="A236" s="27" t="s">
        <v>910</v>
      </c>
      <c r="B236" s="2" t="s">
        <v>306</v>
      </c>
      <c r="C236" s="2"/>
      <c r="D236" s="2"/>
      <c r="E236" s="2"/>
      <c r="F236" s="25">
        <f>SUM(F237:F238)+F239+F241</f>
        <v>44200</v>
      </c>
      <c r="G236" s="25">
        <f>SUM(G237:G238)+G239+G241</f>
        <v>47500</v>
      </c>
      <c r="H236" s="25">
        <f>SUM(H237:H238)+H239+H241</f>
        <v>43000</v>
      </c>
    </row>
    <row r="237" spans="1:8" ht="31.5">
      <c r="A237" s="27" t="s">
        <v>272</v>
      </c>
      <c r="B237" s="2" t="s">
        <v>306</v>
      </c>
      <c r="C237" s="2" t="s">
        <v>249</v>
      </c>
      <c r="D237" s="2" t="s">
        <v>168</v>
      </c>
      <c r="E237" s="2" t="s">
        <v>43</v>
      </c>
      <c r="F237" s="25">
        <f>SUM(Ведомственная!G267)</f>
        <v>500</v>
      </c>
      <c r="G237" s="25">
        <f>SUM(Ведомственная!H267)</f>
        <v>0</v>
      </c>
      <c r="H237" s="25">
        <f>SUM(Ведомственная!I267)</f>
        <v>0</v>
      </c>
    </row>
    <row r="238" spans="1:8" ht="31.5">
      <c r="A238" s="27" t="s">
        <v>272</v>
      </c>
      <c r="B238" s="2" t="s">
        <v>306</v>
      </c>
      <c r="C238" s="2" t="s">
        <v>249</v>
      </c>
      <c r="D238" s="2" t="s">
        <v>168</v>
      </c>
      <c r="E238" s="2" t="s">
        <v>168</v>
      </c>
      <c r="F238" s="25">
        <f>SUM(Ведомственная!G331)</f>
        <v>0</v>
      </c>
      <c r="G238" s="25">
        <f>SUM(Ведомственная!H331)</f>
        <v>0</v>
      </c>
      <c r="H238" s="25">
        <f>SUM(Ведомственная!I331)</f>
        <v>0</v>
      </c>
    </row>
    <row r="239" spans="1:8">
      <c r="A239" s="27" t="s">
        <v>455</v>
      </c>
      <c r="B239" s="2" t="s">
        <v>771</v>
      </c>
      <c r="C239" s="2"/>
      <c r="D239" s="2"/>
      <c r="E239" s="2"/>
      <c r="F239" s="25">
        <f>SUM(F240)</f>
        <v>43000</v>
      </c>
      <c r="G239" s="25">
        <f>SUM(G240)</f>
        <v>47500</v>
      </c>
      <c r="H239" s="25">
        <f>SUM(H240)</f>
        <v>43000</v>
      </c>
    </row>
    <row r="240" spans="1:8" ht="31.5">
      <c r="A240" s="27" t="s">
        <v>272</v>
      </c>
      <c r="B240" s="2" t="s">
        <v>771</v>
      </c>
      <c r="C240" s="2" t="s">
        <v>249</v>
      </c>
      <c r="D240" s="2" t="s">
        <v>168</v>
      </c>
      <c r="E240" s="2" t="s">
        <v>168</v>
      </c>
      <c r="F240" s="25">
        <f>SUM(Ведомственная!G333)</f>
        <v>43000</v>
      </c>
      <c r="G240" s="25">
        <f>SUM(Ведомственная!H333)</f>
        <v>47500</v>
      </c>
      <c r="H240" s="25">
        <f>SUM(Ведомственная!I333)</f>
        <v>43000</v>
      </c>
    </row>
    <row r="241" spans="1:8">
      <c r="A241" s="27" t="s">
        <v>773</v>
      </c>
      <c r="B241" s="2" t="s">
        <v>772</v>
      </c>
      <c r="C241" s="2"/>
      <c r="D241" s="2"/>
      <c r="E241" s="2"/>
      <c r="F241" s="25">
        <f>SUM(F242)</f>
        <v>700</v>
      </c>
      <c r="G241" s="25">
        <f>SUM(G242)</f>
        <v>0</v>
      </c>
      <c r="H241" s="25">
        <f>SUM(H242)</f>
        <v>0</v>
      </c>
    </row>
    <row r="242" spans="1:8" ht="31.5">
      <c r="A242" s="27" t="s">
        <v>272</v>
      </c>
      <c r="B242" s="2" t="s">
        <v>772</v>
      </c>
      <c r="C242" s="2" t="s">
        <v>249</v>
      </c>
      <c r="D242" s="2" t="s">
        <v>168</v>
      </c>
      <c r="E242" s="2" t="s">
        <v>168</v>
      </c>
      <c r="F242" s="25">
        <f>SUM(Ведомственная!G335)</f>
        <v>700</v>
      </c>
      <c r="G242" s="25">
        <f>SUM(Ведомственная!H335)</f>
        <v>0</v>
      </c>
      <c r="H242" s="25">
        <f>SUM(Ведомственная!I335)</f>
        <v>0</v>
      </c>
    </row>
    <row r="243" spans="1:8" ht="31.5">
      <c r="A243" s="111" t="s">
        <v>253</v>
      </c>
      <c r="B243" s="31" t="s">
        <v>246</v>
      </c>
      <c r="C243" s="31"/>
      <c r="D243" s="112"/>
      <c r="E243" s="112"/>
      <c r="F243" s="101">
        <f>SUM(F247)+F248+F244</f>
        <v>1260.0999999999999</v>
      </c>
      <c r="G243" s="101">
        <f t="shared" ref="G243:H243" si="13">SUM(G247)+G248+G244</f>
        <v>1563.3</v>
      </c>
      <c r="H243" s="101">
        <f t="shared" si="13"/>
        <v>1558.5</v>
      </c>
    </row>
    <row r="244" spans="1:8" ht="63">
      <c r="A244" s="111" t="s">
        <v>932</v>
      </c>
      <c r="B244" s="31" t="s">
        <v>934</v>
      </c>
      <c r="C244" s="31"/>
      <c r="D244" s="112"/>
      <c r="E244" s="112"/>
      <c r="F244" s="101">
        <f>SUM(F245)</f>
        <v>690.1</v>
      </c>
      <c r="G244" s="101">
        <f t="shared" ref="G244:H244" si="14">SUM(G245)</f>
        <v>993.3</v>
      </c>
      <c r="H244" s="101">
        <f t="shared" si="14"/>
        <v>988.5</v>
      </c>
    </row>
    <row r="245" spans="1:8">
      <c r="A245" s="111" t="s">
        <v>41</v>
      </c>
      <c r="B245" s="31" t="s">
        <v>934</v>
      </c>
      <c r="C245" s="31">
        <v>300</v>
      </c>
      <c r="D245" s="112" t="s">
        <v>30</v>
      </c>
      <c r="E245" s="112" t="s">
        <v>12</v>
      </c>
      <c r="F245" s="101">
        <f>SUM(Ведомственная!G396)</f>
        <v>690.1</v>
      </c>
      <c r="G245" s="101">
        <f>SUM(Ведомственная!H396)</f>
        <v>993.3</v>
      </c>
      <c r="H245" s="101">
        <f>SUM(Ведомственная!I396)</f>
        <v>988.5</v>
      </c>
    </row>
    <row r="246" spans="1:8" ht="63">
      <c r="A246" s="111" t="s">
        <v>933</v>
      </c>
      <c r="B246" s="31" t="s">
        <v>566</v>
      </c>
      <c r="C246" s="31"/>
      <c r="D246" s="112"/>
      <c r="E246" s="112"/>
      <c r="F246" s="101">
        <f>SUM(F247)</f>
        <v>570</v>
      </c>
      <c r="G246" s="101">
        <f>SUM(G247)</f>
        <v>570</v>
      </c>
      <c r="H246" s="101">
        <f>SUM(H247)</f>
        <v>570</v>
      </c>
    </row>
    <row r="247" spans="1:8">
      <c r="A247" s="111" t="s">
        <v>41</v>
      </c>
      <c r="B247" s="31" t="s">
        <v>566</v>
      </c>
      <c r="C247" s="31">
        <v>300</v>
      </c>
      <c r="D247" s="112" t="s">
        <v>30</v>
      </c>
      <c r="E247" s="112" t="s">
        <v>12</v>
      </c>
      <c r="F247" s="101">
        <f>SUM(Ведомственная!G398)</f>
        <v>570</v>
      </c>
      <c r="G247" s="101">
        <f>SUM(Ведомственная!H398)</f>
        <v>570</v>
      </c>
      <c r="H247" s="101">
        <f>SUM(Ведомственная!I398)</f>
        <v>570</v>
      </c>
    </row>
    <row r="248" spans="1:8" ht="47.25" hidden="1">
      <c r="A248" s="111" t="s">
        <v>624</v>
      </c>
      <c r="B248" s="31" t="s">
        <v>623</v>
      </c>
      <c r="C248" s="31"/>
      <c r="D248" s="112"/>
      <c r="E248" s="112"/>
      <c r="F248" s="101">
        <f>SUM(F249)</f>
        <v>0</v>
      </c>
      <c r="G248" s="101">
        <f>SUM(G249)</f>
        <v>0</v>
      </c>
      <c r="H248" s="101">
        <f>SUM(H249)</f>
        <v>0</v>
      </c>
    </row>
    <row r="249" spans="1:8" hidden="1">
      <c r="A249" s="111" t="s">
        <v>41</v>
      </c>
      <c r="B249" s="31" t="s">
        <v>623</v>
      </c>
      <c r="C249" s="31">
        <v>300</v>
      </c>
      <c r="D249" s="112" t="s">
        <v>30</v>
      </c>
      <c r="E249" s="112" t="s">
        <v>53</v>
      </c>
      <c r="F249" s="101">
        <f>SUM(Ведомственная!G384)</f>
        <v>0</v>
      </c>
      <c r="G249" s="101">
        <f>SUM(Ведомственная!H384)</f>
        <v>0</v>
      </c>
      <c r="H249" s="101">
        <f>SUM(Ведомственная!I384)</f>
        <v>0</v>
      </c>
    </row>
    <row r="250" spans="1:8" s="24" customFormat="1" ht="31.5">
      <c r="A250" s="76" t="s">
        <v>664</v>
      </c>
      <c r="B250" s="22" t="s">
        <v>295</v>
      </c>
      <c r="C250" s="22"/>
      <c r="D250" s="22"/>
      <c r="E250" s="22"/>
      <c r="F250" s="28">
        <f>SUM(F257)+F251</f>
        <v>7749.1</v>
      </c>
      <c r="G250" s="28">
        <f>SUM(G257)+G251</f>
        <v>6049.1</v>
      </c>
      <c r="H250" s="28">
        <f>SUM(H257)+H251</f>
        <v>6049.1</v>
      </c>
    </row>
    <row r="251" spans="1:8" ht="31.5">
      <c r="A251" s="27" t="s">
        <v>271</v>
      </c>
      <c r="B251" s="35" t="s">
        <v>309</v>
      </c>
      <c r="C251" s="35"/>
      <c r="D251" s="35"/>
      <c r="E251" s="35"/>
      <c r="F251" s="79">
        <f>SUM(F252:F256)</f>
        <v>1700</v>
      </c>
      <c r="G251" s="79">
        <f>SUM(G252:G256)</f>
        <v>0</v>
      </c>
      <c r="H251" s="79">
        <f>SUM(H252:H256)</f>
        <v>0</v>
      </c>
    </row>
    <row r="252" spans="1:8" ht="31.5" hidden="1">
      <c r="A252" s="27" t="s">
        <v>272</v>
      </c>
      <c r="B252" s="35" t="s">
        <v>309</v>
      </c>
      <c r="C252" s="35" t="s">
        <v>249</v>
      </c>
      <c r="D252" s="35" t="s">
        <v>12</v>
      </c>
      <c r="E252" s="35" t="s">
        <v>172</v>
      </c>
      <c r="F252" s="79"/>
      <c r="G252" s="79"/>
      <c r="H252" s="79"/>
    </row>
    <row r="253" spans="1:8" ht="31.5">
      <c r="A253" s="27" t="s">
        <v>272</v>
      </c>
      <c r="B253" s="35" t="s">
        <v>309</v>
      </c>
      <c r="C253" s="35" t="s">
        <v>249</v>
      </c>
      <c r="D253" s="35" t="s">
        <v>168</v>
      </c>
      <c r="E253" s="35" t="s">
        <v>168</v>
      </c>
      <c r="F253" s="79">
        <f>SUM(Ведомственная!G338)</f>
        <v>1100</v>
      </c>
      <c r="G253" s="79">
        <f>SUM(Ведомственная!H338)</f>
        <v>0</v>
      </c>
      <c r="H253" s="79">
        <f>SUM(Ведомственная!I338)</f>
        <v>0</v>
      </c>
    </row>
    <row r="254" spans="1:8" ht="31.5" hidden="1">
      <c r="A254" s="27" t="s">
        <v>272</v>
      </c>
      <c r="B254" s="35" t="s">
        <v>309</v>
      </c>
      <c r="C254" s="35" t="s">
        <v>249</v>
      </c>
      <c r="D254" s="35" t="s">
        <v>14</v>
      </c>
      <c r="E254" s="35" t="s">
        <v>12</v>
      </c>
      <c r="F254" s="79">
        <f>SUM(Ведомственная!G378)</f>
        <v>0</v>
      </c>
      <c r="G254" s="79">
        <f>SUM(Ведомственная!H378)</f>
        <v>0</v>
      </c>
      <c r="H254" s="79">
        <f>SUM(Ведомственная!I378)</f>
        <v>0</v>
      </c>
    </row>
    <row r="255" spans="1:8" ht="31.5" hidden="1">
      <c r="A255" s="27" t="s">
        <v>272</v>
      </c>
      <c r="B255" s="35" t="s">
        <v>309</v>
      </c>
      <c r="C255" s="35" t="s">
        <v>249</v>
      </c>
      <c r="D255" s="35" t="s">
        <v>14</v>
      </c>
      <c r="E255" s="35" t="s">
        <v>33</v>
      </c>
      <c r="F255" s="79"/>
      <c r="G255" s="79"/>
      <c r="H255" s="79"/>
    </row>
    <row r="256" spans="1:8" ht="31.5">
      <c r="A256" s="27" t="s">
        <v>272</v>
      </c>
      <c r="B256" s="35" t="s">
        <v>309</v>
      </c>
      <c r="C256" s="35" t="s">
        <v>249</v>
      </c>
      <c r="D256" s="35" t="s">
        <v>169</v>
      </c>
      <c r="E256" s="35" t="s">
        <v>33</v>
      </c>
      <c r="F256" s="79">
        <f>SUM(Ведомственная!G427)</f>
        <v>600</v>
      </c>
      <c r="G256" s="79">
        <f>SUM(Ведомственная!H427)</f>
        <v>0</v>
      </c>
      <c r="H256" s="79">
        <f>SUM(Ведомственная!I427)</f>
        <v>0</v>
      </c>
    </row>
    <row r="257" spans="1:8" ht="31.5">
      <c r="A257" s="27" t="s">
        <v>663</v>
      </c>
      <c r="B257" s="2" t="s">
        <v>296</v>
      </c>
      <c r="C257" s="2"/>
      <c r="D257" s="2"/>
      <c r="E257" s="2"/>
      <c r="F257" s="25">
        <f>SUM(F258)</f>
        <v>6049.1</v>
      </c>
      <c r="G257" s="25">
        <f>SUM(G258)</f>
        <v>6049.1</v>
      </c>
      <c r="H257" s="25">
        <f>SUM(H258)</f>
        <v>6049.1</v>
      </c>
    </row>
    <row r="258" spans="1:8" ht="31.5">
      <c r="A258" s="27" t="s">
        <v>44</v>
      </c>
      <c r="B258" s="2" t="s">
        <v>297</v>
      </c>
      <c r="C258" s="2"/>
      <c r="D258" s="2"/>
      <c r="E258" s="2"/>
      <c r="F258" s="25">
        <f>SUM(F259:F261)</f>
        <v>6049.1</v>
      </c>
      <c r="G258" s="25">
        <f>SUM(G259:G261)</f>
        <v>6049.1</v>
      </c>
      <c r="H258" s="25">
        <f>SUM(H259:H261)</f>
        <v>6049.1</v>
      </c>
    </row>
    <row r="259" spans="1:8" ht="63">
      <c r="A259" s="27" t="s">
        <v>50</v>
      </c>
      <c r="B259" s="2" t="s">
        <v>297</v>
      </c>
      <c r="C259" s="2" t="s">
        <v>88</v>
      </c>
      <c r="D259" s="2" t="s">
        <v>12</v>
      </c>
      <c r="E259" s="2" t="s">
        <v>23</v>
      </c>
      <c r="F259" s="25">
        <f>SUM(Ведомственная!G219)</f>
        <v>4993.8</v>
      </c>
      <c r="G259" s="25">
        <f>SUM(Ведомственная!H219)</f>
        <v>4993.8</v>
      </c>
      <c r="H259" s="25">
        <f>SUM(Ведомственная!I219)</f>
        <v>4993.8</v>
      </c>
    </row>
    <row r="260" spans="1:8" ht="31.5">
      <c r="A260" s="27" t="s">
        <v>51</v>
      </c>
      <c r="B260" s="2" t="s">
        <v>297</v>
      </c>
      <c r="C260" s="2" t="s">
        <v>90</v>
      </c>
      <c r="D260" s="2" t="s">
        <v>12</v>
      </c>
      <c r="E260" s="2" t="s">
        <v>23</v>
      </c>
      <c r="F260" s="25">
        <f>SUM(Ведомственная!G220)</f>
        <v>1034.2</v>
      </c>
      <c r="G260" s="25">
        <f>SUM(Ведомственная!H220)</f>
        <v>1034.2</v>
      </c>
      <c r="H260" s="25">
        <f>SUM(Ведомственная!I220)</f>
        <v>1034.2</v>
      </c>
    </row>
    <row r="261" spans="1:8">
      <c r="A261" s="27" t="s">
        <v>21</v>
      </c>
      <c r="B261" s="2" t="s">
        <v>297</v>
      </c>
      <c r="C261" s="2" t="s">
        <v>95</v>
      </c>
      <c r="D261" s="2" t="s">
        <v>12</v>
      </c>
      <c r="E261" s="2" t="s">
        <v>23</v>
      </c>
      <c r="F261" s="25">
        <f>SUM(Ведомственная!G221)</f>
        <v>21.1</v>
      </c>
      <c r="G261" s="25">
        <f>SUM(Ведомственная!H221)</f>
        <v>21.1</v>
      </c>
      <c r="H261" s="25">
        <f>SUM(Ведомственная!I221)</f>
        <v>21.1</v>
      </c>
    </row>
    <row r="262" spans="1:8" s="107" customFormat="1" ht="51.75" customHeight="1">
      <c r="A262" s="21" t="s">
        <v>667</v>
      </c>
      <c r="B262" s="29" t="s">
        <v>668</v>
      </c>
      <c r="C262" s="22"/>
      <c r="D262" s="22"/>
      <c r="E262" s="22"/>
      <c r="F262" s="28">
        <f>SUM(F263)+F265+F267</f>
        <v>2796.2</v>
      </c>
      <c r="G262" s="28">
        <f>SUM(G263)+G265+G267</f>
        <v>1278.7</v>
      </c>
      <c r="H262" s="28">
        <f>SUM(H263)+H265+H267</f>
        <v>1278.7</v>
      </c>
    </row>
    <row r="263" spans="1:8">
      <c r="A263" s="27" t="s">
        <v>34</v>
      </c>
      <c r="B263" s="2" t="s">
        <v>669</v>
      </c>
      <c r="C263" s="2"/>
      <c r="D263" s="2"/>
      <c r="E263" s="2"/>
      <c r="F263" s="25">
        <f>SUM(F264)</f>
        <v>1558.7</v>
      </c>
      <c r="G263" s="25">
        <f>SUM(G264)</f>
        <v>1278.7</v>
      </c>
      <c r="H263" s="25">
        <f>SUM(H264)</f>
        <v>1278.7</v>
      </c>
    </row>
    <row r="264" spans="1:8" ht="31.5">
      <c r="A264" s="27" t="s">
        <v>51</v>
      </c>
      <c r="B264" s="2" t="s">
        <v>669</v>
      </c>
      <c r="C264" s="2" t="s">
        <v>90</v>
      </c>
      <c r="D264" s="2" t="s">
        <v>12</v>
      </c>
      <c r="E264" s="2" t="s">
        <v>23</v>
      </c>
      <c r="F264" s="25">
        <f>SUM(Ведомственная!G224)</f>
        <v>1558.7</v>
      </c>
      <c r="G264" s="25">
        <f>SUM(Ведомственная!H224)</f>
        <v>1278.7</v>
      </c>
      <c r="H264" s="25">
        <f>SUM(Ведомственная!I224)</f>
        <v>1278.7</v>
      </c>
    </row>
    <row r="265" spans="1:8" ht="31.5">
      <c r="A265" s="111" t="s">
        <v>508</v>
      </c>
      <c r="B265" s="31" t="s">
        <v>726</v>
      </c>
      <c r="C265" s="2"/>
      <c r="D265" s="2"/>
      <c r="E265" s="2"/>
      <c r="F265" s="25">
        <f>SUM(F266)</f>
        <v>1186.5</v>
      </c>
      <c r="G265" s="25">
        <f>SUM(G266)</f>
        <v>0</v>
      </c>
      <c r="H265" s="25">
        <f>SUM(H266)</f>
        <v>0</v>
      </c>
    </row>
    <row r="266" spans="1:8" ht="31.5">
      <c r="A266" s="111" t="s">
        <v>51</v>
      </c>
      <c r="B266" s="31" t="s">
        <v>726</v>
      </c>
      <c r="C266" s="2" t="s">
        <v>90</v>
      </c>
      <c r="D266" s="2" t="s">
        <v>12</v>
      </c>
      <c r="E266" s="2" t="s">
        <v>23</v>
      </c>
      <c r="F266" s="25">
        <f>SUM(Ведомственная!G226)</f>
        <v>1186.5</v>
      </c>
      <c r="G266" s="25">
        <f>SUM(Ведомственная!H226)</f>
        <v>0</v>
      </c>
      <c r="H266" s="25">
        <f>SUM(Ведомственная!I226)</f>
        <v>0</v>
      </c>
    </row>
    <row r="267" spans="1:8" ht="31.5">
      <c r="A267" s="111" t="s">
        <v>567</v>
      </c>
      <c r="B267" s="31" t="s">
        <v>727</v>
      </c>
      <c r="C267" s="2"/>
      <c r="D267" s="2"/>
      <c r="E267" s="2"/>
      <c r="F267" s="25">
        <f>SUM(F268)</f>
        <v>51</v>
      </c>
      <c r="G267" s="25">
        <f>SUM(G268)</f>
        <v>0</v>
      </c>
      <c r="H267" s="25">
        <f>SUM(H268)</f>
        <v>0</v>
      </c>
    </row>
    <row r="268" spans="1:8" ht="31.5">
      <c r="A268" s="111" t="s">
        <v>51</v>
      </c>
      <c r="B268" s="31" t="s">
        <v>727</v>
      </c>
      <c r="C268" s="2" t="s">
        <v>90</v>
      </c>
      <c r="D268" s="2" t="s">
        <v>12</v>
      </c>
      <c r="E268" s="2" t="s">
        <v>23</v>
      </c>
      <c r="F268" s="25">
        <f>SUM(Ведомственная!G228)</f>
        <v>51</v>
      </c>
      <c r="G268" s="25">
        <f>SUM(Ведомственная!H228)</f>
        <v>0</v>
      </c>
      <c r="H268" s="25">
        <f>SUM(Ведомственная!I228)</f>
        <v>0</v>
      </c>
    </row>
    <row r="269" spans="1:8" s="24" customFormat="1" ht="31.5">
      <c r="A269" s="21" t="s">
        <v>665</v>
      </c>
      <c r="B269" s="29" t="s">
        <v>243</v>
      </c>
      <c r="C269" s="29"/>
      <c r="D269" s="44"/>
      <c r="E269" s="44"/>
      <c r="F269" s="45">
        <f>SUM(F270+F276+F274)+F280</f>
        <v>15884.1</v>
      </c>
      <c r="G269" s="45">
        <f>SUM(G270+G276+G274)+G280</f>
        <v>18665</v>
      </c>
      <c r="H269" s="45">
        <f>SUM(H270+H276+H274)+H280</f>
        <v>10447.5</v>
      </c>
    </row>
    <row r="270" spans="1:8" ht="14.25" customHeight="1">
      <c r="A270" s="111" t="s">
        <v>34</v>
      </c>
      <c r="B270" s="31" t="s">
        <v>251</v>
      </c>
      <c r="C270" s="31"/>
      <c r="D270" s="112"/>
      <c r="E270" s="112"/>
      <c r="F270" s="101">
        <f>SUM(F271)</f>
        <v>4269.6000000000004</v>
      </c>
      <c r="G270" s="101">
        <f>SUM(G271)</f>
        <v>3050.5</v>
      </c>
      <c r="H270" s="101">
        <f>SUM(H271)</f>
        <v>3483</v>
      </c>
    </row>
    <row r="271" spans="1:8" ht="47.25">
      <c r="A271" s="111" t="s">
        <v>274</v>
      </c>
      <c r="B271" s="31" t="s">
        <v>275</v>
      </c>
      <c r="C271" s="31"/>
      <c r="D271" s="112"/>
      <c r="E271" s="112"/>
      <c r="F271" s="101">
        <f>SUM(F272:F273)</f>
        <v>4269.6000000000004</v>
      </c>
      <c r="G271" s="101">
        <f>SUM(G272:G273)</f>
        <v>3050.5</v>
      </c>
      <c r="H271" s="101">
        <f>SUM(H272:H273)</f>
        <v>3483</v>
      </c>
    </row>
    <row r="272" spans="1:8" ht="63">
      <c r="A272" s="111" t="s">
        <v>50</v>
      </c>
      <c r="B272" s="31" t="s">
        <v>275</v>
      </c>
      <c r="C272" s="31">
        <v>100</v>
      </c>
      <c r="D272" s="112" t="s">
        <v>77</v>
      </c>
      <c r="E272" s="112" t="s">
        <v>168</v>
      </c>
      <c r="F272" s="101">
        <f>SUM(Ведомственная!G360)</f>
        <v>0</v>
      </c>
      <c r="G272" s="101">
        <f>SUM(Ведомственная!H360)</f>
        <v>0</v>
      </c>
      <c r="H272" s="101">
        <f>SUM(Ведомственная!I360)</f>
        <v>0</v>
      </c>
    </row>
    <row r="273" spans="1:8" ht="31.5">
      <c r="A273" s="111" t="s">
        <v>51</v>
      </c>
      <c r="B273" s="31" t="s">
        <v>275</v>
      </c>
      <c r="C273" s="112" t="s">
        <v>90</v>
      </c>
      <c r="D273" s="112" t="s">
        <v>77</v>
      </c>
      <c r="E273" s="112" t="s">
        <v>168</v>
      </c>
      <c r="F273" s="101">
        <f>SUM(Ведомственная!G361)</f>
        <v>4269.6000000000004</v>
      </c>
      <c r="G273" s="101">
        <f>SUM(Ведомственная!H361)</f>
        <v>3050.5</v>
      </c>
      <c r="H273" s="101">
        <f>SUM(Ведомственная!I361)</f>
        <v>3483</v>
      </c>
    </row>
    <row r="274" spans="1:8" ht="31.5">
      <c r="A274" s="27" t="s">
        <v>271</v>
      </c>
      <c r="B274" s="31" t="s">
        <v>512</v>
      </c>
      <c r="C274" s="112"/>
      <c r="D274" s="112"/>
      <c r="E274" s="112"/>
      <c r="F274" s="101">
        <f>SUM(F275)</f>
        <v>300</v>
      </c>
      <c r="G274" s="101">
        <f>SUM(G275)</f>
        <v>0</v>
      </c>
      <c r="H274" s="101">
        <f>SUM(H275)</f>
        <v>0</v>
      </c>
    </row>
    <row r="275" spans="1:8" ht="31.5">
      <c r="A275" s="27" t="s">
        <v>272</v>
      </c>
      <c r="B275" s="31" t="s">
        <v>512</v>
      </c>
      <c r="C275" s="112" t="s">
        <v>249</v>
      </c>
      <c r="D275" s="112" t="s">
        <v>77</v>
      </c>
      <c r="E275" s="112" t="s">
        <v>168</v>
      </c>
      <c r="F275" s="101">
        <f>SUM(Ведомственная!G368)</f>
        <v>300</v>
      </c>
      <c r="G275" s="101">
        <f>SUM(Ведомственная!H368)</f>
        <v>0</v>
      </c>
      <c r="H275" s="101">
        <f>SUM(Ведомственная!I368)</f>
        <v>0</v>
      </c>
    </row>
    <row r="276" spans="1:8" ht="31.5">
      <c r="A276" s="111" t="s">
        <v>44</v>
      </c>
      <c r="B276" s="31" t="s">
        <v>244</v>
      </c>
      <c r="C276" s="31"/>
      <c r="D276" s="112"/>
      <c r="E276" s="112"/>
      <c r="F276" s="101">
        <f>SUM(F277:F279)</f>
        <v>6964.5</v>
      </c>
      <c r="G276" s="101">
        <f>SUM(G277:G279)</f>
        <v>6964.5</v>
      </c>
      <c r="H276" s="101">
        <f>SUM(H277:H279)</f>
        <v>6964.5</v>
      </c>
    </row>
    <row r="277" spans="1:8" ht="63">
      <c r="A277" s="111" t="s">
        <v>50</v>
      </c>
      <c r="B277" s="31" t="s">
        <v>244</v>
      </c>
      <c r="C277" s="112" t="s">
        <v>88</v>
      </c>
      <c r="D277" s="112" t="s">
        <v>77</v>
      </c>
      <c r="E277" s="112" t="s">
        <v>53</v>
      </c>
      <c r="F277" s="101">
        <f>SUM(Ведомственная!G351)</f>
        <v>5911.5</v>
      </c>
      <c r="G277" s="101">
        <f>SUM(Ведомственная!H351)</f>
        <v>5911.5</v>
      </c>
      <c r="H277" s="101">
        <f>SUM(Ведомственная!I351)</f>
        <v>5911.5</v>
      </c>
    </row>
    <row r="278" spans="1:8" ht="31.5">
      <c r="A278" s="111" t="s">
        <v>51</v>
      </c>
      <c r="B278" s="31" t="s">
        <v>244</v>
      </c>
      <c r="C278" s="112" t="s">
        <v>90</v>
      </c>
      <c r="D278" s="112" t="s">
        <v>77</v>
      </c>
      <c r="E278" s="112" t="s">
        <v>53</v>
      </c>
      <c r="F278" s="101">
        <f>SUM(Ведомственная!G352)</f>
        <v>927.4</v>
      </c>
      <c r="G278" s="101">
        <f>SUM(Ведомственная!H352)</f>
        <v>927.4</v>
      </c>
      <c r="H278" s="101">
        <f>SUM(Ведомственная!I352)</f>
        <v>927.4</v>
      </c>
    </row>
    <row r="279" spans="1:8">
      <c r="A279" s="111" t="s">
        <v>21</v>
      </c>
      <c r="B279" s="31" t="s">
        <v>244</v>
      </c>
      <c r="C279" s="112" t="s">
        <v>95</v>
      </c>
      <c r="D279" s="112" t="s">
        <v>77</v>
      </c>
      <c r="E279" s="112" t="s">
        <v>53</v>
      </c>
      <c r="F279" s="101">
        <f>SUM(Ведомственная!G353)</f>
        <v>125.6</v>
      </c>
      <c r="G279" s="101">
        <f>SUM(Ведомственная!H353)</f>
        <v>125.6</v>
      </c>
      <c r="H279" s="101">
        <f>SUM(Ведомственная!I353)</f>
        <v>125.6</v>
      </c>
    </row>
    <row r="280" spans="1:8">
      <c r="A280" s="111" t="s">
        <v>723</v>
      </c>
      <c r="B280" s="31" t="s">
        <v>718</v>
      </c>
      <c r="C280" s="112"/>
      <c r="D280" s="112"/>
      <c r="E280" s="112"/>
      <c r="F280" s="101">
        <f>SUM(F281+F283)</f>
        <v>4350</v>
      </c>
      <c r="G280" s="101">
        <f>SUM(G281+G283)</f>
        <v>8650</v>
      </c>
      <c r="H280" s="101">
        <f>SUM(H281+H283)</f>
        <v>0</v>
      </c>
    </row>
    <row r="281" spans="1:8" ht="47.25">
      <c r="A281" s="111" t="s">
        <v>923</v>
      </c>
      <c r="B281" s="31" t="s">
        <v>719</v>
      </c>
      <c r="C281" s="112"/>
      <c r="D281" s="112"/>
      <c r="E281" s="112"/>
      <c r="F281" s="101">
        <f>SUM(F282)</f>
        <v>4132.5</v>
      </c>
      <c r="G281" s="101">
        <f>SUM(G282)</f>
        <v>8217.5</v>
      </c>
      <c r="H281" s="101">
        <f>SUM(H282)</f>
        <v>0</v>
      </c>
    </row>
    <row r="282" spans="1:8" ht="31.5">
      <c r="A282" s="111" t="s">
        <v>51</v>
      </c>
      <c r="B282" s="31" t="s">
        <v>719</v>
      </c>
      <c r="C282" s="112" t="s">
        <v>90</v>
      </c>
      <c r="D282" s="112" t="s">
        <v>77</v>
      </c>
      <c r="E282" s="112" t="s">
        <v>168</v>
      </c>
      <c r="F282" s="101">
        <f>SUM(Ведомственная!G364)</f>
        <v>4132.5</v>
      </c>
      <c r="G282" s="101">
        <f>SUM(Ведомственная!H364)</f>
        <v>8217.5</v>
      </c>
      <c r="H282" s="101">
        <f>SUM(Ведомственная!I364)</f>
        <v>0</v>
      </c>
    </row>
    <row r="283" spans="1:8" ht="47.25">
      <c r="A283" s="111" t="s">
        <v>924</v>
      </c>
      <c r="B283" s="31" t="s">
        <v>720</v>
      </c>
      <c r="C283" s="112"/>
      <c r="D283" s="112"/>
      <c r="E283" s="112"/>
      <c r="F283" s="101">
        <f>SUM(F284)</f>
        <v>217.5</v>
      </c>
      <c r="G283" s="101">
        <f>SUM(G284)</f>
        <v>432.5</v>
      </c>
      <c r="H283" s="101">
        <f>SUM(H284)</f>
        <v>0</v>
      </c>
    </row>
    <row r="284" spans="1:8" ht="31.5">
      <c r="A284" s="111" t="s">
        <v>51</v>
      </c>
      <c r="B284" s="31" t="s">
        <v>720</v>
      </c>
      <c r="C284" s="112" t="s">
        <v>90</v>
      </c>
      <c r="D284" s="112" t="s">
        <v>77</v>
      </c>
      <c r="E284" s="112" t="s">
        <v>168</v>
      </c>
      <c r="F284" s="101">
        <f>SUM(Ведомственная!G366)</f>
        <v>217.5</v>
      </c>
      <c r="G284" s="101">
        <f>SUM(Ведомственная!H366)</f>
        <v>432.5</v>
      </c>
      <c r="H284" s="101">
        <f>SUM(Ведомственная!I366)</f>
        <v>0</v>
      </c>
    </row>
    <row r="285" spans="1:8" s="24" customFormat="1" ht="47.25">
      <c r="A285" s="21" t="s">
        <v>666</v>
      </c>
      <c r="B285" s="29" t="s">
        <v>219</v>
      </c>
      <c r="C285" s="29"/>
      <c r="D285" s="44"/>
      <c r="E285" s="44"/>
      <c r="F285" s="45">
        <f>SUM(F286)+F296</f>
        <v>37426.5</v>
      </c>
      <c r="G285" s="45">
        <f>SUM(G286)+G296</f>
        <v>15347.300000000001</v>
      </c>
      <c r="H285" s="45">
        <f>SUM(H286)+H296</f>
        <v>15257.7</v>
      </c>
    </row>
    <row r="286" spans="1:8" ht="47.25">
      <c r="A286" s="111" t="s">
        <v>646</v>
      </c>
      <c r="B286" s="31" t="s">
        <v>220</v>
      </c>
      <c r="C286" s="31"/>
      <c r="D286" s="112"/>
      <c r="E286" s="112"/>
      <c r="F286" s="101">
        <f>SUM(F289)</f>
        <v>36326.5</v>
      </c>
      <c r="G286" s="101">
        <f>SUM(G289)</f>
        <v>14247.300000000001</v>
      </c>
      <c r="H286" s="101">
        <f>SUM(H289)</f>
        <v>14157.7</v>
      </c>
    </row>
    <row r="287" spans="1:8" ht="47.25" hidden="1">
      <c r="A287" s="27" t="s">
        <v>408</v>
      </c>
      <c r="B287" s="31" t="s">
        <v>409</v>
      </c>
      <c r="C287" s="35"/>
      <c r="D287" s="79"/>
      <c r="E287" s="43"/>
      <c r="F287" s="79">
        <f>F288</f>
        <v>0</v>
      </c>
      <c r="G287" s="79">
        <f>G288</f>
        <v>0</v>
      </c>
      <c r="H287" s="79">
        <f>H288</f>
        <v>0</v>
      </c>
    </row>
    <row r="288" spans="1:8" ht="31.5" hidden="1">
      <c r="A288" s="27" t="s">
        <v>272</v>
      </c>
      <c r="B288" s="31" t="s">
        <v>409</v>
      </c>
      <c r="C288" s="35" t="s">
        <v>249</v>
      </c>
      <c r="D288" s="112" t="s">
        <v>112</v>
      </c>
      <c r="E288" s="112" t="s">
        <v>33</v>
      </c>
      <c r="F288" s="79"/>
      <c r="G288" s="79"/>
      <c r="H288" s="79"/>
    </row>
    <row r="289" spans="1:8" ht="31.5">
      <c r="A289" s="111" t="s">
        <v>221</v>
      </c>
      <c r="B289" s="31" t="s">
        <v>222</v>
      </c>
      <c r="C289" s="31"/>
      <c r="D289" s="112"/>
      <c r="E289" s="112"/>
      <c r="F289" s="101">
        <f>SUM(F290:F295)</f>
        <v>36326.5</v>
      </c>
      <c r="G289" s="101">
        <f>SUM(G290:G295)</f>
        <v>14247.300000000001</v>
      </c>
      <c r="H289" s="101">
        <f>SUM(H290:H295)</f>
        <v>14157.7</v>
      </c>
    </row>
    <row r="290" spans="1:8" ht="29.25" customHeight="1">
      <c r="A290" s="111" t="s">
        <v>51</v>
      </c>
      <c r="B290" s="31" t="s">
        <v>222</v>
      </c>
      <c r="C290" s="31">
        <v>200</v>
      </c>
      <c r="D290" s="112" t="s">
        <v>33</v>
      </c>
      <c r="E290" s="112">
        <v>13</v>
      </c>
      <c r="F290" s="101">
        <f>SUM(Ведомственная!G101)</f>
        <v>27212.3</v>
      </c>
      <c r="G290" s="101">
        <f>SUM(Ведомственная!H101)</f>
        <v>13833.1</v>
      </c>
      <c r="H290" s="101">
        <f>SUM(Ведомственная!I101)</f>
        <v>13743.5</v>
      </c>
    </row>
    <row r="291" spans="1:8" ht="31.5">
      <c r="A291" s="111" t="s">
        <v>51</v>
      </c>
      <c r="B291" s="31" t="s">
        <v>222</v>
      </c>
      <c r="C291" s="31">
        <v>200</v>
      </c>
      <c r="D291" s="112" t="s">
        <v>168</v>
      </c>
      <c r="E291" s="112" t="s">
        <v>43</v>
      </c>
      <c r="F291" s="101">
        <f>SUM(Ведомственная!G272)</f>
        <v>1700</v>
      </c>
      <c r="G291" s="101">
        <f>SUM(Ведомственная!H272)</f>
        <v>0</v>
      </c>
      <c r="H291" s="101">
        <f>SUM(Ведомственная!I272)</f>
        <v>0</v>
      </c>
    </row>
    <row r="292" spans="1:8" ht="31.5">
      <c r="A292" s="111" t="s">
        <v>51</v>
      </c>
      <c r="B292" s="31" t="s">
        <v>222</v>
      </c>
      <c r="C292" s="31">
        <v>200</v>
      </c>
      <c r="D292" s="112" t="s">
        <v>168</v>
      </c>
      <c r="E292" s="112" t="s">
        <v>53</v>
      </c>
      <c r="F292" s="101">
        <f>SUM(Ведомственная!G307)</f>
        <v>394.2</v>
      </c>
      <c r="G292" s="101">
        <f>SUM(Ведомственная!H307)</f>
        <v>394.2</v>
      </c>
      <c r="H292" s="101">
        <f>SUM(Ведомственная!I307)</f>
        <v>394.2</v>
      </c>
    </row>
    <row r="293" spans="1:8" ht="31.5">
      <c r="A293" s="27" t="s">
        <v>272</v>
      </c>
      <c r="B293" s="31" t="s">
        <v>222</v>
      </c>
      <c r="C293" s="31">
        <v>400</v>
      </c>
      <c r="D293" s="112" t="s">
        <v>168</v>
      </c>
      <c r="E293" s="112" t="s">
        <v>53</v>
      </c>
      <c r="F293" s="101">
        <f>SUM(Ведомственная!G308)</f>
        <v>6000</v>
      </c>
      <c r="G293" s="101">
        <f>SUM(Ведомственная!H308)</f>
        <v>0</v>
      </c>
      <c r="H293" s="101">
        <f>SUM(Ведомственная!I308)</f>
        <v>0</v>
      </c>
    </row>
    <row r="294" spans="1:8" ht="31.5">
      <c r="A294" s="27" t="s">
        <v>272</v>
      </c>
      <c r="B294" s="31" t="s">
        <v>222</v>
      </c>
      <c r="C294" s="31">
        <v>400</v>
      </c>
      <c r="D294" s="112" t="s">
        <v>169</v>
      </c>
      <c r="E294" s="112" t="s">
        <v>33</v>
      </c>
      <c r="F294" s="101">
        <f>SUM(Ведомственная!G431)</f>
        <v>1000</v>
      </c>
      <c r="G294" s="101"/>
      <c r="H294" s="101"/>
    </row>
    <row r="295" spans="1:8">
      <c r="A295" s="111" t="s">
        <v>21</v>
      </c>
      <c r="B295" s="31" t="s">
        <v>222</v>
      </c>
      <c r="C295" s="31">
        <v>800</v>
      </c>
      <c r="D295" s="112" t="s">
        <v>33</v>
      </c>
      <c r="E295" s="112">
        <v>13</v>
      </c>
      <c r="F295" s="101">
        <f>SUM(Ведомственная!G102)</f>
        <v>20</v>
      </c>
      <c r="G295" s="101">
        <f>SUM(Ведомственная!H102)</f>
        <v>20</v>
      </c>
      <c r="H295" s="101">
        <f>SUM(Ведомственная!I102)</f>
        <v>20</v>
      </c>
    </row>
    <row r="296" spans="1:8" ht="31.5">
      <c r="A296" s="111" t="s">
        <v>647</v>
      </c>
      <c r="B296" s="31" t="s">
        <v>235</v>
      </c>
      <c r="C296" s="31"/>
      <c r="D296" s="112"/>
      <c r="E296" s="112"/>
      <c r="F296" s="101">
        <f>SUM(F297)</f>
        <v>1100</v>
      </c>
      <c r="G296" s="101">
        <f>SUM(G297)</f>
        <v>1100</v>
      </c>
      <c r="H296" s="101">
        <f>SUM(H297)</f>
        <v>1100</v>
      </c>
    </row>
    <row r="297" spans="1:8" ht="31.5">
      <c r="A297" s="111" t="s">
        <v>221</v>
      </c>
      <c r="B297" s="31" t="s">
        <v>670</v>
      </c>
      <c r="C297" s="31"/>
      <c r="D297" s="112"/>
      <c r="E297" s="112"/>
      <c r="F297" s="101">
        <f>SUM(F298:F300)</f>
        <v>1100</v>
      </c>
      <c r="G297" s="101">
        <f>SUM(G298:G300)</f>
        <v>1100</v>
      </c>
      <c r="H297" s="101">
        <f>SUM(H298:H300)</f>
        <v>1100</v>
      </c>
    </row>
    <row r="298" spans="1:8" ht="29.25" customHeight="1">
      <c r="A298" s="111" t="s">
        <v>51</v>
      </c>
      <c r="B298" s="31" t="s">
        <v>670</v>
      </c>
      <c r="C298" s="31">
        <v>200</v>
      </c>
      <c r="D298" s="112" t="s">
        <v>33</v>
      </c>
      <c r="E298" s="112">
        <v>13</v>
      </c>
      <c r="F298" s="101">
        <f>SUM(Ведомственная!G105)</f>
        <v>640</v>
      </c>
      <c r="G298" s="101">
        <f>SUM(Ведомственная!H105)</f>
        <v>640</v>
      </c>
      <c r="H298" s="101">
        <f>SUM(Ведомственная!I105)</f>
        <v>640</v>
      </c>
    </row>
    <row r="299" spans="1:8" ht="29.25" customHeight="1">
      <c r="A299" s="111" t="s">
        <v>21</v>
      </c>
      <c r="B299" s="31" t="s">
        <v>670</v>
      </c>
      <c r="C299" s="31">
        <v>800</v>
      </c>
      <c r="D299" s="112" t="s">
        <v>33</v>
      </c>
      <c r="E299" s="112">
        <v>13</v>
      </c>
      <c r="F299" s="101">
        <f>SUM(Ведомственная!G106)</f>
        <v>460</v>
      </c>
      <c r="G299" s="101">
        <f>SUM(Ведомственная!H106)</f>
        <v>460</v>
      </c>
      <c r="H299" s="101">
        <f>SUM(Ведомственная!I106)</f>
        <v>460</v>
      </c>
    </row>
    <row r="300" spans="1:8" ht="28.5" customHeight="1">
      <c r="A300" s="111" t="s">
        <v>21</v>
      </c>
      <c r="B300" s="31" t="s">
        <v>670</v>
      </c>
      <c r="C300" s="31">
        <v>800</v>
      </c>
      <c r="D300" s="112" t="s">
        <v>12</v>
      </c>
      <c r="E300" s="112" t="s">
        <v>23</v>
      </c>
      <c r="F300" s="101">
        <f>SUM(Ведомственная!G232)</f>
        <v>0</v>
      </c>
      <c r="G300" s="101">
        <f>SUM(Ведомственная!H232)</f>
        <v>0</v>
      </c>
      <c r="H300" s="101">
        <f>SUM(Ведомственная!I232)</f>
        <v>0</v>
      </c>
    </row>
    <row r="301" spans="1:8" s="24" customFormat="1" ht="29.25" customHeight="1">
      <c r="A301" s="21" t="s">
        <v>676</v>
      </c>
      <c r="B301" s="29" t="s">
        <v>237</v>
      </c>
      <c r="C301" s="44"/>
      <c r="D301" s="44"/>
      <c r="E301" s="44"/>
      <c r="F301" s="45">
        <f>SUM(F302+F313)</f>
        <v>129999.8</v>
      </c>
      <c r="G301" s="45">
        <f t="shared" ref="G301:H301" si="15">SUM(G302+G313)</f>
        <v>47073.2</v>
      </c>
      <c r="H301" s="45">
        <f t="shared" si="15"/>
        <v>55815.299999999996</v>
      </c>
    </row>
    <row r="302" spans="1:8" ht="31.5">
      <c r="A302" s="111" t="s">
        <v>238</v>
      </c>
      <c r="B302" s="31" t="s">
        <v>240</v>
      </c>
      <c r="C302" s="112"/>
      <c r="D302" s="112"/>
      <c r="E302" s="112"/>
      <c r="F302" s="101">
        <f>SUM(F303)+F311</f>
        <v>82926.600000000006</v>
      </c>
      <c r="G302" s="101">
        <f t="shared" ref="G302:H302" si="16">SUM(G303)+G311</f>
        <v>0</v>
      </c>
      <c r="H302" s="101">
        <f t="shared" si="16"/>
        <v>8742.1</v>
      </c>
    </row>
    <row r="303" spans="1:8" ht="31.5">
      <c r="A303" s="111" t="s">
        <v>929</v>
      </c>
      <c r="B303" s="31" t="s">
        <v>930</v>
      </c>
      <c r="C303" s="112"/>
      <c r="D303" s="112"/>
      <c r="E303" s="112"/>
      <c r="F303" s="101">
        <f>SUM(F304)+F306</f>
        <v>82676.600000000006</v>
      </c>
      <c r="G303" s="101">
        <f t="shared" ref="G303:H303" si="17">SUM(G304)+G306</f>
        <v>0</v>
      </c>
      <c r="H303" s="101">
        <f t="shared" si="17"/>
        <v>8742.1</v>
      </c>
    </row>
    <row r="304" spans="1:8" ht="31.5">
      <c r="A304" s="111" t="s">
        <v>921</v>
      </c>
      <c r="B304" s="31" t="s">
        <v>928</v>
      </c>
      <c r="C304" s="112"/>
      <c r="D304" s="112"/>
      <c r="E304" s="112"/>
      <c r="F304" s="101">
        <f>SUM(F305)</f>
        <v>81858.100000000006</v>
      </c>
      <c r="G304" s="101">
        <f>SUM(G305)</f>
        <v>0</v>
      </c>
      <c r="H304" s="101">
        <f>SUM(H305)</f>
        <v>8652.5</v>
      </c>
    </row>
    <row r="305" spans="1:8" ht="31.5">
      <c r="A305" s="27" t="s">
        <v>272</v>
      </c>
      <c r="B305" s="31" t="s">
        <v>928</v>
      </c>
      <c r="C305" s="112" t="s">
        <v>249</v>
      </c>
      <c r="D305" s="112" t="s">
        <v>168</v>
      </c>
      <c r="E305" s="112" t="s">
        <v>33</v>
      </c>
      <c r="F305" s="101">
        <f>SUM(Ведомственная!G248)</f>
        <v>81858.100000000006</v>
      </c>
      <c r="G305" s="101">
        <f>SUM(Ведомственная!H248)</f>
        <v>0</v>
      </c>
      <c r="H305" s="101">
        <f>SUM(Ведомственная!I248)</f>
        <v>8652.5</v>
      </c>
    </row>
    <row r="306" spans="1:8" ht="31.5">
      <c r="A306" s="111" t="s">
        <v>922</v>
      </c>
      <c r="B306" s="31" t="s">
        <v>931</v>
      </c>
      <c r="C306" s="112"/>
      <c r="D306" s="112"/>
      <c r="E306" s="112"/>
      <c r="F306" s="101">
        <f>SUM(F307)</f>
        <v>818.5</v>
      </c>
      <c r="G306" s="101">
        <f>SUM(G307)</f>
        <v>0</v>
      </c>
      <c r="H306" s="101">
        <f>SUM(H307)</f>
        <v>89.6</v>
      </c>
    </row>
    <row r="307" spans="1:8" ht="31.5">
      <c r="A307" s="27" t="s">
        <v>272</v>
      </c>
      <c r="B307" s="31" t="s">
        <v>931</v>
      </c>
      <c r="C307" s="112" t="s">
        <v>249</v>
      </c>
      <c r="D307" s="112" t="s">
        <v>168</v>
      </c>
      <c r="E307" s="112" t="s">
        <v>33</v>
      </c>
      <c r="F307" s="101">
        <f>SUM(Ведомственная!G250)</f>
        <v>818.5</v>
      </c>
      <c r="G307" s="101">
        <f>SUM(Ведомственная!H250)</f>
        <v>0</v>
      </c>
      <c r="H307" s="101">
        <f>SUM(Ведомственная!I250)</f>
        <v>89.6</v>
      </c>
    </row>
    <row r="308" spans="1:8" ht="31.5" hidden="1">
      <c r="A308" s="27" t="s">
        <v>368</v>
      </c>
      <c r="B308" s="35" t="s">
        <v>369</v>
      </c>
      <c r="C308" s="35"/>
      <c r="D308" s="35"/>
      <c r="E308" s="35"/>
      <c r="F308" s="79">
        <f>SUM(F309)</f>
        <v>0</v>
      </c>
      <c r="G308" s="79">
        <f>SUM(G309)</f>
        <v>0</v>
      </c>
      <c r="H308" s="79">
        <f>SUM(H309)</f>
        <v>0</v>
      </c>
    </row>
    <row r="309" spans="1:8" ht="31.5" hidden="1">
      <c r="A309" s="27" t="s">
        <v>272</v>
      </c>
      <c r="B309" s="35" t="s">
        <v>369</v>
      </c>
      <c r="C309" s="35" t="s">
        <v>249</v>
      </c>
      <c r="D309" s="35" t="s">
        <v>168</v>
      </c>
      <c r="E309" s="35" t="s">
        <v>168</v>
      </c>
      <c r="F309" s="79"/>
      <c r="G309" s="79"/>
      <c r="H309" s="79"/>
    </row>
    <row r="310" spans="1:8" ht="32.25" hidden="1" customHeight="1">
      <c r="A310" s="27" t="s">
        <v>272</v>
      </c>
      <c r="B310" s="31" t="s">
        <v>247</v>
      </c>
      <c r="C310" s="31">
        <v>400</v>
      </c>
      <c r="D310" s="112" t="s">
        <v>30</v>
      </c>
      <c r="E310" s="112" t="s">
        <v>77</v>
      </c>
      <c r="F310" s="101"/>
      <c r="G310" s="101"/>
      <c r="H310" s="101"/>
    </row>
    <row r="311" spans="1:8" ht="32.25" customHeight="1">
      <c r="A311" s="1" t="s">
        <v>34</v>
      </c>
      <c r="B311" s="35" t="s">
        <v>735</v>
      </c>
      <c r="C311" s="31"/>
      <c r="D311" s="112"/>
      <c r="E311" s="112"/>
      <c r="F311" s="101">
        <f>SUM(F312)</f>
        <v>250</v>
      </c>
      <c r="G311" s="101">
        <f>SUM(G312)</f>
        <v>0</v>
      </c>
      <c r="H311" s="101">
        <f>SUM(H312)</f>
        <v>0</v>
      </c>
    </row>
    <row r="312" spans="1:8" ht="32.25" customHeight="1">
      <c r="A312" s="27" t="s">
        <v>51</v>
      </c>
      <c r="B312" s="35" t="s">
        <v>735</v>
      </c>
      <c r="C312" s="31">
        <v>200</v>
      </c>
      <c r="D312" s="112" t="s">
        <v>168</v>
      </c>
      <c r="E312" s="112" t="s">
        <v>33</v>
      </c>
      <c r="F312" s="101">
        <f>SUM(Ведомственная!G342)</f>
        <v>250</v>
      </c>
      <c r="G312" s="101">
        <f>SUM(Ведомственная!H342)</f>
        <v>0</v>
      </c>
      <c r="H312" s="101">
        <f>SUM(Ведомственная!I342)</f>
        <v>0</v>
      </c>
    </row>
    <row r="313" spans="1:8" ht="63">
      <c r="A313" s="111" t="s">
        <v>363</v>
      </c>
      <c r="B313" s="31" t="s">
        <v>366</v>
      </c>
      <c r="C313" s="31"/>
      <c r="D313" s="112"/>
      <c r="E313" s="112"/>
      <c r="F313" s="101">
        <f>SUM(F314+F316)</f>
        <v>47073.2</v>
      </c>
      <c r="G313" s="101">
        <f>SUM(G314+G316)</f>
        <v>47073.2</v>
      </c>
      <c r="H313" s="101">
        <f>SUM(H314+H316)</f>
        <v>47073.2</v>
      </c>
    </row>
    <row r="314" spans="1:8" hidden="1">
      <c r="A314" s="27" t="s">
        <v>609</v>
      </c>
      <c r="B314" s="31" t="s">
        <v>677</v>
      </c>
      <c r="C314" s="31"/>
      <c r="D314" s="112"/>
      <c r="E314" s="112"/>
      <c r="F314" s="101">
        <f>SUM(F315)</f>
        <v>0</v>
      </c>
      <c r="G314" s="101">
        <f>SUM(G315)</f>
        <v>0</v>
      </c>
      <c r="H314" s="101">
        <f>SUM(H315)</f>
        <v>0</v>
      </c>
    </row>
    <row r="315" spans="1:8" ht="31.5" hidden="1">
      <c r="A315" s="111" t="s">
        <v>248</v>
      </c>
      <c r="B315" s="31" t="s">
        <v>677</v>
      </c>
      <c r="C315" s="31">
        <v>400</v>
      </c>
      <c r="D315" s="112" t="s">
        <v>30</v>
      </c>
      <c r="E315" s="112" t="s">
        <v>12</v>
      </c>
      <c r="F315" s="101">
        <f>SUM(Ведомственная!G402)</f>
        <v>0</v>
      </c>
      <c r="G315" s="101">
        <f>SUM(Ведомственная!H402)</f>
        <v>0</v>
      </c>
      <c r="H315" s="101">
        <f>SUM(Ведомственная!I402)</f>
        <v>0</v>
      </c>
    </row>
    <row r="316" spans="1:8" ht="47.25">
      <c r="A316" s="111" t="s">
        <v>250</v>
      </c>
      <c r="B316" s="112" t="s">
        <v>564</v>
      </c>
      <c r="C316" s="31"/>
      <c r="D316" s="112"/>
      <c r="E316" s="112"/>
      <c r="F316" s="101">
        <f>SUM(F317)</f>
        <v>47073.2</v>
      </c>
      <c r="G316" s="101">
        <f>SUM(G317)</f>
        <v>47073.2</v>
      </c>
      <c r="H316" s="101">
        <f>SUM(H317)</f>
        <v>47073.2</v>
      </c>
    </row>
    <row r="317" spans="1:8" ht="31.5">
      <c r="A317" s="111" t="s">
        <v>248</v>
      </c>
      <c r="B317" s="112" t="s">
        <v>564</v>
      </c>
      <c r="C317" s="112" t="s">
        <v>249</v>
      </c>
      <c r="D317" s="112" t="s">
        <v>30</v>
      </c>
      <c r="E317" s="112" t="s">
        <v>12</v>
      </c>
      <c r="F317" s="101">
        <f>SUM(Ведомственная!G404)</f>
        <v>47073.2</v>
      </c>
      <c r="G317" s="101">
        <f>SUM(Ведомственная!H404)</f>
        <v>47073.2</v>
      </c>
      <c r="H317" s="101">
        <f>SUM(Ведомственная!I404)</f>
        <v>47073.2</v>
      </c>
    </row>
    <row r="318" spans="1:8" s="24" customFormat="1" ht="31.5">
      <c r="A318" s="21" t="s">
        <v>678</v>
      </c>
      <c r="B318" s="44" t="s">
        <v>224</v>
      </c>
      <c r="C318" s="44"/>
      <c r="D318" s="44"/>
      <c r="E318" s="44"/>
      <c r="F318" s="45">
        <f t="shared" ref="F318:H320" si="18">F319</f>
        <v>78</v>
      </c>
      <c r="G318" s="45">
        <f t="shared" si="18"/>
        <v>78</v>
      </c>
      <c r="H318" s="45">
        <f t="shared" si="18"/>
        <v>78</v>
      </c>
    </row>
    <row r="319" spans="1:8">
      <c r="A319" s="111" t="s">
        <v>34</v>
      </c>
      <c r="B319" s="112" t="s">
        <v>341</v>
      </c>
      <c r="C319" s="112"/>
      <c r="D319" s="112"/>
      <c r="E319" s="112"/>
      <c r="F319" s="101">
        <f t="shared" si="18"/>
        <v>78</v>
      </c>
      <c r="G319" s="101">
        <f t="shared" si="18"/>
        <v>78</v>
      </c>
      <c r="H319" s="101">
        <f t="shared" si="18"/>
        <v>78</v>
      </c>
    </row>
    <row r="320" spans="1:8">
      <c r="A320" s="36" t="s">
        <v>152</v>
      </c>
      <c r="B320" s="112" t="s">
        <v>342</v>
      </c>
      <c r="C320" s="112"/>
      <c r="D320" s="112"/>
      <c r="E320" s="112"/>
      <c r="F320" s="101">
        <f t="shared" si="18"/>
        <v>78</v>
      </c>
      <c r="G320" s="101">
        <f t="shared" si="18"/>
        <v>78</v>
      </c>
      <c r="H320" s="101">
        <f t="shared" si="18"/>
        <v>78</v>
      </c>
    </row>
    <row r="321" spans="1:8" ht="31.5">
      <c r="A321" s="111" t="s">
        <v>51</v>
      </c>
      <c r="B321" s="112" t="s">
        <v>342</v>
      </c>
      <c r="C321" s="112" t="s">
        <v>90</v>
      </c>
      <c r="D321" s="112" t="s">
        <v>112</v>
      </c>
      <c r="E321" s="112" t="s">
        <v>112</v>
      </c>
      <c r="F321" s="101">
        <f>SUM(Ведомственная!G947)</f>
        <v>78</v>
      </c>
      <c r="G321" s="101">
        <f>SUM(Ведомственная!H947)</f>
        <v>78</v>
      </c>
      <c r="H321" s="101">
        <f>SUM(Ведомственная!I947)</f>
        <v>78</v>
      </c>
    </row>
    <row r="322" spans="1:8" ht="63">
      <c r="A322" s="21" t="s">
        <v>763</v>
      </c>
      <c r="B322" s="44" t="s">
        <v>762</v>
      </c>
      <c r="C322" s="112"/>
      <c r="D322" s="112"/>
      <c r="E322" s="112"/>
      <c r="F322" s="45">
        <f>SUM(F323+F327)</f>
        <v>1300</v>
      </c>
      <c r="G322" s="45">
        <f>SUM(G323+G327)</f>
        <v>0</v>
      </c>
      <c r="H322" s="45">
        <f>SUM(H323+H327)</f>
        <v>0</v>
      </c>
    </row>
    <row r="323" spans="1:8">
      <c r="A323" s="111" t="s">
        <v>34</v>
      </c>
      <c r="B323" s="2" t="s">
        <v>764</v>
      </c>
      <c r="C323" s="112"/>
      <c r="D323" s="112"/>
      <c r="E323" s="112"/>
      <c r="F323" s="101">
        <f t="shared" ref="F323:H325" si="19">SUM(F324)</f>
        <v>672</v>
      </c>
      <c r="G323" s="101">
        <f t="shared" si="19"/>
        <v>0</v>
      </c>
      <c r="H323" s="101">
        <f t="shared" si="19"/>
        <v>0</v>
      </c>
    </row>
    <row r="324" spans="1:8">
      <c r="A324" s="111" t="s">
        <v>152</v>
      </c>
      <c r="B324" s="2" t="s">
        <v>765</v>
      </c>
      <c r="C324" s="112"/>
      <c r="D324" s="112"/>
      <c r="E324" s="112"/>
      <c r="F324" s="101">
        <f t="shared" si="19"/>
        <v>672</v>
      </c>
      <c r="G324" s="101">
        <f t="shared" si="19"/>
        <v>0</v>
      </c>
      <c r="H324" s="101">
        <f t="shared" si="19"/>
        <v>0</v>
      </c>
    </row>
    <row r="325" spans="1:8">
      <c r="A325" s="111" t="s">
        <v>127</v>
      </c>
      <c r="B325" s="2" t="s">
        <v>766</v>
      </c>
      <c r="C325" s="112"/>
      <c r="D325" s="112"/>
      <c r="E325" s="112"/>
      <c r="F325" s="101">
        <f t="shared" si="19"/>
        <v>672</v>
      </c>
      <c r="G325" s="101">
        <f t="shared" si="19"/>
        <v>0</v>
      </c>
      <c r="H325" s="101">
        <f t="shared" si="19"/>
        <v>0</v>
      </c>
    </row>
    <row r="326" spans="1:8" ht="31.5">
      <c r="A326" s="111" t="s">
        <v>51</v>
      </c>
      <c r="B326" s="2" t="s">
        <v>766</v>
      </c>
      <c r="C326" s="112" t="s">
        <v>90</v>
      </c>
      <c r="D326" s="112" t="s">
        <v>14</v>
      </c>
      <c r="E326" s="112" t="s">
        <v>33</v>
      </c>
      <c r="F326" s="101">
        <f>SUM(Ведомственная!G1084)</f>
        <v>672</v>
      </c>
      <c r="G326" s="101">
        <f>SUM(Ведомственная!H1084)</f>
        <v>0</v>
      </c>
      <c r="H326" s="101">
        <f>SUM(Ведомственная!I1084)</f>
        <v>0</v>
      </c>
    </row>
    <row r="327" spans="1:8">
      <c r="A327" s="111" t="s">
        <v>150</v>
      </c>
      <c r="B327" s="2" t="s">
        <v>767</v>
      </c>
      <c r="C327" s="112"/>
      <c r="D327" s="112"/>
      <c r="E327" s="112"/>
      <c r="F327" s="101">
        <f t="shared" ref="F327:H329" si="20">SUM(F328)</f>
        <v>628</v>
      </c>
      <c r="G327" s="101">
        <f t="shared" si="20"/>
        <v>0</v>
      </c>
      <c r="H327" s="101">
        <f t="shared" si="20"/>
        <v>0</v>
      </c>
    </row>
    <row r="328" spans="1:8" ht="31.5">
      <c r="A328" s="111" t="s">
        <v>263</v>
      </c>
      <c r="B328" s="2" t="s">
        <v>768</v>
      </c>
      <c r="C328" s="112"/>
      <c r="D328" s="112"/>
      <c r="E328" s="112"/>
      <c r="F328" s="101">
        <f t="shared" si="20"/>
        <v>628</v>
      </c>
      <c r="G328" s="101">
        <f t="shared" si="20"/>
        <v>0</v>
      </c>
      <c r="H328" s="101">
        <f t="shared" si="20"/>
        <v>0</v>
      </c>
    </row>
    <row r="329" spans="1:8">
      <c r="A329" s="111" t="s">
        <v>140</v>
      </c>
      <c r="B329" s="2" t="s">
        <v>769</v>
      </c>
      <c r="C329" s="112"/>
      <c r="D329" s="112"/>
      <c r="E329" s="112"/>
      <c r="F329" s="101">
        <f t="shared" si="20"/>
        <v>628</v>
      </c>
      <c r="G329" s="101">
        <f t="shared" si="20"/>
        <v>0</v>
      </c>
      <c r="H329" s="101">
        <f t="shared" si="20"/>
        <v>0</v>
      </c>
    </row>
    <row r="330" spans="1:8" ht="31.5">
      <c r="A330" s="111" t="s">
        <v>120</v>
      </c>
      <c r="B330" s="2" t="s">
        <v>769</v>
      </c>
      <c r="C330" s="112" t="s">
        <v>121</v>
      </c>
      <c r="D330" s="112" t="s">
        <v>14</v>
      </c>
      <c r="E330" s="112" t="s">
        <v>33</v>
      </c>
      <c r="F330" s="101">
        <f>SUM(Ведомственная!G1088)</f>
        <v>628</v>
      </c>
      <c r="G330" s="101">
        <f>SUM(Ведомственная!H1088)</f>
        <v>0</v>
      </c>
      <c r="H330" s="101">
        <f>SUM(Ведомственная!I1088)</f>
        <v>0</v>
      </c>
    </row>
    <row r="331" spans="1:8" ht="47.25">
      <c r="A331" s="21" t="s">
        <v>679</v>
      </c>
      <c r="B331" s="44" t="s">
        <v>343</v>
      </c>
      <c r="C331" s="44"/>
      <c r="D331" s="44"/>
      <c r="E331" s="44"/>
      <c r="F331" s="45">
        <f t="shared" ref="F331:H333" si="21">F332</f>
        <v>78.5</v>
      </c>
      <c r="G331" s="45">
        <f t="shared" si="21"/>
        <v>78.5</v>
      </c>
      <c r="H331" s="45">
        <f t="shared" si="21"/>
        <v>78.5</v>
      </c>
    </row>
    <row r="332" spans="1:8">
      <c r="A332" s="111" t="s">
        <v>34</v>
      </c>
      <c r="B332" s="112" t="s">
        <v>344</v>
      </c>
      <c r="C332" s="112"/>
      <c r="D332" s="112"/>
      <c r="E332" s="112"/>
      <c r="F332" s="101">
        <f t="shared" si="21"/>
        <v>78.5</v>
      </c>
      <c r="G332" s="101">
        <f t="shared" si="21"/>
        <v>78.5</v>
      </c>
      <c r="H332" s="101">
        <f t="shared" si="21"/>
        <v>78.5</v>
      </c>
    </row>
    <row r="333" spans="1:8">
      <c r="A333" s="36" t="s">
        <v>152</v>
      </c>
      <c r="B333" s="112" t="s">
        <v>345</v>
      </c>
      <c r="C333" s="112"/>
      <c r="D333" s="112"/>
      <c r="E333" s="112"/>
      <c r="F333" s="101">
        <f t="shared" si="21"/>
        <v>78.5</v>
      </c>
      <c r="G333" s="101">
        <f t="shared" si="21"/>
        <v>78.5</v>
      </c>
      <c r="H333" s="101">
        <f t="shared" si="21"/>
        <v>78.5</v>
      </c>
    </row>
    <row r="334" spans="1:8" ht="31.5">
      <c r="A334" s="111" t="s">
        <v>51</v>
      </c>
      <c r="B334" s="112" t="s">
        <v>345</v>
      </c>
      <c r="C334" s="112" t="s">
        <v>90</v>
      </c>
      <c r="D334" s="112" t="s">
        <v>112</v>
      </c>
      <c r="E334" s="112" t="s">
        <v>112</v>
      </c>
      <c r="F334" s="101">
        <f>SUM(Ведомственная!G950)</f>
        <v>78.5</v>
      </c>
      <c r="G334" s="101">
        <f>SUM(Ведомственная!H950)</f>
        <v>78.5</v>
      </c>
      <c r="H334" s="101">
        <f>SUM(Ведомственная!I950)</f>
        <v>78.5</v>
      </c>
    </row>
    <row r="335" spans="1:8" ht="31.5">
      <c r="A335" s="21" t="s">
        <v>689</v>
      </c>
      <c r="B335" s="22" t="s">
        <v>114</v>
      </c>
      <c r="C335" s="22"/>
      <c r="D335" s="22"/>
      <c r="E335" s="22"/>
      <c r="F335" s="28">
        <f>F336+F348+F352+F358+F363+F375+F408</f>
        <v>259519.7</v>
      </c>
      <c r="G335" s="28">
        <f>G336+G348+G352+G358+G363+G375+G408</f>
        <v>245711.1</v>
      </c>
      <c r="H335" s="28">
        <f>H336+H348+H352+H358+H363+H375+H408</f>
        <v>243463.2</v>
      </c>
    </row>
    <row r="336" spans="1:8">
      <c r="A336" s="111" t="s">
        <v>124</v>
      </c>
      <c r="B336" s="2" t="s">
        <v>125</v>
      </c>
      <c r="C336" s="2"/>
      <c r="D336" s="2"/>
      <c r="E336" s="2"/>
      <c r="F336" s="25">
        <f>F337+F343+F340</f>
        <v>62926.899999999994</v>
      </c>
      <c r="G336" s="25">
        <f>G337+G343+G340</f>
        <v>60968.800000000003</v>
      </c>
      <c r="H336" s="25">
        <f>H337+H343+H340</f>
        <v>60968.800000000003</v>
      </c>
    </row>
    <row r="337" spans="1:8" ht="47.25">
      <c r="A337" s="111" t="s">
        <v>25</v>
      </c>
      <c r="B337" s="2" t="s">
        <v>126</v>
      </c>
      <c r="C337" s="2"/>
      <c r="D337" s="2"/>
      <c r="E337" s="2"/>
      <c r="F337" s="25">
        <f t="shared" ref="F337:H338" si="22">F338</f>
        <v>44297.2</v>
      </c>
      <c r="G337" s="25">
        <f t="shared" si="22"/>
        <v>42339.1</v>
      </c>
      <c r="H337" s="25">
        <f t="shared" si="22"/>
        <v>42339.1</v>
      </c>
    </row>
    <row r="338" spans="1:8">
      <c r="A338" s="111" t="s">
        <v>127</v>
      </c>
      <c r="B338" s="2" t="s">
        <v>128</v>
      </c>
      <c r="C338" s="2"/>
      <c r="D338" s="2"/>
      <c r="E338" s="2"/>
      <c r="F338" s="25">
        <f t="shared" si="22"/>
        <v>44297.2</v>
      </c>
      <c r="G338" s="25">
        <f t="shared" si="22"/>
        <v>42339.1</v>
      </c>
      <c r="H338" s="25">
        <f t="shared" si="22"/>
        <v>42339.1</v>
      </c>
    </row>
    <row r="339" spans="1:8" ht="31.5">
      <c r="A339" s="111" t="s">
        <v>120</v>
      </c>
      <c r="B339" s="2" t="s">
        <v>128</v>
      </c>
      <c r="C339" s="2" t="s">
        <v>121</v>
      </c>
      <c r="D339" s="2" t="s">
        <v>14</v>
      </c>
      <c r="E339" s="2" t="s">
        <v>33</v>
      </c>
      <c r="F339" s="25">
        <f>SUM(Ведомственная!G1093)</f>
        <v>44297.2</v>
      </c>
      <c r="G339" s="25">
        <f>SUM(Ведомственная!H1093)</f>
        <v>42339.1</v>
      </c>
      <c r="H339" s="25">
        <f>SUM(Ведомственная!I1093)</f>
        <v>42339.1</v>
      </c>
    </row>
    <row r="340" spans="1:8">
      <c r="A340" s="111" t="s">
        <v>150</v>
      </c>
      <c r="B340" s="2" t="s">
        <v>619</v>
      </c>
      <c r="C340" s="2"/>
      <c r="D340" s="2"/>
      <c r="E340" s="2"/>
      <c r="F340" s="25">
        <f t="shared" ref="F340:H341" si="23">SUM(F341)</f>
        <v>0</v>
      </c>
      <c r="G340" s="25">
        <f t="shared" si="23"/>
        <v>0</v>
      </c>
      <c r="H340" s="25">
        <f t="shared" si="23"/>
        <v>0</v>
      </c>
    </row>
    <row r="341" spans="1:8" ht="31.5">
      <c r="A341" s="111" t="s">
        <v>334</v>
      </c>
      <c r="B341" s="2" t="s">
        <v>621</v>
      </c>
      <c r="C341" s="2"/>
      <c r="D341" s="2"/>
      <c r="E341" s="2"/>
      <c r="F341" s="25">
        <f t="shared" si="23"/>
        <v>0</v>
      </c>
      <c r="G341" s="25">
        <f t="shared" si="23"/>
        <v>0</v>
      </c>
      <c r="H341" s="25">
        <f t="shared" si="23"/>
        <v>0</v>
      </c>
    </row>
    <row r="342" spans="1:8" ht="31.5">
      <c r="A342" s="111" t="s">
        <v>120</v>
      </c>
      <c r="B342" s="2" t="s">
        <v>621</v>
      </c>
      <c r="C342" s="2" t="s">
        <v>121</v>
      </c>
      <c r="D342" s="2" t="s">
        <v>14</v>
      </c>
      <c r="E342" s="2" t="s">
        <v>33</v>
      </c>
      <c r="F342" s="25">
        <f>SUM(Ведомственная!G1097)</f>
        <v>0</v>
      </c>
      <c r="G342" s="25">
        <f>SUM(Ведомственная!H1097)</f>
        <v>0</v>
      </c>
      <c r="H342" s="25">
        <f>SUM(Ведомственная!I1097)</f>
        <v>0</v>
      </c>
    </row>
    <row r="343" spans="1:8" ht="31.5">
      <c r="A343" s="111" t="s">
        <v>44</v>
      </c>
      <c r="B343" s="2" t="s">
        <v>129</v>
      </c>
      <c r="C343" s="2"/>
      <c r="D343" s="2"/>
      <c r="E343" s="2"/>
      <c r="F343" s="25">
        <f>F344</f>
        <v>18629.7</v>
      </c>
      <c r="G343" s="25">
        <f>G344</f>
        <v>18629.7</v>
      </c>
      <c r="H343" s="25">
        <f>H344</f>
        <v>18629.7</v>
      </c>
    </row>
    <row r="344" spans="1:8">
      <c r="A344" s="111" t="s">
        <v>127</v>
      </c>
      <c r="B344" s="2" t="s">
        <v>130</v>
      </c>
      <c r="C344" s="2"/>
      <c r="D344" s="2"/>
      <c r="E344" s="2"/>
      <c r="F344" s="25">
        <f>F345+F346+F347</f>
        <v>18629.7</v>
      </c>
      <c r="G344" s="25">
        <f>G345+G346+G347</f>
        <v>18629.7</v>
      </c>
      <c r="H344" s="25">
        <f>H345+H346+H347</f>
        <v>18629.7</v>
      </c>
    </row>
    <row r="345" spans="1:8" ht="63">
      <c r="A345" s="111" t="s">
        <v>50</v>
      </c>
      <c r="B345" s="2" t="s">
        <v>130</v>
      </c>
      <c r="C345" s="2" t="s">
        <v>88</v>
      </c>
      <c r="D345" s="2" t="s">
        <v>14</v>
      </c>
      <c r="E345" s="2" t="s">
        <v>33</v>
      </c>
      <c r="F345" s="25">
        <f>SUM(Ведомственная!G1100)</f>
        <v>15974.2</v>
      </c>
      <c r="G345" s="25">
        <f>SUM(Ведомственная!H1100)</f>
        <v>15974.2</v>
      </c>
      <c r="H345" s="25">
        <f>SUM(Ведомственная!I1100)</f>
        <v>15974.2</v>
      </c>
    </row>
    <row r="346" spans="1:8" ht="31.5">
      <c r="A346" s="111" t="s">
        <v>51</v>
      </c>
      <c r="B346" s="2" t="s">
        <v>130</v>
      </c>
      <c r="C346" s="2" t="s">
        <v>90</v>
      </c>
      <c r="D346" s="2" t="s">
        <v>14</v>
      </c>
      <c r="E346" s="2" t="s">
        <v>33</v>
      </c>
      <c r="F346" s="25">
        <f>SUM(Ведомственная!G1101)</f>
        <v>2270.6</v>
      </c>
      <c r="G346" s="25">
        <f>SUM(Ведомственная!H1101)</f>
        <v>2277</v>
      </c>
      <c r="H346" s="25">
        <f>SUM(Ведомственная!I1101)</f>
        <v>2283.4</v>
      </c>
    </row>
    <row r="347" spans="1:8">
      <c r="A347" s="111" t="s">
        <v>21</v>
      </c>
      <c r="B347" s="2" t="s">
        <v>130</v>
      </c>
      <c r="C347" s="2" t="s">
        <v>95</v>
      </c>
      <c r="D347" s="2" t="s">
        <v>14</v>
      </c>
      <c r="E347" s="2" t="s">
        <v>33</v>
      </c>
      <c r="F347" s="25">
        <f>SUM(Ведомственная!G1102)</f>
        <v>384.9</v>
      </c>
      <c r="G347" s="25">
        <f>SUM(Ведомственная!H1102)</f>
        <v>378.5</v>
      </c>
      <c r="H347" s="25">
        <f>SUM(Ведомственная!I1102)</f>
        <v>372.1</v>
      </c>
    </row>
    <row r="348" spans="1:8">
      <c r="A348" s="111" t="s">
        <v>115</v>
      </c>
      <c r="B348" s="2" t="s">
        <v>116</v>
      </c>
      <c r="C348" s="2"/>
      <c r="D348" s="2"/>
      <c r="E348" s="2"/>
      <c r="F348" s="25">
        <f t="shared" ref="F348:H350" si="24">F349</f>
        <v>88659.4</v>
      </c>
      <c r="G348" s="25">
        <f t="shared" si="24"/>
        <v>87013.6</v>
      </c>
      <c r="H348" s="25">
        <f t="shared" si="24"/>
        <v>87013.6</v>
      </c>
    </row>
    <row r="349" spans="1:8" ht="47.25">
      <c r="A349" s="111" t="s">
        <v>25</v>
      </c>
      <c r="B349" s="2" t="s">
        <v>117</v>
      </c>
      <c r="C349" s="2"/>
      <c r="D349" s="2"/>
      <c r="E349" s="2"/>
      <c r="F349" s="25">
        <f t="shared" si="24"/>
        <v>88659.4</v>
      </c>
      <c r="G349" s="25">
        <f t="shared" si="24"/>
        <v>87013.6</v>
      </c>
      <c r="H349" s="25">
        <f t="shared" si="24"/>
        <v>87013.6</v>
      </c>
    </row>
    <row r="350" spans="1:8">
      <c r="A350" s="111" t="s">
        <v>118</v>
      </c>
      <c r="B350" s="2" t="s">
        <v>119</v>
      </c>
      <c r="C350" s="2"/>
      <c r="D350" s="2"/>
      <c r="E350" s="2"/>
      <c r="F350" s="25">
        <f t="shared" si="24"/>
        <v>88659.4</v>
      </c>
      <c r="G350" s="25">
        <f t="shared" si="24"/>
        <v>87013.6</v>
      </c>
      <c r="H350" s="25">
        <f t="shared" si="24"/>
        <v>87013.6</v>
      </c>
    </row>
    <row r="351" spans="1:8" ht="31.5">
      <c r="A351" s="111" t="s">
        <v>120</v>
      </c>
      <c r="B351" s="2" t="s">
        <v>119</v>
      </c>
      <c r="C351" s="2" t="s">
        <v>121</v>
      </c>
      <c r="D351" s="2" t="s">
        <v>112</v>
      </c>
      <c r="E351" s="2" t="s">
        <v>53</v>
      </c>
      <c r="F351" s="25">
        <f>SUM(Ведомственная!G1055)</f>
        <v>88659.4</v>
      </c>
      <c r="G351" s="25">
        <f>SUM(Ведомственная!H1055)</f>
        <v>87013.6</v>
      </c>
      <c r="H351" s="25">
        <f>SUM(Ведомственная!I1055)</f>
        <v>87013.6</v>
      </c>
    </row>
    <row r="352" spans="1:8" ht="31.5">
      <c r="A352" s="111" t="s">
        <v>132</v>
      </c>
      <c r="B352" s="2" t="s">
        <v>133</v>
      </c>
      <c r="C352" s="2"/>
      <c r="D352" s="2"/>
      <c r="E352" s="2"/>
      <c r="F352" s="25">
        <f t="shared" ref="F352:H353" si="25">F353</f>
        <v>51076.500000000007</v>
      </c>
      <c r="G352" s="25">
        <f t="shared" si="25"/>
        <v>49339.000000000007</v>
      </c>
      <c r="H352" s="25">
        <f t="shared" si="25"/>
        <v>50339.000000000007</v>
      </c>
    </row>
    <row r="353" spans="1:8" ht="31.5">
      <c r="A353" s="111" t="s">
        <v>44</v>
      </c>
      <c r="B353" s="2" t="s">
        <v>134</v>
      </c>
      <c r="C353" s="2"/>
      <c r="D353" s="2"/>
      <c r="E353" s="2"/>
      <c r="F353" s="25">
        <f t="shared" si="25"/>
        <v>51076.500000000007</v>
      </c>
      <c r="G353" s="25">
        <f t="shared" si="25"/>
        <v>49339.000000000007</v>
      </c>
      <c r="H353" s="25">
        <f t="shared" si="25"/>
        <v>50339.000000000007</v>
      </c>
    </row>
    <row r="354" spans="1:8">
      <c r="A354" s="111" t="s">
        <v>135</v>
      </c>
      <c r="B354" s="2" t="s">
        <v>136</v>
      </c>
      <c r="C354" s="2"/>
      <c r="D354" s="2"/>
      <c r="E354" s="2"/>
      <c r="F354" s="25">
        <f>F355+F356+F357</f>
        <v>51076.500000000007</v>
      </c>
      <c r="G354" s="25">
        <f>G355+G356+G357</f>
        <v>49339.000000000007</v>
      </c>
      <c r="H354" s="25">
        <f>H355+H356+H357</f>
        <v>50339.000000000007</v>
      </c>
    </row>
    <row r="355" spans="1:8" ht="63">
      <c r="A355" s="111" t="s">
        <v>50</v>
      </c>
      <c r="B355" s="2" t="s">
        <v>136</v>
      </c>
      <c r="C355" s="2" t="s">
        <v>88</v>
      </c>
      <c r="D355" s="2" t="s">
        <v>14</v>
      </c>
      <c r="E355" s="2" t="s">
        <v>33</v>
      </c>
      <c r="F355" s="25">
        <f>SUM(Ведомственная!G1106)</f>
        <v>45217.8</v>
      </c>
      <c r="G355" s="25">
        <f>SUM(Ведомственная!H1106)</f>
        <v>45217.8</v>
      </c>
      <c r="H355" s="25">
        <f>SUM(Ведомственная!I1106)</f>
        <v>45217.8</v>
      </c>
    </row>
    <row r="356" spans="1:8" ht="31.5">
      <c r="A356" s="111" t="s">
        <v>51</v>
      </c>
      <c r="B356" s="2" t="s">
        <v>136</v>
      </c>
      <c r="C356" s="2" t="s">
        <v>90</v>
      </c>
      <c r="D356" s="2" t="s">
        <v>14</v>
      </c>
      <c r="E356" s="2" t="s">
        <v>33</v>
      </c>
      <c r="F356" s="25">
        <f>SUM(Ведомственная!G1107)</f>
        <v>5389.3</v>
      </c>
      <c r="G356" s="25">
        <f>SUM(Ведомственная!H1107)</f>
        <v>3663.3</v>
      </c>
      <c r="H356" s="25">
        <f>SUM(Ведомственная!I1107)</f>
        <v>4674.8999999999996</v>
      </c>
    </row>
    <row r="357" spans="1:8">
      <c r="A357" s="111" t="s">
        <v>21</v>
      </c>
      <c r="B357" s="2" t="s">
        <v>136</v>
      </c>
      <c r="C357" s="2" t="s">
        <v>95</v>
      </c>
      <c r="D357" s="2" t="s">
        <v>14</v>
      </c>
      <c r="E357" s="2" t="s">
        <v>33</v>
      </c>
      <c r="F357" s="25">
        <f>SUM(Ведомственная!G1108)</f>
        <v>469.4</v>
      </c>
      <c r="G357" s="25">
        <f>SUM(Ведомственная!H1108)</f>
        <v>457.9</v>
      </c>
      <c r="H357" s="25">
        <f>SUM(Ведомственная!I1108)</f>
        <v>446.3</v>
      </c>
    </row>
    <row r="358" spans="1:8" ht="31.5">
      <c r="A358" s="111" t="s">
        <v>137</v>
      </c>
      <c r="B358" s="2" t="s">
        <v>138</v>
      </c>
      <c r="C358" s="2"/>
      <c r="D358" s="2"/>
      <c r="E358" s="2"/>
      <c r="F358" s="25">
        <f t="shared" ref="F358:H360" si="26">F359</f>
        <v>10425.6</v>
      </c>
      <c r="G358" s="25">
        <f t="shared" si="26"/>
        <v>10920.4</v>
      </c>
      <c r="H358" s="25">
        <f t="shared" si="26"/>
        <v>10920.4</v>
      </c>
    </row>
    <row r="359" spans="1:8" ht="47.25">
      <c r="A359" s="111" t="s">
        <v>25</v>
      </c>
      <c r="B359" s="2" t="s">
        <v>139</v>
      </c>
      <c r="C359" s="2"/>
      <c r="D359" s="2"/>
      <c r="E359" s="2"/>
      <c r="F359" s="25">
        <f t="shared" si="26"/>
        <v>10425.6</v>
      </c>
      <c r="G359" s="25">
        <f t="shared" si="26"/>
        <v>10920.4</v>
      </c>
      <c r="H359" s="25">
        <f t="shared" si="26"/>
        <v>10920.4</v>
      </c>
    </row>
    <row r="360" spans="1:8">
      <c r="A360" s="111" t="s">
        <v>140</v>
      </c>
      <c r="B360" s="2" t="s">
        <v>141</v>
      </c>
      <c r="C360" s="2"/>
      <c r="D360" s="2"/>
      <c r="E360" s="2"/>
      <c r="F360" s="25">
        <f t="shared" si="26"/>
        <v>10425.6</v>
      </c>
      <c r="G360" s="25">
        <f t="shared" si="26"/>
        <v>10920.4</v>
      </c>
      <c r="H360" s="25">
        <f t="shared" si="26"/>
        <v>10920.4</v>
      </c>
    </row>
    <row r="361" spans="1:8" ht="31.5">
      <c r="A361" s="111" t="s">
        <v>120</v>
      </c>
      <c r="B361" s="2" t="s">
        <v>141</v>
      </c>
      <c r="C361" s="2" t="s">
        <v>121</v>
      </c>
      <c r="D361" s="2" t="s">
        <v>14</v>
      </c>
      <c r="E361" s="2" t="s">
        <v>33</v>
      </c>
      <c r="F361" s="25">
        <f>SUM(Ведомственная!G1112)</f>
        <v>10425.6</v>
      </c>
      <c r="G361" s="25">
        <f>SUM(Ведомственная!H1112)</f>
        <v>10920.4</v>
      </c>
      <c r="H361" s="25">
        <f>SUM(Ведомственная!I1112)</f>
        <v>10920.4</v>
      </c>
    </row>
    <row r="362" spans="1:8" ht="31.5" hidden="1">
      <c r="A362" s="111" t="s">
        <v>71</v>
      </c>
      <c r="B362" s="2" t="s">
        <v>412</v>
      </c>
      <c r="C362" s="2" t="s">
        <v>121</v>
      </c>
      <c r="D362" s="2" t="s">
        <v>14</v>
      </c>
      <c r="E362" s="2" t="s">
        <v>12</v>
      </c>
      <c r="F362" s="25"/>
      <c r="G362" s="25"/>
      <c r="H362" s="25"/>
    </row>
    <row r="363" spans="1:8">
      <c r="A363" s="111" t="s">
        <v>153</v>
      </c>
      <c r="B363" s="2" t="s">
        <v>154</v>
      </c>
      <c r="C363" s="2"/>
      <c r="D363" s="2"/>
      <c r="E363" s="2"/>
      <c r="F363" s="25">
        <f>F364+F368</f>
        <v>9445.2000000000007</v>
      </c>
      <c r="G363" s="25">
        <f>G364+G368</f>
        <v>0</v>
      </c>
      <c r="H363" s="25">
        <f>H364+H368</f>
        <v>0</v>
      </c>
    </row>
    <row r="364" spans="1:8">
      <c r="A364" s="111" t="s">
        <v>34</v>
      </c>
      <c r="B364" s="2" t="s">
        <v>415</v>
      </c>
      <c r="C364" s="2"/>
      <c r="D364" s="2"/>
      <c r="E364" s="2"/>
      <c r="F364" s="25">
        <f>F365</f>
        <v>2650</v>
      </c>
      <c r="G364" s="25">
        <f>G365</f>
        <v>0</v>
      </c>
      <c r="H364" s="25">
        <f>H365</f>
        <v>0</v>
      </c>
    </row>
    <row r="365" spans="1:8" ht="14.25" customHeight="1">
      <c r="A365" s="111" t="s">
        <v>152</v>
      </c>
      <c r="B365" s="2" t="s">
        <v>416</v>
      </c>
      <c r="C365" s="2"/>
      <c r="D365" s="2"/>
      <c r="E365" s="2"/>
      <c r="F365" s="25">
        <f>F366+F367</f>
        <v>2650</v>
      </c>
      <c r="G365" s="25">
        <f>G366+G367</f>
        <v>0</v>
      </c>
      <c r="H365" s="25">
        <f>H366+H367</f>
        <v>0</v>
      </c>
    </row>
    <row r="366" spans="1:8" ht="63" hidden="1">
      <c r="A366" s="111" t="s">
        <v>131</v>
      </c>
      <c r="B366" s="2" t="s">
        <v>416</v>
      </c>
      <c r="C366" s="2" t="s">
        <v>88</v>
      </c>
      <c r="D366" s="2" t="s">
        <v>14</v>
      </c>
      <c r="E366" s="2" t="s">
        <v>12</v>
      </c>
      <c r="F366" s="25"/>
      <c r="G366" s="25"/>
      <c r="H366" s="25"/>
    </row>
    <row r="367" spans="1:8" ht="31.5">
      <c r="A367" s="111" t="s">
        <v>51</v>
      </c>
      <c r="B367" s="2" t="s">
        <v>416</v>
      </c>
      <c r="C367" s="2" t="s">
        <v>90</v>
      </c>
      <c r="D367" s="2" t="s">
        <v>14</v>
      </c>
      <c r="E367" s="2" t="s">
        <v>12</v>
      </c>
      <c r="F367" s="25">
        <f>SUM(Ведомственная!G1156)</f>
        <v>2650</v>
      </c>
      <c r="G367" s="25">
        <f>SUM(Ведомственная!H1156)</f>
        <v>0</v>
      </c>
      <c r="H367" s="25">
        <f>SUM(Ведомственная!I1156)</f>
        <v>0</v>
      </c>
    </row>
    <row r="368" spans="1:8">
      <c r="A368" s="111" t="s">
        <v>150</v>
      </c>
      <c r="B368" s="2" t="s">
        <v>548</v>
      </c>
      <c r="C368" s="2"/>
      <c r="D368" s="2"/>
      <c r="E368" s="2"/>
      <c r="F368" s="25">
        <f>SUM(F369)+F372</f>
        <v>6795.2</v>
      </c>
      <c r="G368" s="25">
        <f>SUM(G369)+G372</f>
        <v>0</v>
      </c>
      <c r="H368" s="25">
        <f>SUM(H369)+H372</f>
        <v>0</v>
      </c>
    </row>
    <row r="369" spans="1:8">
      <c r="A369" s="111" t="s">
        <v>127</v>
      </c>
      <c r="B369" s="2" t="s">
        <v>549</v>
      </c>
      <c r="C369" s="2"/>
      <c r="D369" s="2"/>
      <c r="E369" s="2"/>
      <c r="F369" s="25">
        <f t="shared" ref="F369:H370" si="27">SUM(F370)</f>
        <v>6795.2</v>
      </c>
      <c r="G369" s="25">
        <f t="shared" si="27"/>
        <v>0</v>
      </c>
      <c r="H369" s="25">
        <f t="shared" si="27"/>
        <v>0</v>
      </c>
    </row>
    <row r="370" spans="1:8" ht="31.5">
      <c r="A370" s="111" t="s">
        <v>334</v>
      </c>
      <c r="B370" s="2" t="s">
        <v>550</v>
      </c>
      <c r="C370" s="2"/>
      <c r="D370" s="2"/>
      <c r="E370" s="2"/>
      <c r="F370" s="25">
        <f t="shared" si="27"/>
        <v>6795.2</v>
      </c>
      <c r="G370" s="25">
        <f t="shared" si="27"/>
        <v>0</v>
      </c>
      <c r="H370" s="25">
        <f t="shared" si="27"/>
        <v>0</v>
      </c>
    </row>
    <row r="371" spans="1:8" ht="31.5">
      <c r="A371" s="111" t="s">
        <v>120</v>
      </c>
      <c r="B371" s="2" t="s">
        <v>550</v>
      </c>
      <c r="C371" s="2" t="s">
        <v>121</v>
      </c>
      <c r="D371" s="2" t="s">
        <v>14</v>
      </c>
      <c r="E371" s="2" t="s">
        <v>12</v>
      </c>
      <c r="F371" s="25">
        <f>SUM(Ведомственная!G1160)</f>
        <v>6795.2</v>
      </c>
      <c r="G371" s="25">
        <f>SUM(Ведомственная!H1160)</f>
        <v>0</v>
      </c>
      <c r="H371" s="25">
        <f>SUM(Ведомственная!I1160)</f>
        <v>0</v>
      </c>
    </row>
    <row r="372" spans="1:8">
      <c r="A372" s="111" t="s">
        <v>127</v>
      </c>
      <c r="B372" s="2" t="s">
        <v>629</v>
      </c>
      <c r="C372" s="2"/>
      <c r="D372" s="2"/>
      <c r="E372" s="2"/>
      <c r="F372" s="25">
        <f t="shared" ref="F372:H373" si="28">SUM(F373)</f>
        <v>0</v>
      </c>
      <c r="G372" s="25">
        <f t="shared" si="28"/>
        <v>0</v>
      </c>
      <c r="H372" s="25">
        <f t="shared" si="28"/>
        <v>0</v>
      </c>
    </row>
    <row r="373" spans="1:8" ht="31.5">
      <c r="A373" s="111" t="s">
        <v>334</v>
      </c>
      <c r="B373" s="2" t="s">
        <v>628</v>
      </c>
      <c r="C373" s="2"/>
      <c r="D373" s="2"/>
      <c r="E373" s="2"/>
      <c r="F373" s="25">
        <f t="shared" si="28"/>
        <v>0</v>
      </c>
      <c r="G373" s="25">
        <f t="shared" si="28"/>
        <v>0</v>
      </c>
      <c r="H373" s="25">
        <f t="shared" si="28"/>
        <v>0</v>
      </c>
    </row>
    <row r="374" spans="1:8" ht="31.5">
      <c r="A374" s="111" t="s">
        <v>120</v>
      </c>
      <c r="B374" s="2" t="s">
        <v>628</v>
      </c>
      <c r="C374" s="2" t="s">
        <v>121</v>
      </c>
      <c r="D374" s="2" t="s">
        <v>14</v>
      </c>
      <c r="E374" s="2" t="s">
        <v>12</v>
      </c>
      <c r="F374" s="25">
        <f>SUM(Ведомственная!G1163)</f>
        <v>0</v>
      </c>
      <c r="G374" s="25">
        <f>SUM(Ведомственная!H1163)</f>
        <v>0</v>
      </c>
      <c r="H374" s="25">
        <f>SUM(Ведомственная!I1163)</f>
        <v>0</v>
      </c>
    </row>
    <row r="375" spans="1:8" ht="31.5">
      <c r="A375" s="111" t="s">
        <v>155</v>
      </c>
      <c r="B375" s="2" t="s">
        <v>156</v>
      </c>
      <c r="C375" s="2"/>
      <c r="D375" s="2"/>
      <c r="E375" s="2"/>
      <c r="F375" s="25">
        <f>F376+F384+F403</f>
        <v>5764.7000000000007</v>
      </c>
      <c r="G375" s="25">
        <f t="shared" ref="G375:H375" si="29">G376+G384+G403</f>
        <v>6247.9</v>
      </c>
      <c r="H375" s="25">
        <f t="shared" si="29"/>
        <v>3000</v>
      </c>
    </row>
    <row r="376" spans="1:8">
      <c r="A376" s="111" t="s">
        <v>34</v>
      </c>
      <c r="B376" s="2" t="s">
        <v>417</v>
      </c>
      <c r="C376" s="2"/>
      <c r="D376" s="2"/>
      <c r="E376" s="2"/>
      <c r="F376" s="25">
        <f>F377</f>
        <v>1616.9</v>
      </c>
      <c r="G376" s="25">
        <f>G377</f>
        <v>0</v>
      </c>
      <c r="H376" s="25">
        <f>H377</f>
        <v>0</v>
      </c>
    </row>
    <row r="377" spans="1:8">
      <c r="A377" s="111" t="s">
        <v>152</v>
      </c>
      <c r="B377" s="2" t="s">
        <v>418</v>
      </c>
      <c r="C377" s="2"/>
      <c r="D377" s="2"/>
      <c r="E377" s="2"/>
      <c r="F377" s="25">
        <f>F378+F380+F382</f>
        <v>1616.9</v>
      </c>
      <c r="G377" s="25">
        <f>G378+G380+G382</f>
        <v>0</v>
      </c>
      <c r="H377" s="25">
        <f>H378+H380+H382</f>
        <v>0</v>
      </c>
    </row>
    <row r="378" spans="1:8">
      <c r="A378" s="111" t="s">
        <v>127</v>
      </c>
      <c r="B378" s="2" t="s">
        <v>419</v>
      </c>
      <c r="C378" s="2"/>
      <c r="D378" s="2"/>
      <c r="E378" s="2"/>
      <c r="F378" s="25">
        <f>F379</f>
        <v>100</v>
      </c>
      <c r="G378" s="25">
        <f>G379</f>
        <v>0</v>
      </c>
      <c r="H378" s="25">
        <f>H379</f>
        <v>0</v>
      </c>
    </row>
    <row r="379" spans="1:8" ht="31.5">
      <c r="A379" s="111" t="s">
        <v>51</v>
      </c>
      <c r="B379" s="2" t="s">
        <v>419</v>
      </c>
      <c r="C379" s="2" t="s">
        <v>90</v>
      </c>
      <c r="D379" s="2" t="s">
        <v>14</v>
      </c>
      <c r="E379" s="2" t="s">
        <v>33</v>
      </c>
      <c r="F379" s="25">
        <f>SUM(Ведомственная!G1117)</f>
        <v>100</v>
      </c>
      <c r="G379" s="25">
        <f>SUM(Ведомственная!H1117)</f>
        <v>0</v>
      </c>
      <c r="H379" s="25">
        <f>SUM(Ведомственная!I1117)</f>
        <v>0</v>
      </c>
    </row>
    <row r="380" spans="1:8">
      <c r="A380" s="111" t="s">
        <v>135</v>
      </c>
      <c r="B380" s="2" t="s">
        <v>420</v>
      </c>
      <c r="C380" s="2"/>
      <c r="D380" s="2"/>
      <c r="E380" s="2"/>
      <c r="F380" s="25">
        <f>SUM(F381)</f>
        <v>1516.9</v>
      </c>
      <c r="G380" s="25">
        <f>SUM(G381)</f>
        <v>0</v>
      </c>
      <c r="H380" s="25">
        <f>SUM(H381)</f>
        <v>0</v>
      </c>
    </row>
    <row r="381" spans="1:8" ht="29.25" customHeight="1">
      <c r="A381" s="111" t="s">
        <v>51</v>
      </c>
      <c r="B381" s="2" t="s">
        <v>420</v>
      </c>
      <c r="C381" s="2" t="s">
        <v>90</v>
      </c>
      <c r="D381" s="2" t="s">
        <v>14</v>
      </c>
      <c r="E381" s="2" t="s">
        <v>33</v>
      </c>
      <c r="F381" s="25">
        <f>SUM(Ведомственная!G1119)</f>
        <v>1516.9</v>
      </c>
      <c r="G381" s="25">
        <f>SUM(Ведомственная!H1119)</f>
        <v>0</v>
      </c>
      <c r="H381" s="25">
        <f>SUM(Ведомственная!I1119)</f>
        <v>0</v>
      </c>
    </row>
    <row r="382" spans="1:8" ht="31.5">
      <c r="A382" s="26" t="s">
        <v>528</v>
      </c>
      <c r="B382" s="2" t="s">
        <v>421</v>
      </c>
      <c r="C382" s="2"/>
      <c r="D382" s="2"/>
      <c r="E382" s="2"/>
      <c r="F382" s="25">
        <f>F383</f>
        <v>0</v>
      </c>
      <c r="G382" s="25">
        <f>G383</f>
        <v>0</v>
      </c>
      <c r="H382" s="25">
        <f>H383</f>
        <v>0</v>
      </c>
    </row>
    <row r="383" spans="1:8" ht="31.5">
      <c r="A383" s="111" t="s">
        <v>51</v>
      </c>
      <c r="B383" s="2" t="s">
        <v>421</v>
      </c>
      <c r="C383" s="2" t="s">
        <v>90</v>
      </c>
      <c r="D383" s="2" t="s">
        <v>14</v>
      </c>
      <c r="E383" s="2" t="s">
        <v>33</v>
      </c>
      <c r="F383" s="25">
        <f>SUM(Ведомственная!G1121)</f>
        <v>0</v>
      </c>
      <c r="G383" s="25">
        <f>SUM(Ведомственная!H1121)</f>
        <v>0</v>
      </c>
      <c r="H383" s="25">
        <f>SUM(Ведомственная!I1121)</f>
        <v>0</v>
      </c>
    </row>
    <row r="384" spans="1:8">
      <c r="A384" s="111" t="s">
        <v>150</v>
      </c>
      <c r="B384" s="2" t="s">
        <v>157</v>
      </c>
      <c r="C384" s="2"/>
      <c r="D384" s="2"/>
      <c r="E384" s="2"/>
      <c r="F384" s="25">
        <f>F385+F396+F391</f>
        <v>4147.8</v>
      </c>
      <c r="G384" s="25">
        <f>G385+G396+G391</f>
        <v>0</v>
      </c>
      <c r="H384" s="25">
        <f>H385+H396+H391</f>
        <v>0</v>
      </c>
    </row>
    <row r="385" spans="1:8" ht="31.5">
      <c r="A385" s="111" t="s">
        <v>422</v>
      </c>
      <c r="B385" s="2" t="s">
        <v>423</v>
      </c>
      <c r="C385" s="2"/>
      <c r="D385" s="2"/>
      <c r="E385" s="2"/>
      <c r="F385" s="25">
        <f>F386+F388</f>
        <v>3359.1</v>
      </c>
      <c r="G385" s="25">
        <f>G386+G388</f>
        <v>0</v>
      </c>
      <c r="H385" s="25">
        <f>H386+H388</f>
        <v>0</v>
      </c>
    </row>
    <row r="386" spans="1:8">
      <c r="A386" s="111" t="s">
        <v>118</v>
      </c>
      <c r="B386" s="2" t="s">
        <v>424</v>
      </c>
      <c r="C386" s="2"/>
      <c r="D386" s="2"/>
      <c r="E386" s="2"/>
      <c r="F386" s="25">
        <f>F387</f>
        <v>0</v>
      </c>
      <c r="G386" s="25">
        <f>G387</f>
        <v>0</v>
      </c>
      <c r="H386" s="25">
        <f>H387</f>
        <v>0</v>
      </c>
    </row>
    <row r="387" spans="1:8" ht="31.5">
      <c r="A387" s="111" t="s">
        <v>120</v>
      </c>
      <c r="B387" s="2" t="s">
        <v>424</v>
      </c>
      <c r="C387" s="2" t="s">
        <v>121</v>
      </c>
      <c r="D387" s="2" t="s">
        <v>112</v>
      </c>
      <c r="E387" s="2" t="s">
        <v>53</v>
      </c>
      <c r="F387" s="25">
        <f>SUM(Ведомственная!G1060)</f>
        <v>0</v>
      </c>
      <c r="G387" s="25">
        <f>SUM(Ведомственная!H1060)</f>
        <v>0</v>
      </c>
      <c r="H387" s="25">
        <f>SUM(Ведомственная!I1060)</f>
        <v>0</v>
      </c>
    </row>
    <row r="388" spans="1:8">
      <c r="A388" s="111" t="s">
        <v>127</v>
      </c>
      <c r="B388" s="2" t="s">
        <v>440</v>
      </c>
      <c r="C388" s="2"/>
      <c r="D388" s="2"/>
      <c r="E388" s="2"/>
      <c r="F388" s="25">
        <f>F390+F389</f>
        <v>3359.1</v>
      </c>
      <c r="G388" s="25">
        <f>G390+G389</f>
        <v>0</v>
      </c>
      <c r="H388" s="25">
        <f>H390+H389</f>
        <v>0</v>
      </c>
    </row>
    <row r="389" spans="1:8" ht="31.5">
      <c r="A389" s="111" t="s">
        <v>120</v>
      </c>
      <c r="B389" s="2" t="s">
        <v>440</v>
      </c>
      <c r="C389" s="2" t="s">
        <v>121</v>
      </c>
      <c r="D389" s="2" t="s">
        <v>14</v>
      </c>
      <c r="E389" s="2" t="s">
        <v>33</v>
      </c>
      <c r="F389" s="25">
        <f>SUM(Ведомственная!G1125)</f>
        <v>3359.1</v>
      </c>
      <c r="G389" s="25">
        <f>SUM(Ведомственная!H1125)</f>
        <v>0</v>
      </c>
      <c r="H389" s="25">
        <f>SUM(Ведомственная!I1125)</f>
        <v>0</v>
      </c>
    </row>
    <row r="390" spans="1:8" ht="36.75" customHeight="1">
      <c r="A390" s="111" t="s">
        <v>120</v>
      </c>
      <c r="B390" s="2" t="s">
        <v>440</v>
      </c>
      <c r="C390" s="2" t="s">
        <v>121</v>
      </c>
      <c r="D390" s="2" t="s">
        <v>14</v>
      </c>
      <c r="E390" s="2" t="s">
        <v>12</v>
      </c>
      <c r="F390" s="25">
        <v>0</v>
      </c>
      <c r="G390" s="25">
        <v>0</v>
      </c>
      <c r="H390" s="25">
        <v>0</v>
      </c>
    </row>
    <row r="391" spans="1:8" ht="31.5">
      <c r="A391" s="111" t="s">
        <v>264</v>
      </c>
      <c r="B391" s="2" t="s">
        <v>441</v>
      </c>
      <c r="C391" s="2"/>
      <c r="D391" s="2"/>
      <c r="E391" s="2"/>
      <c r="F391" s="25">
        <f>F392+F394</f>
        <v>210</v>
      </c>
      <c r="G391" s="25">
        <f>G392+G394</f>
        <v>0</v>
      </c>
      <c r="H391" s="25">
        <f>H392+H394</f>
        <v>0</v>
      </c>
    </row>
    <row r="392" spans="1:8">
      <c r="A392" s="111" t="s">
        <v>118</v>
      </c>
      <c r="B392" s="2" t="s">
        <v>442</v>
      </c>
      <c r="C392" s="2"/>
      <c r="D392" s="2"/>
      <c r="E392" s="2"/>
      <c r="F392" s="25">
        <f>F393</f>
        <v>210</v>
      </c>
      <c r="G392" s="25">
        <f>G393</f>
        <v>0</v>
      </c>
      <c r="H392" s="25">
        <f>H393</f>
        <v>0</v>
      </c>
    </row>
    <row r="393" spans="1:8" ht="31.5">
      <c r="A393" s="111" t="s">
        <v>120</v>
      </c>
      <c r="B393" s="2" t="s">
        <v>442</v>
      </c>
      <c r="C393" s="2" t="s">
        <v>121</v>
      </c>
      <c r="D393" s="2" t="s">
        <v>112</v>
      </c>
      <c r="E393" s="2" t="s">
        <v>53</v>
      </c>
      <c r="F393" s="25">
        <f>SUM(Ведомственная!G1062)</f>
        <v>210</v>
      </c>
      <c r="G393" s="25">
        <f>SUM(Ведомственная!H1062)</f>
        <v>0</v>
      </c>
      <c r="H393" s="25">
        <f>SUM(Ведомственная!I1062)</f>
        <v>0</v>
      </c>
    </row>
    <row r="394" spans="1:8" hidden="1">
      <c r="A394" s="111" t="s">
        <v>127</v>
      </c>
      <c r="B394" s="2" t="s">
        <v>443</v>
      </c>
      <c r="C394" s="2"/>
      <c r="D394" s="2"/>
      <c r="E394" s="2"/>
      <c r="F394" s="25">
        <f>F395</f>
        <v>0</v>
      </c>
      <c r="G394" s="25">
        <f>G395</f>
        <v>0</v>
      </c>
      <c r="H394" s="25">
        <f>H395</f>
        <v>0</v>
      </c>
    </row>
    <row r="395" spans="1:8" ht="31.5" hidden="1">
      <c r="A395" s="111" t="s">
        <v>120</v>
      </c>
      <c r="B395" s="2" t="s">
        <v>443</v>
      </c>
      <c r="C395" s="2" t="s">
        <v>121</v>
      </c>
      <c r="D395" s="2" t="s">
        <v>14</v>
      </c>
      <c r="E395" s="2" t="s">
        <v>33</v>
      </c>
      <c r="F395" s="25">
        <v>0</v>
      </c>
      <c r="G395" s="25">
        <v>0</v>
      </c>
      <c r="H395" s="25">
        <v>0</v>
      </c>
    </row>
    <row r="396" spans="1:8" ht="31.5">
      <c r="A396" s="111" t="s">
        <v>334</v>
      </c>
      <c r="B396" s="2" t="s">
        <v>425</v>
      </c>
      <c r="C396" s="2"/>
      <c r="D396" s="2"/>
      <c r="E396" s="2"/>
      <c r="F396" s="25">
        <f>SUM(F397+F399+F401)</f>
        <v>578.70000000000005</v>
      </c>
      <c r="G396" s="25">
        <f>SUM(G397+G399+G401)</f>
        <v>0</v>
      </c>
      <c r="H396" s="25">
        <f>SUM(H397+H399+H401)</f>
        <v>0</v>
      </c>
    </row>
    <row r="397" spans="1:8">
      <c r="A397" s="111" t="s">
        <v>118</v>
      </c>
      <c r="B397" s="2" t="s">
        <v>426</v>
      </c>
      <c r="C397" s="2"/>
      <c r="D397" s="2"/>
      <c r="E397" s="2"/>
      <c r="F397" s="25">
        <f>F398</f>
        <v>328.7</v>
      </c>
      <c r="G397" s="25">
        <f>G398</f>
        <v>0</v>
      </c>
      <c r="H397" s="25">
        <f>H398</f>
        <v>0</v>
      </c>
    </row>
    <row r="398" spans="1:8" ht="31.5">
      <c r="A398" s="111" t="s">
        <v>120</v>
      </c>
      <c r="B398" s="2" t="s">
        <v>426</v>
      </c>
      <c r="C398" s="2" t="s">
        <v>121</v>
      </c>
      <c r="D398" s="2" t="s">
        <v>112</v>
      </c>
      <c r="E398" s="2" t="s">
        <v>53</v>
      </c>
      <c r="F398" s="25">
        <f>SUM(Ведомственная!G1065)</f>
        <v>328.7</v>
      </c>
      <c r="G398" s="25">
        <f>SUM(Ведомственная!H1065)</f>
        <v>0</v>
      </c>
      <c r="H398" s="25">
        <f>SUM(Ведомственная!I1065)</f>
        <v>0</v>
      </c>
    </row>
    <row r="399" spans="1:8">
      <c r="A399" s="111" t="s">
        <v>127</v>
      </c>
      <c r="B399" s="2" t="s">
        <v>479</v>
      </c>
      <c r="C399" s="2"/>
      <c r="D399" s="2"/>
      <c r="E399" s="2"/>
      <c r="F399" s="25">
        <f>F400</f>
        <v>250</v>
      </c>
      <c r="G399" s="25">
        <f>G400</f>
        <v>0</v>
      </c>
      <c r="H399" s="25">
        <f>H400</f>
        <v>0</v>
      </c>
    </row>
    <row r="400" spans="1:8" ht="31.5">
      <c r="A400" s="111" t="s">
        <v>120</v>
      </c>
      <c r="B400" s="2" t="s">
        <v>479</v>
      </c>
      <c r="C400" s="2" t="s">
        <v>121</v>
      </c>
      <c r="D400" s="2" t="s">
        <v>14</v>
      </c>
      <c r="E400" s="2" t="s">
        <v>33</v>
      </c>
      <c r="F400" s="25">
        <f>SUM(Ведомственная!G1131)</f>
        <v>250</v>
      </c>
      <c r="G400" s="25">
        <f>SUM(Ведомственная!H1131)</f>
        <v>0</v>
      </c>
      <c r="H400" s="25">
        <f>SUM(Ведомственная!I1131)</f>
        <v>0</v>
      </c>
    </row>
    <row r="401" spans="1:8">
      <c r="A401" s="111" t="s">
        <v>140</v>
      </c>
      <c r="B401" s="2" t="s">
        <v>636</v>
      </c>
      <c r="C401" s="2"/>
      <c r="D401" s="2"/>
      <c r="E401" s="2"/>
      <c r="F401" s="25">
        <f>SUM(F402)</f>
        <v>0</v>
      </c>
      <c r="G401" s="25">
        <f>SUM(G402)</f>
        <v>0</v>
      </c>
      <c r="H401" s="25">
        <f>SUM(H402)</f>
        <v>0</v>
      </c>
    </row>
    <row r="402" spans="1:8" ht="31.5">
      <c r="A402" s="111" t="s">
        <v>120</v>
      </c>
      <c r="B402" s="2" t="s">
        <v>636</v>
      </c>
      <c r="C402" s="2" t="s">
        <v>121</v>
      </c>
      <c r="D402" s="2" t="s">
        <v>14</v>
      </c>
      <c r="E402" s="2" t="s">
        <v>33</v>
      </c>
      <c r="F402" s="25">
        <f>SUM(Ведомственная!G1133)</f>
        <v>0</v>
      </c>
      <c r="G402" s="25">
        <f>SUM(Ведомственная!H1133)</f>
        <v>0</v>
      </c>
      <c r="H402" s="25">
        <f>SUM(Ведомственная!I1133)</f>
        <v>0</v>
      </c>
    </row>
    <row r="403" spans="1:8">
      <c r="A403" s="111" t="s">
        <v>607</v>
      </c>
      <c r="B403" s="2" t="s">
        <v>608</v>
      </c>
      <c r="C403" s="2"/>
      <c r="D403" s="2"/>
      <c r="E403" s="2"/>
      <c r="F403" s="25">
        <f>SUM(F404+F406)</f>
        <v>0</v>
      </c>
      <c r="G403" s="25">
        <f t="shared" ref="G403:H403" si="30">SUM(G404+G406)</f>
        <v>6247.9</v>
      </c>
      <c r="H403" s="25">
        <f t="shared" si="30"/>
        <v>3000</v>
      </c>
    </row>
    <row r="404" spans="1:8" ht="78.75">
      <c r="A404" s="111" t="s">
        <v>782</v>
      </c>
      <c r="B404" s="2" t="s">
        <v>780</v>
      </c>
      <c r="C404" s="2"/>
      <c r="D404" s="2"/>
      <c r="E404" s="2"/>
      <c r="F404" s="25">
        <f>SUM(F405)</f>
        <v>0</v>
      </c>
      <c r="G404" s="25">
        <f>SUM(G405)</f>
        <v>6247.9</v>
      </c>
      <c r="H404" s="25">
        <f>SUM(H405)</f>
        <v>0</v>
      </c>
    </row>
    <row r="405" spans="1:8" ht="31.5">
      <c r="A405" s="111" t="s">
        <v>120</v>
      </c>
      <c r="B405" s="2" t="s">
        <v>780</v>
      </c>
      <c r="C405" s="2" t="s">
        <v>121</v>
      </c>
      <c r="D405" s="2" t="s">
        <v>112</v>
      </c>
      <c r="E405" s="2" t="s">
        <v>53</v>
      </c>
      <c r="F405" s="25">
        <f>SUM(Ведомственная!G1068)</f>
        <v>0</v>
      </c>
      <c r="G405" s="25">
        <f>SUM(Ведомственная!H1068)</f>
        <v>6247.9</v>
      </c>
      <c r="H405" s="25">
        <f>SUM(Ведомственная!I1068)</f>
        <v>0</v>
      </c>
    </row>
    <row r="406" spans="1:8">
      <c r="A406" s="111" t="s">
        <v>785</v>
      </c>
      <c r="B406" s="2" t="s">
        <v>784</v>
      </c>
      <c r="C406" s="2"/>
      <c r="D406" s="2"/>
      <c r="E406" s="2"/>
      <c r="F406" s="25">
        <f>SUM(F407)</f>
        <v>0</v>
      </c>
      <c r="G406" s="25">
        <f t="shared" ref="G406:H406" si="31">SUM(G407)</f>
        <v>0</v>
      </c>
      <c r="H406" s="25">
        <f t="shared" si="31"/>
        <v>3000</v>
      </c>
    </row>
    <row r="407" spans="1:8" ht="31.5">
      <c r="A407" s="111" t="s">
        <v>51</v>
      </c>
      <c r="B407" s="2" t="s">
        <v>784</v>
      </c>
      <c r="C407" s="2" t="s">
        <v>90</v>
      </c>
      <c r="D407" s="2" t="s">
        <v>14</v>
      </c>
      <c r="E407" s="2" t="s">
        <v>33</v>
      </c>
      <c r="F407" s="25">
        <f>SUM(Ведомственная!G1136)</f>
        <v>0</v>
      </c>
      <c r="G407" s="25">
        <f>SUM(Ведомственная!H1136)</f>
        <v>0</v>
      </c>
      <c r="H407" s="25">
        <f>SUM(Ведомственная!I1136)</f>
        <v>3000</v>
      </c>
    </row>
    <row r="408" spans="1:8" ht="31.5">
      <c r="A408" s="26" t="s">
        <v>618</v>
      </c>
      <c r="B408" s="2" t="s">
        <v>145</v>
      </c>
      <c r="C408" s="2"/>
      <c r="D408" s="2"/>
      <c r="E408" s="2"/>
      <c r="F408" s="25">
        <f>SUM(F409+F412+F414)</f>
        <v>31221.4</v>
      </c>
      <c r="G408" s="25">
        <f>SUM(G409+G412+G414)</f>
        <v>31221.4</v>
      </c>
      <c r="H408" s="25">
        <f>SUM(H409+H412+H414)</f>
        <v>31221.4</v>
      </c>
    </row>
    <row r="409" spans="1:8">
      <c r="A409" s="57" t="s">
        <v>79</v>
      </c>
      <c r="B409" s="64" t="s">
        <v>529</v>
      </c>
      <c r="C409" s="58"/>
      <c r="D409" s="2"/>
      <c r="E409" s="2"/>
      <c r="F409" s="60">
        <f>+F410+F411</f>
        <v>3408.3999999999996</v>
      </c>
      <c r="G409" s="60">
        <f>+G410+G411</f>
        <v>3408.3999999999996</v>
      </c>
      <c r="H409" s="60">
        <f>+H410+H411</f>
        <v>3408.3999999999996</v>
      </c>
    </row>
    <row r="410" spans="1:8" ht="63">
      <c r="A410" s="57" t="s">
        <v>50</v>
      </c>
      <c r="B410" s="64" t="s">
        <v>529</v>
      </c>
      <c r="C410" s="58" t="s">
        <v>88</v>
      </c>
      <c r="D410" s="2" t="s">
        <v>14</v>
      </c>
      <c r="E410" s="2" t="s">
        <v>12</v>
      </c>
      <c r="F410" s="60">
        <f>SUM(Ведомственная!G1177)</f>
        <v>3408.2</v>
      </c>
      <c r="G410" s="60">
        <f>SUM(Ведомственная!H1177)</f>
        <v>3408.2</v>
      </c>
      <c r="H410" s="60">
        <f>SUM(Ведомственная!I1177)</f>
        <v>3408.2</v>
      </c>
    </row>
    <row r="411" spans="1:8" ht="29.25" customHeight="1">
      <c r="A411" s="57" t="s">
        <v>51</v>
      </c>
      <c r="B411" s="64" t="s">
        <v>529</v>
      </c>
      <c r="C411" s="58" t="s">
        <v>90</v>
      </c>
      <c r="D411" s="2" t="s">
        <v>14</v>
      </c>
      <c r="E411" s="2" t="s">
        <v>12</v>
      </c>
      <c r="F411" s="60">
        <f>SUM(Ведомственная!G1178)</f>
        <v>0.2</v>
      </c>
      <c r="G411" s="60">
        <f>SUM(Ведомственная!H1178)</f>
        <v>0.2</v>
      </c>
      <c r="H411" s="60">
        <f>SUM(Ведомственная!I1178)</f>
        <v>0.2</v>
      </c>
    </row>
    <row r="412" spans="1:8" ht="29.25" customHeight="1">
      <c r="A412" s="111" t="s">
        <v>97</v>
      </c>
      <c r="B412" s="64" t="s">
        <v>622</v>
      </c>
      <c r="C412" s="58"/>
      <c r="D412" s="2"/>
      <c r="E412" s="2"/>
      <c r="F412" s="60">
        <f>SUM(F413)</f>
        <v>0</v>
      </c>
      <c r="G412" s="60">
        <f>SUM(G413)</f>
        <v>0</v>
      </c>
      <c r="H412" s="60">
        <f>SUM(H413)</f>
        <v>0</v>
      </c>
    </row>
    <row r="413" spans="1:8" ht="29.25" customHeight="1">
      <c r="A413" s="57" t="s">
        <v>51</v>
      </c>
      <c r="B413" s="64" t="s">
        <v>622</v>
      </c>
      <c r="C413" s="58" t="s">
        <v>90</v>
      </c>
      <c r="D413" s="2" t="s">
        <v>14</v>
      </c>
      <c r="E413" s="2" t="s">
        <v>12</v>
      </c>
      <c r="F413" s="60">
        <f>SUM(Ведомственная!G1180)</f>
        <v>0</v>
      </c>
      <c r="G413" s="60">
        <f>SUM(Ведомственная!H1180)</f>
        <v>0</v>
      </c>
      <c r="H413" s="60">
        <f>SUM(Ведомственная!I1180)</f>
        <v>0</v>
      </c>
    </row>
    <row r="414" spans="1:8" ht="31.5">
      <c r="A414" s="111" t="s">
        <v>44</v>
      </c>
      <c r="B414" s="2" t="s">
        <v>146</v>
      </c>
      <c r="C414" s="2"/>
      <c r="D414" s="2"/>
      <c r="E414" s="2"/>
      <c r="F414" s="25">
        <f>F415</f>
        <v>27813</v>
      </c>
      <c r="G414" s="25">
        <f>G415</f>
        <v>27813</v>
      </c>
      <c r="H414" s="25">
        <f>H415</f>
        <v>27813</v>
      </c>
    </row>
    <row r="415" spans="1:8">
      <c r="A415" s="26" t="s">
        <v>551</v>
      </c>
      <c r="B415" s="2" t="s">
        <v>147</v>
      </c>
      <c r="C415" s="2"/>
      <c r="D415" s="2"/>
      <c r="E415" s="2"/>
      <c r="F415" s="25">
        <f>F416+F417+F418</f>
        <v>27813</v>
      </c>
      <c r="G415" s="25">
        <f>G416+G417+G418</f>
        <v>27813</v>
      </c>
      <c r="H415" s="25">
        <f>H416+H417+H418</f>
        <v>27813</v>
      </c>
    </row>
    <row r="416" spans="1:8" ht="63">
      <c r="A416" s="111" t="s">
        <v>131</v>
      </c>
      <c r="B416" s="2" t="s">
        <v>147</v>
      </c>
      <c r="C416" s="2" t="s">
        <v>88</v>
      </c>
      <c r="D416" s="2" t="s">
        <v>14</v>
      </c>
      <c r="E416" s="2" t="s">
        <v>12</v>
      </c>
      <c r="F416" s="25">
        <f>SUM(Ведомственная!G1183)</f>
        <v>26250.799999999999</v>
      </c>
      <c r="G416" s="25">
        <f>SUM(Ведомственная!H1183)</f>
        <v>26250.799999999999</v>
      </c>
      <c r="H416" s="25">
        <f>SUM(Ведомственная!I1183)</f>
        <v>26250.799999999999</v>
      </c>
    </row>
    <row r="417" spans="1:8" ht="31.5">
      <c r="A417" s="111" t="s">
        <v>51</v>
      </c>
      <c r="B417" s="2" t="s">
        <v>147</v>
      </c>
      <c r="C417" s="2" t="s">
        <v>90</v>
      </c>
      <c r="D417" s="2" t="s">
        <v>14</v>
      </c>
      <c r="E417" s="2" t="s">
        <v>12</v>
      </c>
      <c r="F417" s="25">
        <f>SUM(Ведомственная!G1184)</f>
        <v>1558.8</v>
      </c>
      <c r="G417" s="25">
        <f>SUM(Ведомственная!H1184)</f>
        <v>1558.9</v>
      </c>
      <c r="H417" s="25">
        <f>SUM(Ведомственная!I1184)</f>
        <v>1558.9</v>
      </c>
    </row>
    <row r="418" spans="1:8">
      <c r="A418" s="111" t="s">
        <v>21</v>
      </c>
      <c r="B418" s="2" t="s">
        <v>147</v>
      </c>
      <c r="C418" s="2" t="s">
        <v>95</v>
      </c>
      <c r="D418" s="2" t="s">
        <v>14</v>
      </c>
      <c r="E418" s="2" t="s">
        <v>12</v>
      </c>
      <c r="F418" s="25">
        <f>SUM(Ведомственная!G1185)</f>
        <v>3.4</v>
      </c>
      <c r="G418" s="25">
        <f>SUM(Ведомственная!H1185)</f>
        <v>3.3</v>
      </c>
      <c r="H418" s="25">
        <f>SUM(Ведомственная!I1185)</f>
        <v>3.3</v>
      </c>
    </row>
    <row r="419" spans="1:8">
      <c r="A419" s="74" t="s">
        <v>710</v>
      </c>
      <c r="B419" s="75" t="s">
        <v>708</v>
      </c>
      <c r="C419" s="2"/>
      <c r="D419" s="2"/>
      <c r="E419" s="2"/>
      <c r="F419" s="28">
        <f>SUM(F420+F422)+F424</f>
        <v>6464.6</v>
      </c>
      <c r="G419" s="28">
        <f>SUM(G420+G422)+G424</f>
        <v>6346.8</v>
      </c>
      <c r="H419" s="28">
        <f>SUM(H420+H422)+H424</f>
        <v>6346.8</v>
      </c>
    </row>
    <row r="420" spans="1:8">
      <c r="A420" s="1" t="s">
        <v>34</v>
      </c>
      <c r="B420" s="37" t="s">
        <v>709</v>
      </c>
      <c r="C420" s="2"/>
      <c r="D420" s="2"/>
      <c r="E420" s="2"/>
      <c r="F420" s="25">
        <f>SUM(F421)</f>
        <v>1000</v>
      </c>
      <c r="G420" s="25">
        <f>SUM(G421)</f>
        <v>1000</v>
      </c>
      <c r="H420" s="25">
        <f>SUM(H421)</f>
        <v>1000</v>
      </c>
    </row>
    <row r="421" spans="1:8" ht="31.5">
      <c r="A421" s="1" t="s">
        <v>51</v>
      </c>
      <c r="B421" s="37" t="s">
        <v>709</v>
      </c>
      <c r="C421" s="2" t="s">
        <v>90</v>
      </c>
      <c r="D421" s="2" t="s">
        <v>168</v>
      </c>
      <c r="E421" s="2" t="s">
        <v>53</v>
      </c>
      <c r="F421" s="25">
        <f>SUM(Ведомственная!G311)</f>
        <v>1000</v>
      </c>
      <c r="G421" s="25">
        <f>SUM(Ведомственная!H311)</f>
        <v>1000</v>
      </c>
      <c r="H421" s="25">
        <f>SUM(Ведомственная!I311)</f>
        <v>1000</v>
      </c>
    </row>
    <row r="422" spans="1:8" ht="47.25">
      <c r="A422" s="1" t="s">
        <v>25</v>
      </c>
      <c r="B422" s="37" t="s">
        <v>717</v>
      </c>
      <c r="C422" s="2"/>
      <c r="D422" s="2"/>
      <c r="E422" s="2"/>
      <c r="F422" s="25">
        <f>SUM(F423)</f>
        <v>5346.8</v>
      </c>
      <c r="G422" s="25">
        <f>SUM(G423)</f>
        <v>5346.8</v>
      </c>
      <c r="H422" s="25">
        <f>SUM(H423)</f>
        <v>5346.8</v>
      </c>
    </row>
    <row r="423" spans="1:8" ht="31.5">
      <c r="A423" s="1" t="s">
        <v>229</v>
      </c>
      <c r="B423" s="37" t="s">
        <v>717</v>
      </c>
      <c r="C423" s="2" t="s">
        <v>121</v>
      </c>
      <c r="D423" s="2" t="s">
        <v>168</v>
      </c>
      <c r="E423" s="2" t="s">
        <v>53</v>
      </c>
      <c r="F423" s="25">
        <f>SUM(Ведомственная!G313)</f>
        <v>5346.8</v>
      </c>
      <c r="G423" s="25">
        <f>SUM(Ведомственная!H313)</f>
        <v>5346.8</v>
      </c>
      <c r="H423" s="25">
        <f>SUM(Ведомственная!I313)</f>
        <v>5346.8</v>
      </c>
    </row>
    <row r="424" spans="1:8" ht="31.5">
      <c r="A424" s="1" t="s">
        <v>264</v>
      </c>
      <c r="B424" s="37" t="s">
        <v>733</v>
      </c>
      <c r="C424" s="2"/>
      <c r="D424" s="2"/>
      <c r="E424" s="2"/>
      <c r="F424" s="25">
        <f>SUM(F425)</f>
        <v>117.8</v>
      </c>
      <c r="G424" s="25">
        <f>SUM(G425)</f>
        <v>0</v>
      </c>
      <c r="H424" s="25">
        <f>SUM(H425)</f>
        <v>0</v>
      </c>
    </row>
    <row r="425" spans="1:8" ht="31.5">
      <c r="A425" s="1" t="s">
        <v>229</v>
      </c>
      <c r="B425" s="37" t="s">
        <v>733</v>
      </c>
      <c r="C425" s="2" t="s">
        <v>121</v>
      </c>
      <c r="D425" s="2" t="s">
        <v>168</v>
      </c>
      <c r="E425" s="2" t="s">
        <v>53</v>
      </c>
      <c r="F425" s="25">
        <f>SUM(Ведомственная!G315)</f>
        <v>117.8</v>
      </c>
      <c r="G425" s="25">
        <f>SUM(Ведомственная!H315)</f>
        <v>0</v>
      </c>
      <c r="H425" s="25">
        <f>SUM(Ведомственная!I315)</f>
        <v>0</v>
      </c>
    </row>
    <row r="426" spans="1:8">
      <c r="A426" s="74" t="s">
        <v>711</v>
      </c>
      <c r="B426" s="75" t="s">
        <v>715</v>
      </c>
      <c r="C426" s="2"/>
      <c r="D426" s="2"/>
      <c r="E426" s="2"/>
      <c r="F426" s="28">
        <f>SUM(F427)+F429</f>
        <v>24089.5</v>
      </c>
      <c r="G426" s="28">
        <f>SUM(G427)+G429</f>
        <v>22940.5</v>
      </c>
      <c r="H426" s="28">
        <f>SUM(H427)+H429</f>
        <v>26240.5</v>
      </c>
    </row>
    <row r="427" spans="1:8">
      <c r="A427" s="1" t="s">
        <v>34</v>
      </c>
      <c r="B427" s="37" t="s">
        <v>716</v>
      </c>
      <c r="C427" s="2"/>
      <c r="D427" s="2"/>
      <c r="E427" s="2"/>
      <c r="F427" s="25">
        <f>SUM(F428)</f>
        <v>6700</v>
      </c>
      <c r="G427" s="25">
        <f>SUM(G428)</f>
        <v>6700</v>
      </c>
      <c r="H427" s="25">
        <f>SUM(H428)</f>
        <v>6700</v>
      </c>
    </row>
    <row r="428" spans="1:8" ht="31.5">
      <c r="A428" s="1" t="s">
        <v>51</v>
      </c>
      <c r="B428" s="37" t="s">
        <v>716</v>
      </c>
      <c r="C428" s="2" t="s">
        <v>90</v>
      </c>
      <c r="D428" s="2" t="s">
        <v>168</v>
      </c>
      <c r="E428" s="2" t="s">
        <v>53</v>
      </c>
      <c r="F428" s="25">
        <f>SUM(Ведомственная!G318)</f>
        <v>6700</v>
      </c>
      <c r="G428" s="25">
        <f>SUM(Ведомственная!H318)</f>
        <v>6700</v>
      </c>
      <c r="H428" s="25">
        <f>SUM(Ведомственная!I318)</f>
        <v>6700</v>
      </c>
    </row>
    <row r="429" spans="1:8" ht="47.25">
      <c r="A429" s="1" t="s">
        <v>25</v>
      </c>
      <c r="B429" s="37" t="s">
        <v>732</v>
      </c>
      <c r="C429" s="2"/>
      <c r="D429" s="2"/>
      <c r="E429" s="2"/>
      <c r="F429" s="25">
        <f>SUM(F430)</f>
        <v>17389.5</v>
      </c>
      <c r="G429" s="25">
        <f>SUM(G430)</f>
        <v>16240.5</v>
      </c>
      <c r="H429" s="25">
        <f>SUM(H430)</f>
        <v>19540.5</v>
      </c>
    </row>
    <row r="430" spans="1:8" ht="31.5">
      <c r="A430" s="1" t="s">
        <v>229</v>
      </c>
      <c r="B430" s="37" t="s">
        <v>732</v>
      </c>
      <c r="C430" s="2" t="s">
        <v>121</v>
      </c>
      <c r="D430" s="2" t="s">
        <v>168</v>
      </c>
      <c r="E430" s="2" t="s">
        <v>53</v>
      </c>
      <c r="F430" s="25">
        <f>SUM(Ведомственная!G320)</f>
        <v>17389.5</v>
      </c>
      <c r="G430" s="25">
        <f>SUM(Ведомственная!H320)</f>
        <v>16240.5</v>
      </c>
      <c r="H430" s="25">
        <f>SUM(Ведомственная!I320)</f>
        <v>19540.5</v>
      </c>
    </row>
    <row r="431" spans="1:8">
      <c r="A431" s="74" t="s">
        <v>712</v>
      </c>
      <c r="B431" s="75" t="s">
        <v>713</v>
      </c>
      <c r="C431" s="37"/>
      <c r="D431" s="2"/>
      <c r="E431" s="2"/>
      <c r="F431" s="28">
        <f t="shared" ref="F431:H432" si="32">SUM(F432)</f>
        <v>60390.2</v>
      </c>
      <c r="G431" s="28">
        <f t="shared" si="32"/>
        <v>60390.2</v>
      </c>
      <c r="H431" s="28">
        <f t="shared" si="32"/>
        <v>60390.2</v>
      </c>
    </row>
    <row r="432" spans="1:8">
      <c r="A432" s="1" t="s">
        <v>34</v>
      </c>
      <c r="B432" s="37" t="s">
        <v>714</v>
      </c>
      <c r="C432" s="37"/>
      <c r="D432" s="2"/>
      <c r="E432" s="2"/>
      <c r="F432" s="25">
        <f t="shared" si="32"/>
        <v>60390.2</v>
      </c>
      <c r="G432" s="25">
        <f t="shared" si="32"/>
        <v>60390.2</v>
      </c>
      <c r="H432" s="25">
        <f t="shared" si="32"/>
        <v>60390.2</v>
      </c>
    </row>
    <row r="433" spans="1:8" ht="31.5">
      <c r="A433" s="1" t="s">
        <v>51</v>
      </c>
      <c r="B433" s="37" t="s">
        <v>714</v>
      </c>
      <c r="C433" s="37" t="s">
        <v>90</v>
      </c>
      <c r="D433" s="2" t="s">
        <v>168</v>
      </c>
      <c r="E433" s="2" t="s">
        <v>53</v>
      </c>
      <c r="F433" s="25">
        <f>SUM(Ведомственная!G323)</f>
        <v>60390.2</v>
      </c>
      <c r="G433" s="25">
        <f>SUM(Ведомственная!H323)</f>
        <v>60390.2</v>
      </c>
      <c r="H433" s="25">
        <f>SUM(Ведомственная!I323)</f>
        <v>60390.2</v>
      </c>
    </row>
    <row r="434" spans="1:8" ht="47.25">
      <c r="A434" s="74" t="s">
        <v>706</v>
      </c>
      <c r="B434" s="75" t="s">
        <v>702</v>
      </c>
      <c r="C434" s="2"/>
      <c r="D434" s="2"/>
      <c r="E434" s="2"/>
      <c r="F434" s="28">
        <f t="shared" ref="F434:H435" si="33">SUM(F435)</f>
        <v>3200</v>
      </c>
      <c r="G434" s="28">
        <f t="shared" si="33"/>
        <v>2500</v>
      </c>
      <c r="H434" s="28">
        <f t="shared" si="33"/>
        <v>2500</v>
      </c>
    </row>
    <row r="435" spans="1:8">
      <c r="A435" s="111" t="s">
        <v>34</v>
      </c>
      <c r="B435" s="37" t="s">
        <v>703</v>
      </c>
      <c r="C435" s="2"/>
      <c r="D435" s="2"/>
      <c r="E435" s="2"/>
      <c r="F435" s="25">
        <f t="shared" si="33"/>
        <v>3200</v>
      </c>
      <c r="G435" s="25">
        <f t="shared" si="33"/>
        <v>2500</v>
      </c>
      <c r="H435" s="25">
        <f t="shared" si="33"/>
        <v>2500</v>
      </c>
    </row>
    <row r="436" spans="1:8" ht="31.5">
      <c r="A436" s="111" t="s">
        <v>51</v>
      </c>
      <c r="B436" s="37" t="s">
        <v>703</v>
      </c>
      <c r="C436" s="2" t="s">
        <v>90</v>
      </c>
      <c r="D436" s="2" t="s">
        <v>168</v>
      </c>
      <c r="E436" s="2" t="s">
        <v>53</v>
      </c>
      <c r="F436" s="25">
        <f>SUM(Ведомственная!G275)</f>
        <v>3200</v>
      </c>
      <c r="G436" s="25">
        <f>SUM(Ведомственная!H275)</f>
        <v>2500</v>
      </c>
      <c r="H436" s="25">
        <f>SUM(Ведомственная!I275)</f>
        <v>2500</v>
      </c>
    </row>
    <row r="437" spans="1:8" ht="47.25">
      <c r="A437" s="74" t="s">
        <v>707</v>
      </c>
      <c r="B437" s="75" t="s">
        <v>704</v>
      </c>
      <c r="C437" s="2"/>
      <c r="D437" s="2"/>
      <c r="E437" s="2"/>
      <c r="F437" s="28">
        <f t="shared" ref="F437:H438" si="34">SUM(F438)</f>
        <v>3276.8</v>
      </c>
      <c r="G437" s="28">
        <f t="shared" si="34"/>
        <v>3276.8</v>
      </c>
      <c r="H437" s="28">
        <f t="shared" si="34"/>
        <v>3276.8</v>
      </c>
    </row>
    <row r="438" spans="1:8">
      <c r="A438" s="111" t="s">
        <v>34</v>
      </c>
      <c r="B438" s="37" t="s">
        <v>705</v>
      </c>
      <c r="C438" s="2"/>
      <c r="D438" s="2"/>
      <c r="E438" s="2"/>
      <c r="F438" s="25">
        <f t="shared" si="34"/>
        <v>3276.8</v>
      </c>
      <c r="G438" s="25">
        <f t="shared" si="34"/>
        <v>3276.8</v>
      </c>
      <c r="H438" s="25">
        <f t="shared" si="34"/>
        <v>3276.8</v>
      </c>
    </row>
    <row r="439" spans="1:8" ht="31.5">
      <c r="A439" s="111" t="s">
        <v>51</v>
      </c>
      <c r="B439" s="37" t="s">
        <v>705</v>
      </c>
      <c r="C439" s="2" t="s">
        <v>90</v>
      </c>
      <c r="D439" s="2"/>
      <c r="E439" s="2"/>
      <c r="F439" s="25">
        <f>SUM(Ведомственная!G278)</f>
        <v>3276.8</v>
      </c>
      <c r="G439" s="25">
        <f>SUM(Ведомственная!H278)</f>
        <v>3276.8</v>
      </c>
      <c r="H439" s="25">
        <f>SUM(Ведомственная!I278)</f>
        <v>3276.8</v>
      </c>
    </row>
    <row r="440" spans="1:8" s="24" customFormat="1" ht="47.25">
      <c r="A440" s="76" t="s">
        <v>688</v>
      </c>
      <c r="B440" s="22" t="s">
        <v>493</v>
      </c>
      <c r="C440" s="22"/>
      <c r="D440" s="22"/>
      <c r="E440" s="22"/>
      <c r="F440" s="28">
        <f>SUM(F443+F446)+F444</f>
        <v>20886.8</v>
      </c>
      <c r="G440" s="28">
        <f>SUM(G443+G446)+G444</f>
        <v>15689.6</v>
      </c>
      <c r="H440" s="28">
        <f>SUM(H443+H446)+H444</f>
        <v>12489.6</v>
      </c>
    </row>
    <row r="441" spans="1:8" s="24" customFormat="1">
      <c r="A441" s="111" t="s">
        <v>34</v>
      </c>
      <c r="B441" s="59" t="s">
        <v>610</v>
      </c>
      <c r="C441" s="2"/>
      <c r="D441" s="2"/>
      <c r="E441" s="2"/>
      <c r="F441" s="25">
        <f t="shared" ref="F441:H442" si="35">SUM(F442)</f>
        <v>8304.5</v>
      </c>
      <c r="G441" s="25">
        <f t="shared" si="35"/>
        <v>12489.6</v>
      </c>
      <c r="H441" s="25">
        <f t="shared" si="35"/>
        <v>0</v>
      </c>
    </row>
    <row r="442" spans="1:8" s="24" customFormat="1" ht="31.5">
      <c r="A442" s="57" t="s">
        <v>821</v>
      </c>
      <c r="B442" s="59" t="s">
        <v>820</v>
      </c>
      <c r="C442" s="2"/>
      <c r="D442" s="2"/>
      <c r="E442" s="2"/>
      <c r="F442" s="25">
        <f t="shared" si="35"/>
        <v>8304.5</v>
      </c>
      <c r="G442" s="25">
        <f t="shared" si="35"/>
        <v>12489.6</v>
      </c>
      <c r="H442" s="25">
        <f t="shared" si="35"/>
        <v>0</v>
      </c>
    </row>
    <row r="443" spans="1:8" s="24" customFormat="1" ht="31.5">
      <c r="A443" s="111" t="s">
        <v>51</v>
      </c>
      <c r="B443" s="59" t="s">
        <v>820</v>
      </c>
      <c r="C443" s="2" t="s">
        <v>90</v>
      </c>
      <c r="D443" s="2" t="s">
        <v>112</v>
      </c>
      <c r="E443" s="2" t="s">
        <v>43</v>
      </c>
      <c r="F443" s="25">
        <f>SUM(Ведомственная!G861)</f>
        <v>8304.5</v>
      </c>
      <c r="G443" s="25">
        <f>SUM(Ведомственная!H861)</f>
        <v>12489.6</v>
      </c>
      <c r="H443" s="25">
        <f>SUM(Ведомственная!I861)</f>
        <v>0</v>
      </c>
    </row>
    <row r="444" spans="1:8" s="24" customFormat="1" ht="31.5">
      <c r="A444" s="27" t="s">
        <v>271</v>
      </c>
      <c r="B444" s="31" t="s">
        <v>734</v>
      </c>
      <c r="C444" s="2"/>
      <c r="D444" s="2"/>
      <c r="E444" s="2"/>
      <c r="F444" s="25">
        <f>SUM(F445)</f>
        <v>3800</v>
      </c>
      <c r="G444" s="25">
        <f>SUM(G445)</f>
        <v>3200</v>
      </c>
      <c r="H444" s="25">
        <f>SUM(H445)</f>
        <v>0</v>
      </c>
    </row>
    <row r="445" spans="1:8" s="24" customFormat="1" ht="31.5">
      <c r="A445" s="27" t="s">
        <v>272</v>
      </c>
      <c r="B445" s="31" t="s">
        <v>734</v>
      </c>
      <c r="C445" s="2" t="s">
        <v>249</v>
      </c>
      <c r="D445" s="2" t="s">
        <v>112</v>
      </c>
      <c r="E445" s="2" t="s">
        <v>172</v>
      </c>
      <c r="F445" s="25">
        <f>SUM(Ведомственная!G373)</f>
        <v>3800</v>
      </c>
      <c r="G445" s="25">
        <f>SUM(Ведомственная!H373)</f>
        <v>3200</v>
      </c>
      <c r="H445" s="25">
        <f>SUM(Ведомственная!I373)</f>
        <v>0</v>
      </c>
    </row>
    <row r="446" spans="1:8">
      <c r="A446" s="57" t="s">
        <v>150</v>
      </c>
      <c r="B446" s="59" t="s">
        <v>531</v>
      </c>
      <c r="C446" s="58"/>
      <c r="D446" s="2"/>
      <c r="E446" s="2"/>
      <c r="F446" s="25">
        <f t="shared" ref="F446:H447" si="36">F447</f>
        <v>8782.2999999999993</v>
      </c>
      <c r="G446" s="25">
        <f t="shared" si="36"/>
        <v>0</v>
      </c>
      <c r="H446" s="25">
        <f t="shared" si="36"/>
        <v>12489.6</v>
      </c>
    </row>
    <row r="447" spans="1:8" ht="31.5">
      <c r="A447" s="111" t="s">
        <v>815</v>
      </c>
      <c r="B447" s="31" t="s">
        <v>823</v>
      </c>
      <c r="C447" s="58"/>
      <c r="D447" s="2"/>
      <c r="E447" s="2"/>
      <c r="F447" s="25">
        <f t="shared" si="36"/>
        <v>8782.2999999999993</v>
      </c>
      <c r="G447" s="25">
        <f t="shared" si="36"/>
        <v>0</v>
      </c>
      <c r="H447" s="25">
        <f t="shared" si="36"/>
        <v>12489.6</v>
      </c>
    </row>
    <row r="448" spans="1:8" ht="31.5">
      <c r="A448" s="57" t="s">
        <v>821</v>
      </c>
      <c r="B448" s="31" t="s">
        <v>822</v>
      </c>
      <c r="C448" s="58"/>
      <c r="D448" s="2"/>
      <c r="E448" s="2"/>
      <c r="F448" s="25">
        <f>SUM(F449:F449)</f>
        <v>8782.2999999999993</v>
      </c>
      <c r="G448" s="25">
        <f>SUM(G449:G449)</f>
        <v>0</v>
      </c>
      <c r="H448" s="25">
        <f>SUM(H449:H449)</f>
        <v>12489.6</v>
      </c>
    </row>
    <row r="449" spans="1:8" ht="31.5">
      <c r="A449" s="111" t="s">
        <v>229</v>
      </c>
      <c r="B449" s="31" t="s">
        <v>822</v>
      </c>
      <c r="C449" s="58" t="s">
        <v>121</v>
      </c>
      <c r="D449" s="2" t="s">
        <v>112</v>
      </c>
      <c r="E449" s="2" t="s">
        <v>43</v>
      </c>
      <c r="F449" s="25">
        <f>SUM(Ведомственная!G865)</f>
        <v>8782.2999999999993</v>
      </c>
      <c r="G449" s="25">
        <f>SUM(Ведомственная!H865)</f>
        <v>0</v>
      </c>
      <c r="H449" s="25">
        <f>SUM(Ведомственная!I865)</f>
        <v>12489.6</v>
      </c>
    </row>
    <row r="450" spans="1:8" s="24" customFormat="1" ht="31.5">
      <c r="A450" s="21" t="s">
        <v>684</v>
      </c>
      <c r="B450" s="29" t="s">
        <v>325</v>
      </c>
      <c r="C450" s="22"/>
      <c r="D450" s="22"/>
      <c r="E450" s="22"/>
      <c r="F450" s="28">
        <f>SUM(F451+F545+F564+F585)</f>
        <v>2367719.899999999</v>
      </c>
      <c r="G450" s="28">
        <f>SUM(G451+G545+G564+G585)</f>
        <v>2352297.2999999998</v>
      </c>
      <c r="H450" s="28">
        <f>SUM(H451+H545+H564+H585)</f>
        <v>2346961.4000000004</v>
      </c>
    </row>
    <row r="451" spans="1:8" s="24" customFormat="1" ht="47.25">
      <c r="A451" s="111" t="s">
        <v>824</v>
      </c>
      <c r="B451" s="31" t="s">
        <v>793</v>
      </c>
      <c r="C451" s="22"/>
      <c r="D451" s="22"/>
      <c r="E451" s="22"/>
      <c r="F451" s="28">
        <f>SUM(F452+F487+F498+F505+F533+F538)+F475+F541</f>
        <v>2289174.2999999993</v>
      </c>
      <c r="G451" s="28">
        <f t="shared" ref="G451:H451" si="37">SUM(G452+G487+G498+G505+G533+G538)+G475+G541</f>
        <v>2271833.7999999998</v>
      </c>
      <c r="H451" s="28">
        <f t="shared" si="37"/>
        <v>2263095.1</v>
      </c>
    </row>
    <row r="452" spans="1:8" s="24" customFormat="1">
      <c r="A452" s="111" t="s">
        <v>34</v>
      </c>
      <c r="B452" s="20" t="s">
        <v>794</v>
      </c>
      <c r="C452" s="20"/>
      <c r="D452" s="2"/>
      <c r="E452" s="2"/>
      <c r="F452" s="25">
        <f>SUM(F463)+F470+F455+F458+F472+F477+F482+F467+F480+F485+F453</f>
        <v>57903.7</v>
      </c>
      <c r="G452" s="25">
        <f t="shared" ref="G452:H452" si="38">SUM(G463)+G470+G455+G458+G472+G477+G482+G467+G480+G485+G453</f>
        <v>49562.69999999999</v>
      </c>
      <c r="H452" s="25">
        <f t="shared" si="38"/>
        <v>47361.7</v>
      </c>
    </row>
    <row r="453" spans="1:8" s="24" customFormat="1">
      <c r="A453" s="111" t="s">
        <v>152</v>
      </c>
      <c r="B453" s="41" t="s">
        <v>911</v>
      </c>
      <c r="C453" s="20"/>
      <c r="D453" s="2"/>
      <c r="E453" s="2"/>
      <c r="F453" s="25">
        <f>SUM(F454)</f>
        <v>1000</v>
      </c>
      <c r="G453" s="25">
        <f t="shared" ref="G453:H453" si="39">SUM(G454)</f>
        <v>0</v>
      </c>
      <c r="H453" s="25">
        <f t="shared" si="39"/>
        <v>0</v>
      </c>
    </row>
    <row r="454" spans="1:8" s="24" customFormat="1" ht="31.5">
      <c r="A454" s="111" t="s">
        <v>51</v>
      </c>
      <c r="B454" s="41" t="s">
        <v>911</v>
      </c>
      <c r="C454" s="20">
        <v>200</v>
      </c>
      <c r="D454" s="2" t="s">
        <v>112</v>
      </c>
      <c r="E454" s="2" t="s">
        <v>172</v>
      </c>
      <c r="F454" s="25">
        <f>SUM(Ведомственная!G983)</f>
        <v>1000</v>
      </c>
      <c r="G454" s="25"/>
      <c r="H454" s="25"/>
    </row>
    <row r="455" spans="1:8" s="24" customFormat="1">
      <c r="A455" s="36" t="s">
        <v>346</v>
      </c>
      <c r="B455" s="2" t="s">
        <v>851</v>
      </c>
      <c r="C455" s="112"/>
      <c r="D455" s="101"/>
      <c r="E455" s="2"/>
      <c r="F455" s="101">
        <f>SUM(F456:F457)</f>
        <v>2882.7</v>
      </c>
      <c r="G455" s="101">
        <f>SUM(G456:G457)</f>
        <v>2882.7</v>
      </c>
      <c r="H455" s="101">
        <f>SUM(H456:H457)</f>
        <v>2882.7</v>
      </c>
    </row>
    <row r="456" spans="1:8" s="24" customFormat="1" ht="31.5">
      <c r="A456" s="111" t="s">
        <v>51</v>
      </c>
      <c r="B456" s="20" t="s">
        <v>851</v>
      </c>
      <c r="C456" s="112" t="s">
        <v>90</v>
      </c>
      <c r="D456" s="2" t="s">
        <v>112</v>
      </c>
      <c r="E456" s="2" t="s">
        <v>53</v>
      </c>
      <c r="F456" s="101">
        <f>SUM(Ведомственная!G955)</f>
        <v>2882.7</v>
      </c>
      <c r="G456" s="101">
        <f>SUM(Ведомственная!H955)</f>
        <v>2882.7</v>
      </c>
      <c r="H456" s="101">
        <f>SUM(Ведомственная!I955)</f>
        <v>2882.7</v>
      </c>
    </row>
    <row r="457" spans="1:8" s="24" customFormat="1" ht="31.5" hidden="1">
      <c r="A457" s="111" t="s">
        <v>229</v>
      </c>
      <c r="B457" s="20" t="s">
        <v>851</v>
      </c>
      <c r="C457" s="112" t="s">
        <v>121</v>
      </c>
      <c r="D457" s="2" t="s">
        <v>112</v>
      </c>
      <c r="E457" s="2" t="s">
        <v>53</v>
      </c>
      <c r="F457" s="101">
        <f>SUM(Ведомственная!G956)</f>
        <v>0</v>
      </c>
      <c r="G457" s="101">
        <f>SUM(Ведомственная!H956)</f>
        <v>0</v>
      </c>
      <c r="H457" s="101">
        <f>SUM(Ведомственная!I956)</f>
        <v>0</v>
      </c>
    </row>
    <row r="458" spans="1:8" s="24" customFormat="1">
      <c r="A458" s="111" t="s">
        <v>329</v>
      </c>
      <c r="B458" s="31" t="s">
        <v>795</v>
      </c>
      <c r="C458" s="2"/>
      <c r="D458" s="25"/>
      <c r="E458" s="2"/>
      <c r="F458" s="25">
        <f>SUM(F459:F461)</f>
        <v>4000</v>
      </c>
      <c r="G458" s="25">
        <f>SUM(G459:G461)</f>
        <v>0</v>
      </c>
      <c r="H458" s="25">
        <f>SUM(H459:H461)</f>
        <v>0</v>
      </c>
    </row>
    <row r="459" spans="1:8" s="24" customFormat="1" ht="63">
      <c r="A459" s="111" t="s">
        <v>50</v>
      </c>
      <c r="B459" s="31" t="s">
        <v>795</v>
      </c>
      <c r="C459" s="2" t="s">
        <v>90</v>
      </c>
      <c r="D459" s="2" t="s">
        <v>112</v>
      </c>
      <c r="E459" s="2" t="s">
        <v>33</v>
      </c>
      <c r="F459" s="25">
        <f>SUM(Ведомственная!G804)</f>
        <v>800</v>
      </c>
      <c r="G459" s="25">
        <f>SUM(Ведомственная!H804)</f>
        <v>0</v>
      </c>
      <c r="H459" s="25">
        <f>SUM(Ведомственная!I804)</f>
        <v>0</v>
      </c>
    </row>
    <row r="460" spans="1:8" s="24" customFormat="1" hidden="1">
      <c r="A460" s="111" t="s">
        <v>41</v>
      </c>
      <c r="B460" s="31" t="s">
        <v>795</v>
      </c>
      <c r="C460" s="2" t="s">
        <v>98</v>
      </c>
      <c r="D460" s="2" t="s">
        <v>112</v>
      </c>
      <c r="E460" s="2" t="s">
        <v>33</v>
      </c>
      <c r="F460" s="25">
        <f>SUM(Ведомственная!G805)</f>
        <v>0</v>
      </c>
      <c r="G460" s="25">
        <f>SUM(Ведомственная!H805)</f>
        <v>0</v>
      </c>
      <c r="H460" s="25">
        <f>SUM(Ведомственная!I805)</f>
        <v>0</v>
      </c>
    </row>
    <row r="461" spans="1:8" s="24" customFormat="1" ht="31.5">
      <c r="A461" s="111" t="s">
        <v>51</v>
      </c>
      <c r="B461" s="31" t="s">
        <v>795</v>
      </c>
      <c r="C461" s="2" t="s">
        <v>121</v>
      </c>
      <c r="D461" s="2" t="s">
        <v>112</v>
      </c>
      <c r="E461" s="2" t="s">
        <v>33</v>
      </c>
      <c r="F461" s="25">
        <f>SUM(Ведомственная!G806)</f>
        <v>3200</v>
      </c>
      <c r="G461" s="25">
        <f>SUM(Ведомственная!H806)</f>
        <v>0</v>
      </c>
      <c r="H461" s="25">
        <f>SUM(Ведомственная!I806)</f>
        <v>0</v>
      </c>
    </row>
    <row r="462" spans="1:8" s="24" customFormat="1">
      <c r="A462" s="57" t="s">
        <v>338</v>
      </c>
      <c r="B462" s="41" t="s">
        <v>810</v>
      </c>
      <c r="C462" s="112"/>
      <c r="D462" s="2"/>
      <c r="E462" s="2"/>
      <c r="F462" s="101">
        <f>SUM(F463)</f>
        <v>2563.5</v>
      </c>
      <c r="G462" s="101">
        <f>SUM(G463)</f>
        <v>2858</v>
      </c>
      <c r="H462" s="101">
        <f>SUM(H463)</f>
        <v>848</v>
      </c>
    </row>
    <row r="463" spans="1:8" s="24" customFormat="1" ht="31.5">
      <c r="A463" s="111" t="s">
        <v>229</v>
      </c>
      <c r="B463" s="41" t="s">
        <v>810</v>
      </c>
      <c r="C463" s="20">
        <v>600</v>
      </c>
      <c r="D463" s="2"/>
      <c r="E463" s="2"/>
      <c r="F463" s="25">
        <f>SUM(F464:F466)</f>
        <v>2563.5</v>
      </c>
      <c r="G463" s="25">
        <f>SUM(G464:G466)</f>
        <v>2858</v>
      </c>
      <c r="H463" s="25">
        <f>SUM(H464:H466)</f>
        <v>848</v>
      </c>
    </row>
    <row r="464" spans="1:8" s="24" customFormat="1" ht="31.5">
      <c r="A464" s="111" t="s">
        <v>51</v>
      </c>
      <c r="B464" s="41" t="s">
        <v>810</v>
      </c>
      <c r="C464" s="20">
        <v>200</v>
      </c>
      <c r="D464" s="2" t="s">
        <v>112</v>
      </c>
      <c r="E464" s="2" t="s">
        <v>43</v>
      </c>
      <c r="F464" s="25">
        <f>SUM(Ведомственная!G870)</f>
        <v>2353.5</v>
      </c>
      <c r="G464" s="25">
        <f>SUM(Ведомственная!H870)</f>
        <v>1558</v>
      </c>
      <c r="H464" s="25">
        <f>SUM(Ведомственная!I870)</f>
        <v>748</v>
      </c>
    </row>
    <row r="465" spans="1:8" s="24" customFormat="1">
      <c r="A465" s="111" t="s">
        <v>41</v>
      </c>
      <c r="B465" s="41" t="s">
        <v>810</v>
      </c>
      <c r="C465" s="20">
        <v>300</v>
      </c>
      <c r="D465" s="2" t="s">
        <v>112</v>
      </c>
      <c r="E465" s="2" t="s">
        <v>43</v>
      </c>
      <c r="F465" s="25">
        <f>SUM(Ведомственная!G871)</f>
        <v>0</v>
      </c>
      <c r="G465" s="25">
        <f>SUM(Ведомственная!H871)</f>
        <v>0</v>
      </c>
      <c r="H465" s="25">
        <f>SUM(Ведомственная!I871)</f>
        <v>0</v>
      </c>
    </row>
    <row r="466" spans="1:8" s="24" customFormat="1" ht="31.5">
      <c r="A466" s="111" t="s">
        <v>71</v>
      </c>
      <c r="B466" s="41" t="s">
        <v>810</v>
      </c>
      <c r="C466" s="20">
        <v>600</v>
      </c>
      <c r="D466" s="2" t="s">
        <v>112</v>
      </c>
      <c r="E466" s="2" t="s">
        <v>43</v>
      </c>
      <c r="F466" s="25">
        <f>SUM(Ведомственная!G872)</f>
        <v>210</v>
      </c>
      <c r="G466" s="25">
        <f>SUM(Ведомственная!H872)</f>
        <v>1300</v>
      </c>
      <c r="H466" s="25">
        <f>SUM(Ведомственная!I872)</f>
        <v>100</v>
      </c>
    </row>
    <row r="467" spans="1:8" s="24" customFormat="1" ht="47.25">
      <c r="A467" s="111" t="s">
        <v>825</v>
      </c>
      <c r="B467" s="20" t="s">
        <v>826</v>
      </c>
      <c r="C467" s="2"/>
      <c r="D467" s="2"/>
      <c r="E467" s="2"/>
      <c r="F467" s="25">
        <f>SUM(F468:F469)</f>
        <v>2186.6999999999998</v>
      </c>
      <c r="G467" s="25">
        <f t="shared" ref="G467:H467" si="40">SUM(G468:G469)</f>
        <v>2186.6999999999998</v>
      </c>
      <c r="H467" s="25">
        <f t="shared" si="40"/>
        <v>2186.6999999999998</v>
      </c>
    </row>
    <row r="468" spans="1:8" s="24" customFormat="1" ht="31.5">
      <c r="A468" s="111" t="s">
        <v>51</v>
      </c>
      <c r="B468" s="20" t="s">
        <v>826</v>
      </c>
      <c r="C468" s="2" t="s">
        <v>90</v>
      </c>
      <c r="D468" s="2" t="s">
        <v>112</v>
      </c>
      <c r="E468" s="2" t="s">
        <v>43</v>
      </c>
      <c r="F468" s="25">
        <f>SUM(Ведомственная!G874)</f>
        <v>949.8</v>
      </c>
      <c r="G468" s="25">
        <f>SUM(Ведомственная!H874)</f>
        <v>949.8</v>
      </c>
      <c r="H468" s="25">
        <f>SUM(Ведомственная!I874)</f>
        <v>949.8</v>
      </c>
    </row>
    <row r="469" spans="1:8" s="24" customFormat="1" ht="31.5">
      <c r="A469" s="111" t="s">
        <v>229</v>
      </c>
      <c r="B469" s="20" t="s">
        <v>826</v>
      </c>
      <c r="C469" s="2" t="s">
        <v>121</v>
      </c>
      <c r="D469" s="2" t="s">
        <v>112</v>
      </c>
      <c r="E469" s="2" t="s">
        <v>43</v>
      </c>
      <c r="F469" s="25">
        <f>SUM(Ведомственная!G875)</f>
        <v>1236.9000000000001</v>
      </c>
      <c r="G469" s="25">
        <f>SUM(Ведомственная!H875)</f>
        <v>1236.9000000000001</v>
      </c>
      <c r="H469" s="25">
        <f>SUM(Ведомственная!I875)</f>
        <v>1236.9000000000001</v>
      </c>
    </row>
    <row r="470" spans="1:8" s="24" customFormat="1">
      <c r="A470" s="111" t="s">
        <v>339</v>
      </c>
      <c r="B470" s="61" t="s">
        <v>811</v>
      </c>
      <c r="C470" s="2"/>
      <c r="D470" s="25"/>
      <c r="E470" s="2"/>
      <c r="F470" s="25">
        <f>F471</f>
        <v>4630</v>
      </c>
      <c r="G470" s="25">
        <f>G471</f>
        <v>0</v>
      </c>
      <c r="H470" s="25">
        <f>H471</f>
        <v>0</v>
      </c>
    </row>
    <row r="471" spans="1:8" s="24" customFormat="1" ht="31.5">
      <c r="A471" s="111" t="s">
        <v>229</v>
      </c>
      <c r="B471" s="61" t="s">
        <v>811</v>
      </c>
      <c r="C471" s="2" t="s">
        <v>121</v>
      </c>
      <c r="D471" s="2" t="s">
        <v>112</v>
      </c>
      <c r="E471" s="2" t="s">
        <v>53</v>
      </c>
      <c r="F471" s="25">
        <f>SUM(Ведомственная!G930)</f>
        <v>4630</v>
      </c>
      <c r="G471" s="25">
        <f>SUM(Ведомственная!H930)</f>
        <v>0</v>
      </c>
      <c r="H471" s="25">
        <f>SUM(Ведомственная!I930)</f>
        <v>0</v>
      </c>
    </row>
    <row r="472" spans="1:8" s="24" customFormat="1" ht="94.5">
      <c r="A472" s="111" t="s">
        <v>503</v>
      </c>
      <c r="B472" s="61" t="s">
        <v>796</v>
      </c>
      <c r="C472" s="2"/>
      <c r="D472" s="2"/>
      <c r="E472" s="2"/>
      <c r="F472" s="25">
        <f>SUM(F473:F474)</f>
        <v>2842.8</v>
      </c>
      <c r="G472" s="25">
        <f t="shared" ref="G472:H472" si="41">SUM(G473:G474)</f>
        <v>0</v>
      </c>
      <c r="H472" s="25">
        <f t="shared" si="41"/>
        <v>0</v>
      </c>
    </row>
    <row r="473" spans="1:8" s="24" customFormat="1" ht="31.5">
      <c r="A473" s="111" t="s">
        <v>51</v>
      </c>
      <c r="B473" s="61" t="s">
        <v>796</v>
      </c>
      <c r="C473" s="2" t="s">
        <v>90</v>
      </c>
      <c r="D473" s="2" t="s">
        <v>112</v>
      </c>
      <c r="E473" s="2" t="s">
        <v>33</v>
      </c>
      <c r="F473" s="25">
        <f>SUM(Ведомственная!G808)</f>
        <v>947.9</v>
      </c>
      <c r="G473" s="25">
        <f>SUM(Ведомственная!H808)</f>
        <v>0</v>
      </c>
      <c r="H473" s="25">
        <f>SUM(Ведомственная!I808)</f>
        <v>0</v>
      </c>
    </row>
    <row r="474" spans="1:8" s="24" customFormat="1" ht="31.5">
      <c r="A474" s="111" t="s">
        <v>229</v>
      </c>
      <c r="B474" s="61" t="s">
        <v>796</v>
      </c>
      <c r="C474" s="2" t="s">
        <v>121</v>
      </c>
      <c r="D474" s="2" t="s">
        <v>112</v>
      </c>
      <c r="E474" s="2" t="s">
        <v>33</v>
      </c>
      <c r="F474" s="25">
        <f>SUM(Ведомственная!G809)</f>
        <v>1894.9</v>
      </c>
      <c r="G474" s="25">
        <f>SUM(Ведомственная!H809)</f>
        <v>0</v>
      </c>
      <c r="H474" s="25">
        <f>SUM(Ведомственная!I809)</f>
        <v>0</v>
      </c>
    </row>
    <row r="475" spans="1:8" s="24" customFormat="1">
      <c r="A475" s="111" t="s">
        <v>467</v>
      </c>
      <c r="B475" s="2" t="s">
        <v>852</v>
      </c>
      <c r="C475" s="2"/>
      <c r="D475" s="2"/>
      <c r="E475" s="2"/>
      <c r="F475" s="25">
        <f>SUM(F476)</f>
        <v>24370.400000000001</v>
      </c>
      <c r="G475" s="25">
        <f t="shared" ref="G475:H475" si="42">SUM(G476)</f>
        <v>24370.400000000001</v>
      </c>
      <c r="H475" s="25">
        <f t="shared" si="42"/>
        <v>24370.400000000001</v>
      </c>
    </row>
    <row r="476" spans="1:8" s="24" customFormat="1" ht="31.5">
      <c r="A476" s="111" t="s">
        <v>51</v>
      </c>
      <c r="B476" s="2" t="s">
        <v>852</v>
      </c>
      <c r="C476" s="112" t="s">
        <v>90</v>
      </c>
      <c r="D476" s="2" t="s">
        <v>112</v>
      </c>
      <c r="E476" s="2" t="s">
        <v>112</v>
      </c>
      <c r="F476" s="25">
        <f>SUM(Ведомственная!G958)</f>
        <v>24370.400000000001</v>
      </c>
      <c r="G476" s="25">
        <f>SUM(Ведомственная!H958)</f>
        <v>24370.400000000001</v>
      </c>
      <c r="H476" s="25">
        <f>SUM(Ведомственная!I958)</f>
        <v>24370.400000000001</v>
      </c>
    </row>
    <row r="477" spans="1:8" s="24" customFormat="1" ht="47.25">
      <c r="A477" s="111" t="s">
        <v>463</v>
      </c>
      <c r="B477" s="41" t="s">
        <v>827</v>
      </c>
      <c r="C477" s="20"/>
      <c r="D477" s="2"/>
      <c r="E477" s="2"/>
      <c r="F477" s="25">
        <f>SUM(F478:F479)</f>
        <v>11148.099999999999</v>
      </c>
      <c r="G477" s="25">
        <f t="shared" ref="G477:H477" si="43">SUM(G478:G479)</f>
        <v>11148.099999999999</v>
      </c>
      <c r="H477" s="25">
        <f t="shared" si="43"/>
        <v>11148.099999999999</v>
      </c>
    </row>
    <row r="478" spans="1:8" s="24" customFormat="1" ht="31.5">
      <c r="A478" s="111" t="s">
        <v>51</v>
      </c>
      <c r="B478" s="41" t="s">
        <v>827</v>
      </c>
      <c r="C478" s="2" t="s">
        <v>90</v>
      </c>
      <c r="D478" s="2" t="s">
        <v>112</v>
      </c>
      <c r="E478" s="2" t="s">
        <v>43</v>
      </c>
      <c r="F478" s="25">
        <f>SUM(Ведомственная!G877)</f>
        <v>4842.2</v>
      </c>
      <c r="G478" s="25">
        <f>SUM(Ведомственная!H877)</f>
        <v>4842.2</v>
      </c>
      <c r="H478" s="25">
        <f>SUM(Ведомственная!I877)</f>
        <v>4842.2</v>
      </c>
    </row>
    <row r="479" spans="1:8" s="24" customFormat="1" ht="31.5">
      <c r="A479" s="111" t="s">
        <v>229</v>
      </c>
      <c r="B479" s="41" t="s">
        <v>827</v>
      </c>
      <c r="C479" s="2" t="s">
        <v>121</v>
      </c>
      <c r="D479" s="2" t="s">
        <v>112</v>
      </c>
      <c r="E479" s="2" t="s">
        <v>43</v>
      </c>
      <c r="F479" s="25">
        <f>SUM(Ведомственная!G878)</f>
        <v>6305.9</v>
      </c>
      <c r="G479" s="25">
        <f>SUM(Ведомственная!H878)</f>
        <v>6305.9</v>
      </c>
      <c r="H479" s="25">
        <f>SUM(Ведомственная!I878)</f>
        <v>6305.9</v>
      </c>
    </row>
    <row r="480" spans="1:8" s="24" customFormat="1" ht="31.5">
      <c r="A480" s="111" t="s">
        <v>468</v>
      </c>
      <c r="B480" s="41" t="s">
        <v>857</v>
      </c>
      <c r="C480" s="2"/>
      <c r="D480" s="2"/>
      <c r="E480" s="2"/>
      <c r="F480" s="25">
        <f>SUM(F481)</f>
        <v>2000</v>
      </c>
      <c r="G480" s="25">
        <f t="shared" ref="G480:H480" si="44">SUM(G481)</f>
        <v>3539.1</v>
      </c>
      <c r="H480" s="25">
        <f t="shared" si="44"/>
        <v>3497.5</v>
      </c>
    </row>
    <row r="481" spans="1:8" s="24" customFormat="1" ht="31.5">
      <c r="A481" s="111" t="s">
        <v>51</v>
      </c>
      <c r="B481" s="41" t="s">
        <v>857</v>
      </c>
      <c r="C481" s="2" t="s">
        <v>90</v>
      </c>
      <c r="D481" s="2" t="s">
        <v>112</v>
      </c>
      <c r="E481" s="2" t="s">
        <v>172</v>
      </c>
      <c r="F481" s="25">
        <f>SUM(Ведомственная!G985)</f>
        <v>2000</v>
      </c>
      <c r="G481" s="25">
        <f>SUM(Ведомственная!H985)</f>
        <v>3539.1</v>
      </c>
      <c r="H481" s="25">
        <f>SUM(Ведомственная!I985)</f>
        <v>3497.5</v>
      </c>
    </row>
    <row r="482" spans="1:8" s="24" customFormat="1" ht="47.25">
      <c r="A482" s="111" t="s">
        <v>829</v>
      </c>
      <c r="B482" s="20" t="s">
        <v>828</v>
      </c>
      <c r="C482" s="2"/>
      <c r="D482" s="2"/>
      <c r="E482" s="2"/>
      <c r="F482" s="25">
        <f>SUM(F483:F484)</f>
        <v>15950.4</v>
      </c>
      <c r="G482" s="25">
        <f t="shared" ref="G482:H482" si="45">SUM(G483:G484)</f>
        <v>18248.599999999999</v>
      </c>
      <c r="H482" s="25">
        <f t="shared" si="45"/>
        <v>18099.2</v>
      </c>
    </row>
    <row r="483" spans="1:8" s="24" customFormat="1" ht="31.5">
      <c r="A483" s="111" t="s">
        <v>51</v>
      </c>
      <c r="B483" s="20" t="s">
        <v>828</v>
      </c>
      <c r="C483" s="2" t="s">
        <v>90</v>
      </c>
      <c r="D483" s="2" t="s">
        <v>112</v>
      </c>
      <c r="E483" s="2" t="s">
        <v>43</v>
      </c>
      <c r="F483" s="25">
        <f>SUM(Ведомственная!G880)</f>
        <v>6101.5</v>
      </c>
      <c r="G483" s="25">
        <f>SUM(Ведомственная!H880)</f>
        <v>6975.8</v>
      </c>
      <c r="H483" s="25">
        <f>SUM(Ведомственная!I880)</f>
        <v>6918.7</v>
      </c>
    </row>
    <row r="484" spans="1:8" s="24" customFormat="1" ht="31.5">
      <c r="A484" s="111" t="s">
        <v>229</v>
      </c>
      <c r="B484" s="20" t="s">
        <v>828</v>
      </c>
      <c r="C484" s="2" t="s">
        <v>121</v>
      </c>
      <c r="D484" s="2" t="s">
        <v>112</v>
      </c>
      <c r="E484" s="2" t="s">
        <v>43</v>
      </c>
      <c r="F484" s="25">
        <f>SUM(Ведомственная!G881)</f>
        <v>9848.9</v>
      </c>
      <c r="G484" s="25">
        <f>SUM(Ведомственная!H881)</f>
        <v>11272.8</v>
      </c>
      <c r="H484" s="25">
        <f>SUM(Ведомственная!I881)</f>
        <v>11180.5</v>
      </c>
    </row>
    <row r="485" spans="1:8" s="24" customFormat="1" ht="110.25">
      <c r="A485" s="111" t="s">
        <v>616</v>
      </c>
      <c r="B485" s="31" t="s">
        <v>856</v>
      </c>
      <c r="C485" s="2"/>
      <c r="D485" s="2"/>
      <c r="E485" s="2"/>
      <c r="F485" s="25">
        <f>SUM(F486)</f>
        <v>8699.5</v>
      </c>
      <c r="G485" s="25">
        <f t="shared" ref="G485:H485" si="46">SUM(G486)</f>
        <v>8699.5</v>
      </c>
      <c r="H485" s="25">
        <f t="shared" si="46"/>
        <v>8699.5</v>
      </c>
    </row>
    <row r="486" spans="1:8" s="24" customFormat="1">
      <c r="A486" s="111" t="s">
        <v>41</v>
      </c>
      <c r="B486" s="31" t="s">
        <v>856</v>
      </c>
      <c r="C486" s="2" t="s">
        <v>98</v>
      </c>
      <c r="D486" s="2" t="s">
        <v>112</v>
      </c>
      <c r="E486" s="2" t="s">
        <v>172</v>
      </c>
      <c r="F486" s="25">
        <f>SUM(Ведомственная!G1034)</f>
        <v>8699.5</v>
      </c>
      <c r="G486" s="25">
        <f>SUM(Ведомственная!H1034)</f>
        <v>8699.5</v>
      </c>
      <c r="H486" s="25">
        <f>SUM(Ведомственная!I1034)</f>
        <v>8699.5</v>
      </c>
    </row>
    <row r="487" spans="1:8" s="24" customFormat="1" ht="47.25">
      <c r="A487" s="111" t="s">
        <v>25</v>
      </c>
      <c r="B487" s="41" t="s">
        <v>806</v>
      </c>
      <c r="C487" s="2"/>
      <c r="D487" s="2"/>
      <c r="E487" s="2"/>
      <c r="F487" s="25">
        <f>F488+F494+F496+F490+F492</f>
        <v>1549219.3</v>
      </c>
      <c r="G487" s="25">
        <f>G488+G494+G496+G490+G492</f>
        <v>1536952.4000000001</v>
      </c>
      <c r="H487" s="25">
        <f>H488+H494+H496+H490+H492</f>
        <v>1539602.4000000001</v>
      </c>
    </row>
    <row r="488" spans="1:8" s="24" customFormat="1" ht="78.75">
      <c r="A488" s="111" t="s">
        <v>403</v>
      </c>
      <c r="B488" s="61" t="s">
        <v>807</v>
      </c>
      <c r="C488" s="2"/>
      <c r="D488" s="2"/>
      <c r="E488" s="2"/>
      <c r="F488" s="25">
        <f>F489</f>
        <v>495814.5</v>
      </c>
      <c r="G488" s="25">
        <f>G489</f>
        <v>495814.5</v>
      </c>
      <c r="H488" s="25">
        <f>H489</f>
        <v>495814.5</v>
      </c>
    </row>
    <row r="489" spans="1:8" s="24" customFormat="1" ht="31.5">
      <c r="A489" s="111" t="s">
        <v>120</v>
      </c>
      <c r="B489" s="61" t="s">
        <v>807</v>
      </c>
      <c r="C489" s="2" t="s">
        <v>121</v>
      </c>
      <c r="D489" s="2" t="s">
        <v>112</v>
      </c>
      <c r="E489" s="2" t="s">
        <v>43</v>
      </c>
      <c r="F489" s="25">
        <f>SUM(Ведомственная!G884)</f>
        <v>495814.5</v>
      </c>
      <c r="G489" s="25">
        <f>SUM(Ведомственная!H884)</f>
        <v>495814.5</v>
      </c>
      <c r="H489" s="25">
        <f>SUM(Ведомственная!I884)</f>
        <v>495814.5</v>
      </c>
    </row>
    <row r="490" spans="1:8" s="24" customFormat="1" ht="47.25">
      <c r="A490" s="111" t="s">
        <v>401</v>
      </c>
      <c r="B490" s="56" t="s">
        <v>798</v>
      </c>
      <c r="C490" s="33"/>
      <c r="D490" s="2"/>
      <c r="E490" s="2"/>
      <c r="F490" s="25">
        <f>SUM(F491)</f>
        <v>537609.5</v>
      </c>
      <c r="G490" s="25">
        <f>SUM(G491)</f>
        <v>537609.5</v>
      </c>
      <c r="H490" s="25">
        <f>SUM(H491)</f>
        <v>537609.5</v>
      </c>
    </row>
    <row r="491" spans="1:8" s="24" customFormat="1" ht="31.5">
      <c r="A491" s="111" t="s">
        <v>229</v>
      </c>
      <c r="B491" s="56" t="s">
        <v>798</v>
      </c>
      <c r="C491" s="2" t="s">
        <v>121</v>
      </c>
      <c r="D491" s="2" t="s">
        <v>112</v>
      </c>
      <c r="E491" s="2" t="s">
        <v>33</v>
      </c>
      <c r="F491" s="25">
        <f>SUM(Ведомственная!G812)</f>
        <v>537609.5</v>
      </c>
      <c r="G491" s="25">
        <f>SUM(Ведомственная!H812)</f>
        <v>537609.5</v>
      </c>
      <c r="H491" s="25">
        <f>SUM(Ведомственная!I812)</f>
        <v>537609.5</v>
      </c>
    </row>
    <row r="492" spans="1:8" s="24" customFormat="1">
      <c r="A492" s="111" t="s">
        <v>329</v>
      </c>
      <c r="B492" s="31" t="s">
        <v>799</v>
      </c>
      <c r="C492" s="2"/>
      <c r="D492" s="2"/>
      <c r="E492" s="2"/>
      <c r="F492" s="25">
        <f>F493</f>
        <v>266668.3</v>
      </c>
      <c r="G492" s="25">
        <f>G493</f>
        <v>261364.8</v>
      </c>
      <c r="H492" s="25">
        <f>H493</f>
        <v>262014.8</v>
      </c>
    </row>
    <row r="493" spans="1:8" s="24" customFormat="1" ht="31.5">
      <c r="A493" s="111" t="s">
        <v>229</v>
      </c>
      <c r="B493" s="31" t="s">
        <v>799</v>
      </c>
      <c r="C493" s="2" t="s">
        <v>121</v>
      </c>
      <c r="D493" s="2" t="s">
        <v>112</v>
      </c>
      <c r="E493" s="2" t="s">
        <v>33</v>
      </c>
      <c r="F493" s="25">
        <f>SUM(Ведомственная!G814)</f>
        <v>266668.3</v>
      </c>
      <c r="G493" s="25">
        <f>SUM(Ведомственная!H814)</f>
        <v>261364.8</v>
      </c>
      <c r="H493" s="25">
        <f>SUM(Ведомственная!I814)</f>
        <v>262014.8</v>
      </c>
    </row>
    <row r="494" spans="1:8" s="24" customFormat="1">
      <c r="A494" s="111" t="s">
        <v>338</v>
      </c>
      <c r="B494" s="20" t="s">
        <v>808</v>
      </c>
      <c r="C494" s="2"/>
      <c r="D494" s="2"/>
      <c r="E494" s="2"/>
      <c r="F494" s="25">
        <f>F495</f>
        <v>161676</v>
      </c>
      <c r="G494" s="25">
        <f>G495</f>
        <v>155725.79999999999</v>
      </c>
      <c r="H494" s="25">
        <f>H495</f>
        <v>157725.79999999999</v>
      </c>
    </row>
    <row r="495" spans="1:8" s="24" customFormat="1" ht="31.5">
      <c r="A495" s="111" t="s">
        <v>229</v>
      </c>
      <c r="B495" s="20" t="s">
        <v>808</v>
      </c>
      <c r="C495" s="2" t="s">
        <v>121</v>
      </c>
      <c r="D495" s="2" t="s">
        <v>112</v>
      </c>
      <c r="E495" s="2" t="s">
        <v>43</v>
      </c>
      <c r="F495" s="25">
        <f>SUM(Ведомственная!G886)</f>
        <v>161676</v>
      </c>
      <c r="G495" s="25">
        <f>SUM(Ведомственная!H886)</f>
        <v>155725.79999999999</v>
      </c>
      <c r="H495" s="25">
        <f>SUM(Ведомственная!I886)</f>
        <v>157725.79999999999</v>
      </c>
    </row>
    <row r="496" spans="1:8" s="24" customFormat="1">
      <c r="A496" s="111" t="s">
        <v>339</v>
      </c>
      <c r="B496" s="61" t="s">
        <v>809</v>
      </c>
      <c r="C496" s="2"/>
      <c r="D496" s="2"/>
      <c r="E496" s="2"/>
      <c r="F496" s="25">
        <f>F497</f>
        <v>87451</v>
      </c>
      <c r="G496" s="25">
        <f>G497</f>
        <v>86437.8</v>
      </c>
      <c r="H496" s="25">
        <f>H497</f>
        <v>86437.8</v>
      </c>
    </row>
    <row r="497" spans="1:8" s="24" customFormat="1" ht="31.5">
      <c r="A497" s="111" t="s">
        <v>229</v>
      </c>
      <c r="B497" s="61" t="s">
        <v>809</v>
      </c>
      <c r="C497" s="2" t="s">
        <v>121</v>
      </c>
      <c r="D497" s="2" t="s">
        <v>112</v>
      </c>
      <c r="E497" s="2" t="s">
        <v>53</v>
      </c>
      <c r="F497" s="25">
        <f>SUM(Ведомственная!G933)</f>
        <v>87451</v>
      </c>
      <c r="G497" s="25">
        <f>SUM(Ведомственная!H933)</f>
        <v>86437.8</v>
      </c>
      <c r="H497" s="25">
        <f>SUM(Ведомственная!I933)</f>
        <v>86437.8</v>
      </c>
    </row>
    <row r="498" spans="1:8" s="24" customFormat="1">
      <c r="A498" s="111" t="s">
        <v>150</v>
      </c>
      <c r="B498" s="31" t="s">
        <v>800</v>
      </c>
      <c r="C498" s="2"/>
      <c r="D498" s="2"/>
      <c r="E498" s="2"/>
      <c r="F498" s="25">
        <f>SUM(F499)+F502</f>
        <v>1505</v>
      </c>
      <c r="G498" s="25">
        <f>SUM(G499)+G502</f>
        <v>0</v>
      </c>
      <c r="H498" s="25">
        <f>SUM(H499)+H502</f>
        <v>0</v>
      </c>
    </row>
    <row r="499" spans="1:8" s="24" customFormat="1">
      <c r="A499" s="111" t="s">
        <v>329</v>
      </c>
      <c r="B499" s="31" t="s">
        <v>801</v>
      </c>
      <c r="C499" s="2"/>
      <c r="D499" s="2"/>
      <c r="E499" s="2"/>
      <c r="F499" s="25">
        <f t="shared" ref="F499:H500" si="47">SUM(F500)</f>
        <v>1000</v>
      </c>
      <c r="G499" s="25">
        <f t="shared" si="47"/>
        <v>0</v>
      </c>
      <c r="H499" s="25">
        <f t="shared" si="47"/>
        <v>0</v>
      </c>
    </row>
    <row r="500" spans="1:8" s="24" customFormat="1" ht="31.5">
      <c r="A500" s="111" t="s">
        <v>334</v>
      </c>
      <c r="B500" s="31" t="s">
        <v>802</v>
      </c>
      <c r="C500" s="2"/>
      <c r="D500" s="2"/>
      <c r="E500" s="2"/>
      <c r="F500" s="25">
        <f t="shared" si="47"/>
        <v>1000</v>
      </c>
      <c r="G500" s="25">
        <f t="shared" si="47"/>
        <v>0</v>
      </c>
      <c r="H500" s="25">
        <f t="shared" si="47"/>
        <v>0</v>
      </c>
    </row>
    <row r="501" spans="1:8" s="24" customFormat="1" ht="31.5">
      <c r="A501" s="111" t="s">
        <v>229</v>
      </c>
      <c r="B501" s="31" t="s">
        <v>802</v>
      </c>
      <c r="C501" s="2" t="s">
        <v>121</v>
      </c>
      <c r="D501" s="2" t="s">
        <v>112</v>
      </c>
      <c r="E501" s="2" t="s">
        <v>33</v>
      </c>
      <c r="F501" s="25">
        <f>SUM(Ведомственная!G818)</f>
        <v>1000</v>
      </c>
      <c r="G501" s="25">
        <f>SUM(Ведомственная!H818)</f>
        <v>0</v>
      </c>
      <c r="H501" s="25">
        <f>SUM(Ведомственная!I818)</f>
        <v>0</v>
      </c>
    </row>
    <row r="502" spans="1:8" s="24" customFormat="1">
      <c r="A502" s="111" t="s">
        <v>338</v>
      </c>
      <c r="B502" s="20" t="s">
        <v>836</v>
      </c>
      <c r="C502" s="2"/>
      <c r="D502" s="2"/>
      <c r="E502" s="2"/>
      <c r="F502" s="25">
        <f t="shared" ref="F502:H503" si="48">SUM(F503)</f>
        <v>505</v>
      </c>
      <c r="G502" s="25">
        <f t="shared" si="48"/>
        <v>0</v>
      </c>
      <c r="H502" s="25">
        <f t="shared" si="48"/>
        <v>0</v>
      </c>
    </row>
    <row r="503" spans="1:8" s="24" customFormat="1" ht="31.5">
      <c r="A503" s="111" t="s">
        <v>334</v>
      </c>
      <c r="B503" s="20" t="s">
        <v>837</v>
      </c>
      <c r="C503" s="2"/>
      <c r="D503" s="2"/>
      <c r="E503" s="2"/>
      <c r="F503" s="25">
        <f t="shared" si="48"/>
        <v>505</v>
      </c>
      <c r="G503" s="25">
        <f t="shared" si="48"/>
        <v>0</v>
      </c>
      <c r="H503" s="25">
        <f t="shared" si="48"/>
        <v>0</v>
      </c>
    </row>
    <row r="504" spans="1:8" s="24" customFormat="1" ht="31.5">
      <c r="A504" s="111" t="s">
        <v>229</v>
      </c>
      <c r="B504" s="20" t="s">
        <v>837</v>
      </c>
      <c r="C504" s="2" t="s">
        <v>121</v>
      </c>
      <c r="D504" s="2" t="s">
        <v>112</v>
      </c>
      <c r="E504" s="2" t="s">
        <v>43</v>
      </c>
      <c r="F504" s="25">
        <f>SUM(Ведомственная!G890)</f>
        <v>505</v>
      </c>
      <c r="G504" s="25">
        <f>SUM(Ведомственная!H890)</f>
        <v>0</v>
      </c>
      <c r="H504" s="25">
        <f>SUM(Ведомственная!I890)</f>
        <v>0</v>
      </c>
    </row>
    <row r="505" spans="1:8" s="24" customFormat="1" ht="31.5">
      <c r="A505" s="111" t="s">
        <v>44</v>
      </c>
      <c r="B505" s="41" t="s">
        <v>803</v>
      </c>
      <c r="C505" s="2"/>
      <c r="D505" s="2"/>
      <c r="E505" s="2"/>
      <c r="F505" s="25">
        <f>F509+F512+F522+F526+F506+F530+F515+F518</f>
        <v>644606.80000000005</v>
      </c>
      <c r="G505" s="25">
        <f>G509+G512+G522+G526+G506+G530+G515+G518</f>
        <v>619030.6</v>
      </c>
      <c r="H505" s="25">
        <f>H509+H512+H522+H526+H506+H530+H515+H518</f>
        <v>619030.6</v>
      </c>
    </row>
    <row r="506" spans="1:8" s="24" customFormat="1" ht="63">
      <c r="A506" s="111" t="s">
        <v>404</v>
      </c>
      <c r="B506" s="41" t="s">
        <v>838</v>
      </c>
      <c r="C506" s="2"/>
      <c r="D506" s="101"/>
      <c r="E506" s="2"/>
      <c r="F506" s="101">
        <f>F507+F508</f>
        <v>3482.8</v>
      </c>
      <c r="G506" s="101">
        <f>G507+G508</f>
        <v>3482.8</v>
      </c>
      <c r="H506" s="101">
        <f>H507+H508</f>
        <v>3482.8</v>
      </c>
    </row>
    <row r="507" spans="1:8" s="24" customFormat="1" ht="63">
      <c r="A507" s="111" t="s">
        <v>50</v>
      </c>
      <c r="B507" s="41" t="s">
        <v>838</v>
      </c>
      <c r="C507" s="2" t="s">
        <v>88</v>
      </c>
      <c r="D507" s="2" t="s">
        <v>112</v>
      </c>
      <c r="E507" s="2" t="s">
        <v>172</v>
      </c>
      <c r="F507" s="101">
        <f>SUM(Ведомственная!G988)</f>
        <v>3080.3</v>
      </c>
      <c r="G507" s="101">
        <f>SUM(Ведомственная!H988)</f>
        <v>3080.3</v>
      </c>
      <c r="H507" s="101">
        <f>SUM(Ведомственная!I988)</f>
        <v>3080.3</v>
      </c>
    </row>
    <row r="508" spans="1:8" s="24" customFormat="1" ht="31.5">
      <c r="A508" s="111" t="s">
        <v>51</v>
      </c>
      <c r="B508" s="41" t="s">
        <v>838</v>
      </c>
      <c r="C508" s="2" t="s">
        <v>90</v>
      </c>
      <c r="D508" s="2" t="s">
        <v>112</v>
      </c>
      <c r="E508" s="2" t="s">
        <v>172</v>
      </c>
      <c r="F508" s="101">
        <f>SUM(Ведомственная!G989)</f>
        <v>402.5</v>
      </c>
      <c r="G508" s="101">
        <f>SUM(Ведомственная!H989)</f>
        <v>402.5</v>
      </c>
      <c r="H508" s="101">
        <f>SUM(Ведомственная!I989)</f>
        <v>402.5</v>
      </c>
    </row>
    <row r="509" spans="1:8" s="24" customFormat="1" ht="94.5">
      <c r="A509" s="111" t="s">
        <v>402</v>
      </c>
      <c r="B509" s="61" t="s">
        <v>830</v>
      </c>
      <c r="C509" s="2"/>
      <c r="D509" s="2"/>
      <c r="E509" s="2"/>
      <c r="F509" s="25">
        <f>F510+F511</f>
        <v>50637.8</v>
      </c>
      <c r="G509" s="25">
        <f>G510+G511</f>
        <v>50637.8</v>
      </c>
      <c r="H509" s="25">
        <f>H510+H511</f>
        <v>50637.8</v>
      </c>
    </row>
    <row r="510" spans="1:8" s="24" customFormat="1" ht="63">
      <c r="A510" s="27" t="s">
        <v>50</v>
      </c>
      <c r="B510" s="61" t="s">
        <v>830</v>
      </c>
      <c r="C510" s="2" t="s">
        <v>88</v>
      </c>
      <c r="D510" s="2" t="s">
        <v>112</v>
      </c>
      <c r="E510" s="2" t="s">
        <v>43</v>
      </c>
      <c r="F510" s="25">
        <f>SUM(Ведомственная!G893)</f>
        <v>47425.3</v>
      </c>
      <c r="G510" s="25">
        <f>SUM(Ведомственная!H893)</f>
        <v>47425.3</v>
      </c>
      <c r="H510" s="25">
        <f>SUM(Ведомственная!I893)</f>
        <v>47425.3</v>
      </c>
    </row>
    <row r="511" spans="1:8" s="24" customFormat="1" ht="31.5">
      <c r="A511" s="111" t="s">
        <v>51</v>
      </c>
      <c r="B511" s="61" t="s">
        <v>830</v>
      </c>
      <c r="C511" s="2" t="s">
        <v>90</v>
      </c>
      <c r="D511" s="2" t="s">
        <v>112</v>
      </c>
      <c r="E511" s="2" t="s">
        <v>43</v>
      </c>
      <c r="F511" s="25">
        <f>SUM(Ведомственная!G894)</f>
        <v>3212.5</v>
      </c>
      <c r="G511" s="25">
        <f>SUM(Ведомственная!H894)</f>
        <v>3212.5</v>
      </c>
      <c r="H511" s="25">
        <f>SUM(Ведомственная!I894)</f>
        <v>3212.5</v>
      </c>
    </row>
    <row r="512" spans="1:8" s="24" customFormat="1" ht="78.75">
      <c r="A512" s="111" t="s">
        <v>403</v>
      </c>
      <c r="B512" s="61" t="s">
        <v>831</v>
      </c>
      <c r="C512" s="2"/>
      <c r="D512" s="2"/>
      <c r="E512" s="2"/>
      <c r="F512" s="25">
        <f>F513+F514</f>
        <v>314053.30000000005</v>
      </c>
      <c r="G512" s="25">
        <f>G513+G514</f>
        <v>314053.30000000005</v>
      </c>
      <c r="H512" s="25">
        <f>H513+H514</f>
        <v>314053.30000000005</v>
      </c>
    </row>
    <row r="513" spans="1:8" s="24" customFormat="1" ht="63">
      <c r="A513" s="111" t="s">
        <v>50</v>
      </c>
      <c r="B513" s="61" t="s">
        <v>831</v>
      </c>
      <c r="C513" s="2" t="s">
        <v>88</v>
      </c>
      <c r="D513" s="2" t="s">
        <v>112</v>
      </c>
      <c r="E513" s="2" t="s">
        <v>43</v>
      </c>
      <c r="F513" s="25">
        <f>SUM(Ведомственная!G896)</f>
        <v>310407.90000000002</v>
      </c>
      <c r="G513" s="25">
        <f>SUM(Ведомственная!H896)</f>
        <v>310407.90000000002</v>
      </c>
      <c r="H513" s="25">
        <f>SUM(Ведомственная!I896)</f>
        <v>310407.90000000002</v>
      </c>
    </row>
    <row r="514" spans="1:8" s="24" customFormat="1" ht="31.5">
      <c r="A514" s="111" t="s">
        <v>51</v>
      </c>
      <c r="B514" s="61" t="s">
        <v>831</v>
      </c>
      <c r="C514" s="2" t="s">
        <v>90</v>
      </c>
      <c r="D514" s="2" t="s">
        <v>112</v>
      </c>
      <c r="E514" s="2" t="s">
        <v>43</v>
      </c>
      <c r="F514" s="25">
        <f>SUM(Ведомственная!G897)</f>
        <v>3645.4</v>
      </c>
      <c r="G514" s="25">
        <f>SUM(Ведомственная!H897)</f>
        <v>3645.4</v>
      </c>
      <c r="H514" s="25">
        <f>SUM(Ведомственная!I897)</f>
        <v>3645.4</v>
      </c>
    </row>
    <row r="515" spans="1:8" s="24" customFormat="1" ht="47.25">
      <c r="A515" s="111" t="s">
        <v>401</v>
      </c>
      <c r="B515" s="56" t="s">
        <v>804</v>
      </c>
      <c r="C515" s="2"/>
      <c r="D515" s="25"/>
      <c r="E515" s="2"/>
      <c r="F515" s="25">
        <f>SUM(F516:F517)</f>
        <v>66374.099999999991</v>
      </c>
      <c r="G515" s="25">
        <f>SUM(G516:G517)</f>
        <v>66374.099999999991</v>
      </c>
      <c r="H515" s="25">
        <f>SUM(H516:H517)</f>
        <v>66374.099999999991</v>
      </c>
    </row>
    <row r="516" spans="1:8" s="24" customFormat="1" ht="63">
      <c r="A516" s="111" t="s">
        <v>50</v>
      </c>
      <c r="B516" s="56" t="s">
        <v>804</v>
      </c>
      <c r="C516" s="2" t="s">
        <v>88</v>
      </c>
      <c r="D516" s="2" t="s">
        <v>112</v>
      </c>
      <c r="E516" s="2" t="s">
        <v>33</v>
      </c>
      <c r="F516" s="25">
        <f>SUM(Ведомственная!G821)</f>
        <v>64943.7</v>
      </c>
      <c r="G516" s="25">
        <f>SUM(Ведомственная!H821)</f>
        <v>64943.7</v>
      </c>
      <c r="H516" s="25">
        <f>SUM(Ведомственная!I821)</f>
        <v>64943.7</v>
      </c>
    </row>
    <row r="517" spans="1:8" s="24" customFormat="1" ht="31.5">
      <c r="A517" s="111" t="s">
        <v>51</v>
      </c>
      <c r="B517" s="56" t="s">
        <v>804</v>
      </c>
      <c r="C517" s="2" t="s">
        <v>90</v>
      </c>
      <c r="D517" s="2" t="s">
        <v>112</v>
      </c>
      <c r="E517" s="2" t="s">
        <v>33</v>
      </c>
      <c r="F517" s="25">
        <f>SUM(Ведомственная!G822)</f>
        <v>1430.4</v>
      </c>
      <c r="G517" s="25">
        <f>SUM(Ведомственная!H822)</f>
        <v>1430.4</v>
      </c>
      <c r="H517" s="25">
        <f>SUM(Ведомственная!I822)</f>
        <v>1430.4</v>
      </c>
    </row>
    <row r="518" spans="1:8" s="24" customFormat="1">
      <c r="A518" s="111" t="s">
        <v>329</v>
      </c>
      <c r="B518" s="31" t="s">
        <v>805</v>
      </c>
      <c r="C518" s="2"/>
      <c r="D518" s="25"/>
      <c r="E518" s="2"/>
      <c r="F518" s="25">
        <f>F519+F520+F521</f>
        <v>58897.700000000004</v>
      </c>
      <c r="G518" s="25">
        <f>G519+G520+G521</f>
        <v>49759.700000000004</v>
      </c>
      <c r="H518" s="25">
        <f>H519+H520+H521</f>
        <v>49759.700000000004</v>
      </c>
    </row>
    <row r="519" spans="1:8" s="24" customFormat="1" ht="63">
      <c r="A519" s="27" t="s">
        <v>50</v>
      </c>
      <c r="B519" s="31" t="s">
        <v>805</v>
      </c>
      <c r="C519" s="2" t="s">
        <v>88</v>
      </c>
      <c r="D519" s="2" t="s">
        <v>112</v>
      </c>
      <c r="E519" s="2" t="s">
        <v>33</v>
      </c>
      <c r="F519" s="25">
        <f>SUM(Ведомственная!G824)</f>
        <v>22603.9</v>
      </c>
      <c r="G519" s="25">
        <f>SUM(Ведомственная!H824)</f>
        <v>22603.9</v>
      </c>
      <c r="H519" s="25">
        <f>SUM(Ведомственная!I824)</f>
        <v>22603.9</v>
      </c>
    </row>
    <row r="520" spans="1:8" s="24" customFormat="1" ht="31.5">
      <c r="A520" s="111" t="s">
        <v>51</v>
      </c>
      <c r="B520" s="31" t="s">
        <v>805</v>
      </c>
      <c r="C520" s="2" t="s">
        <v>90</v>
      </c>
      <c r="D520" s="2" t="s">
        <v>112</v>
      </c>
      <c r="E520" s="2" t="s">
        <v>33</v>
      </c>
      <c r="F520" s="25">
        <f>SUM(Ведомственная!G825)</f>
        <v>34629</v>
      </c>
      <c r="G520" s="25">
        <f>SUM(Ведомственная!H825)</f>
        <v>25491</v>
      </c>
      <c r="H520" s="25">
        <f>SUM(Ведомственная!I825)</f>
        <v>25491</v>
      </c>
    </row>
    <row r="521" spans="1:8" s="24" customFormat="1">
      <c r="A521" s="111" t="s">
        <v>21</v>
      </c>
      <c r="B521" s="31" t="s">
        <v>805</v>
      </c>
      <c r="C521" s="2" t="s">
        <v>95</v>
      </c>
      <c r="D521" s="2" t="s">
        <v>112</v>
      </c>
      <c r="E521" s="2" t="s">
        <v>33</v>
      </c>
      <c r="F521" s="25">
        <f>SUM(Ведомственная!G826)</f>
        <v>1664.8</v>
      </c>
      <c r="G521" s="25">
        <f>SUM(Ведомственная!H826)</f>
        <v>1664.8</v>
      </c>
      <c r="H521" s="25">
        <f>SUM(Ведомственная!I826)</f>
        <v>1664.8</v>
      </c>
    </row>
    <row r="522" spans="1:8" s="24" customFormat="1">
      <c r="A522" s="111" t="s">
        <v>338</v>
      </c>
      <c r="B522" s="31" t="s">
        <v>832</v>
      </c>
      <c r="C522" s="31"/>
      <c r="D522" s="2"/>
      <c r="E522" s="2"/>
      <c r="F522" s="25">
        <f>F523+F524+F525</f>
        <v>137882.70000000001</v>
      </c>
      <c r="G522" s="25">
        <f>G523+G524+G525</f>
        <v>123753.8</v>
      </c>
      <c r="H522" s="25">
        <f>H523+H524+H525</f>
        <v>123753.8</v>
      </c>
    </row>
    <row r="523" spans="1:8" s="24" customFormat="1" ht="63">
      <c r="A523" s="27" t="s">
        <v>50</v>
      </c>
      <c r="B523" s="31" t="s">
        <v>832</v>
      </c>
      <c r="C523" s="2" t="s">
        <v>88</v>
      </c>
      <c r="D523" s="2" t="s">
        <v>112</v>
      </c>
      <c r="E523" s="2" t="s">
        <v>43</v>
      </c>
      <c r="F523" s="25">
        <f>SUM(Ведомственная!G899)</f>
        <v>73392</v>
      </c>
      <c r="G523" s="25">
        <f>SUM(Ведомственная!H899)</f>
        <v>73392</v>
      </c>
      <c r="H523" s="25">
        <f>SUM(Ведомственная!I899)</f>
        <v>73392</v>
      </c>
    </row>
    <row r="524" spans="1:8" s="24" customFormat="1" ht="31.5">
      <c r="A524" s="111" t="s">
        <v>51</v>
      </c>
      <c r="B524" s="31" t="s">
        <v>832</v>
      </c>
      <c r="C524" s="2" t="s">
        <v>90</v>
      </c>
      <c r="D524" s="2" t="s">
        <v>112</v>
      </c>
      <c r="E524" s="2" t="s">
        <v>43</v>
      </c>
      <c r="F524" s="25">
        <f>SUM(Ведомственная!G900)</f>
        <v>52608</v>
      </c>
      <c r="G524" s="25">
        <f>SUM(Ведомственная!H900)</f>
        <v>38479.1</v>
      </c>
      <c r="H524" s="25">
        <f>SUM(Ведомственная!I900)</f>
        <v>38479.1</v>
      </c>
    </row>
    <row r="525" spans="1:8" s="24" customFormat="1">
      <c r="A525" s="111" t="s">
        <v>21</v>
      </c>
      <c r="B525" s="31" t="s">
        <v>832</v>
      </c>
      <c r="C525" s="2" t="s">
        <v>95</v>
      </c>
      <c r="D525" s="2" t="s">
        <v>112</v>
      </c>
      <c r="E525" s="2" t="s">
        <v>43</v>
      </c>
      <c r="F525" s="25">
        <f>SUM(Ведомственная!G901)</f>
        <v>11882.7</v>
      </c>
      <c r="G525" s="25">
        <f>SUM(Ведомственная!H901)</f>
        <v>11882.7</v>
      </c>
      <c r="H525" s="25">
        <f>SUM(Ведомственная!I901)</f>
        <v>11882.7</v>
      </c>
    </row>
    <row r="526" spans="1:8" s="24" customFormat="1" ht="31.5">
      <c r="A526" s="111" t="s">
        <v>637</v>
      </c>
      <c r="B526" s="20" t="s">
        <v>833</v>
      </c>
      <c r="C526" s="20"/>
      <c r="D526" s="2"/>
      <c r="E526" s="2"/>
      <c r="F526" s="25">
        <f>F527+F528+F529</f>
        <v>11937.7</v>
      </c>
      <c r="G526" s="25">
        <f>G527+G528+G529</f>
        <v>9673.2000000000007</v>
      </c>
      <c r="H526" s="25">
        <f>H527+H528+H529</f>
        <v>9673.2000000000007</v>
      </c>
    </row>
    <row r="527" spans="1:8" s="24" customFormat="1" ht="63">
      <c r="A527" s="27" t="s">
        <v>50</v>
      </c>
      <c r="B527" s="20" t="s">
        <v>833</v>
      </c>
      <c r="C527" s="20">
        <v>100</v>
      </c>
      <c r="D527" s="2" t="s">
        <v>112</v>
      </c>
      <c r="E527" s="2" t="s">
        <v>43</v>
      </c>
      <c r="F527" s="25">
        <f>SUM(Ведомственная!G903)</f>
        <v>5794.6</v>
      </c>
      <c r="G527" s="25">
        <f>SUM(Ведомственная!H903)</f>
        <v>5794.6</v>
      </c>
      <c r="H527" s="25">
        <f>SUM(Ведомственная!I903)</f>
        <v>5794.6</v>
      </c>
    </row>
    <row r="528" spans="1:8" s="24" customFormat="1" ht="31.5">
      <c r="A528" s="111" t="s">
        <v>51</v>
      </c>
      <c r="B528" s="20" t="s">
        <v>833</v>
      </c>
      <c r="C528" s="20">
        <v>200</v>
      </c>
      <c r="D528" s="2" t="s">
        <v>112</v>
      </c>
      <c r="E528" s="2" t="s">
        <v>43</v>
      </c>
      <c r="F528" s="25">
        <f>SUM(Ведомственная!G904)</f>
        <v>4978.6000000000004</v>
      </c>
      <c r="G528" s="25">
        <f>SUM(Ведомственная!H904)</f>
        <v>2714.1</v>
      </c>
      <c r="H528" s="25">
        <f>SUM(Ведомственная!I904)</f>
        <v>2714.1</v>
      </c>
    </row>
    <row r="529" spans="1:8" s="24" customFormat="1">
      <c r="A529" s="111" t="s">
        <v>21</v>
      </c>
      <c r="B529" s="20" t="s">
        <v>833</v>
      </c>
      <c r="C529" s="20">
        <v>800</v>
      </c>
      <c r="D529" s="2" t="s">
        <v>112</v>
      </c>
      <c r="E529" s="2" t="s">
        <v>43</v>
      </c>
      <c r="F529" s="25">
        <f>SUM(Ведомственная!G905)</f>
        <v>1164.5</v>
      </c>
      <c r="G529" s="25">
        <f>SUM(Ведомственная!H905)</f>
        <v>1164.5</v>
      </c>
      <c r="H529" s="25">
        <f>SUM(Ведомственная!I905)</f>
        <v>1164.5</v>
      </c>
    </row>
    <row r="530" spans="1:8" s="24" customFormat="1" ht="31.5">
      <c r="A530" s="62" t="s">
        <v>615</v>
      </c>
      <c r="B530" s="63" t="s">
        <v>850</v>
      </c>
      <c r="C530" s="58"/>
      <c r="D530" s="60"/>
      <c r="E530" s="2"/>
      <c r="F530" s="60">
        <f>F531+F532</f>
        <v>1340.7</v>
      </c>
      <c r="G530" s="60">
        <f>G531+G532</f>
        <v>1295.8999999999999</v>
      </c>
      <c r="H530" s="60">
        <f>H531+H532</f>
        <v>1295.8999999999999</v>
      </c>
    </row>
    <row r="531" spans="1:8" s="24" customFormat="1" ht="63">
      <c r="A531" s="62" t="s">
        <v>50</v>
      </c>
      <c r="B531" s="63" t="s">
        <v>850</v>
      </c>
      <c r="C531" s="58" t="s">
        <v>88</v>
      </c>
      <c r="D531" s="2" t="s">
        <v>112</v>
      </c>
      <c r="E531" s="2" t="s">
        <v>172</v>
      </c>
      <c r="F531" s="60">
        <f>SUM(Ведомственная!G991)</f>
        <v>1141.3</v>
      </c>
      <c r="G531" s="60">
        <f>SUM(Ведомственная!H991)</f>
        <v>1141.3</v>
      </c>
      <c r="H531" s="60">
        <f>SUM(Ведомственная!I991)</f>
        <v>1141.3</v>
      </c>
    </row>
    <row r="532" spans="1:8" s="24" customFormat="1" ht="31.5">
      <c r="A532" s="57" t="s">
        <v>51</v>
      </c>
      <c r="B532" s="63" t="s">
        <v>850</v>
      </c>
      <c r="C532" s="58" t="s">
        <v>90</v>
      </c>
      <c r="D532" s="2" t="s">
        <v>112</v>
      </c>
      <c r="E532" s="2" t="s">
        <v>172</v>
      </c>
      <c r="F532" s="60">
        <f>SUM(Ведомственная!G992)</f>
        <v>199.4</v>
      </c>
      <c r="G532" s="60">
        <f>SUM(Ведомственная!H992)</f>
        <v>154.6</v>
      </c>
      <c r="H532" s="60">
        <f>SUM(Ведомственная!I992)</f>
        <v>154.6</v>
      </c>
    </row>
    <row r="533" spans="1:8" s="24" customFormat="1">
      <c r="A533" s="111" t="s">
        <v>611</v>
      </c>
      <c r="B533" s="41" t="s">
        <v>834</v>
      </c>
      <c r="C533" s="2"/>
      <c r="D533" s="2"/>
      <c r="E533" s="2"/>
      <c r="F533" s="25">
        <f>F536+F534</f>
        <v>1315.8</v>
      </c>
      <c r="G533" s="25">
        <f t="shared" ref="G533:H533" si="49">G536+G534</f>
        <v>1315.8</v>
      </c>
      <c r="H533" s="25">
        <f t="shared" si="49"/>
        <v>2451.3999999999996</v>
      </c>
    </row>
    <row r="534" spans="1:8" s="24" customFormat="1" ht="78.75">
      <c r="A534" s="117" t="s">
        <v>939</v>
      </c>
      <c r="B534" s="41" t="s">
        <v>940</v>
      </c>
      <c r="C534" s="2"/>
      <c r="D534" s="2"/>
      <c r="E534" s="2"/>
      <c r="F534" s="25">
        <f>SUM(F535)</f>
        <v>0</v>
      </c>
      <c r="G534" s="25">
        <f t="shared" ref="G534:H534" si="50">SUM(G535)</f>
        <v>0</v>
      </c>
      <c r="H534" s="25">
        <f t="shared" si="50"/>
        <v>1135.5999999999999</v>
      </c>
    </row>
    <row r="535" spans="1:8" s="24" customFormat="1" ht="31.5">
      <c r="A535" s="117" t="s">
        <v>51</v>
      </c>
      <c r="B535" s="41" t="s">
        <v>940</v>
      </c>
      <c r="C535" s="2" t="s">
        <v>90</v>
      </c>
      <c r="D535" s="2" t="s">
        <v>112</v>
      </c>
      <c r="E535" s="2" t="s">
        <v>43</v>
      </c>
      <c r="F535" s="25">
        <f>SUM(Ведомственная!G908)</f>
        <v>0</v>
      </c>
      <c r="G535" s="25">
        <f>SUM(Ведомственная!H908)</f>
        <v>0</v>
      </c>
      <c r="H535" s="25">
        <f>SUM(Ведомственная!I908)</f>
        <v>1135.5999999999999</v>
      </c>
    </row>
    <row r="536" spans="1:8" s="24" customFormat="1" ht="47.25">
      <c r="A536" s="111" t="s">
        <v>506</v>
      </c>
      <c r="B536" s="41" t="s">
        <v>835</v>
      </c>
      <c r="C536" s="2"/>
      <c r="D536" s="2"/>
      <c r="E536" s="2"/>
      <c r="F536" s="25">
        <f t="shared" ref="F536:H536" si="51">F537</f>
        <v>1315.8</v>
      </c>
      <c r="G536" s="25">
        <f t="shared" si="51"/>
        <v>1315.8</v>
      </c>
      <c r="H536" s="25">
        <f t="shared" si="51"/>
        <v>1315.8</v>
      </c>
    </row>
    <row r="537" spans="1:8" s="24" customFormat="1" ht="31.5">
      <c r="A537" s="111" t="s">
        <v>229</v>
      </c>
      <c r="B537" s="41" t="s">
        <v>835</v>
      </c>
      <c r="C537" s="2" t="s">
        <v>121</v>
      </c>
      <c r="D537" s="2" t="s">
        <v>112</v>
      </c>
      <c r="E537" s="2" t="s">
        <v>43</v>
      </c>
      <c r="F537" s="25">
        <f>SUM(Ведомственная!G910)</f>
        <v>1315.8</v>
      </c>
      <c r="G537" s="25">
        <f>SUM(Ведомственная!H910)</f>
        <v>1315.8</v>
      </c>
      <c r="H537" s="25">
        <f>SUM(Ведомственная!I910)</f>
        <v>1315.8</v>
      </c>
    </row>
    <row r="538" spans="1:8" s="24" customFormat="1">
      <c r="A538" s="32" t="s">
        <v>844</v>
      </c>
      <c r="B538" s="33" t="s">
        <v>845</v>
      </c>
      <c r="C538" s="33"/>
      <c r="D538" s="2"/>
      <c r="E538" s="2"/>
      <c r="F538" s="25">
        <f>SUM(F539)</f>
        <v>3460.8</v>
      </c>
      <c r="G538" s="25">
        <f t="shared" ref="G538:H538" si="52">SUM(G539)</f>
        <v>0</v>
      </c>
      <c r="H538" s="25">
        <f t="shared" si="52"/>
        <v>0</v>
      </c>
    </row>
    <row r="539" spans="1:8" s="24" customFormat="1">
      <c r="A539" s="111" t="s">
        <v>846</v>
      </c>
      <c r="B539" s="41" t="s">
        <v>847</v>
      </c>
      <c r="C539" s="2"/>
      <c r="D539" s="2"/>
      <c r="E539" s="2"/>
      <c r="F539" s="25">
        <f>SUM(F540)</f>
        <v>3460.8</v>
      </c>
      <c r="G539" s="25">
        <f t="shared" ref="G539:H539" si="53">SUM(G540)</f>
        <v>0</v>
      </c>
      <c r="H539" s="25">
        <f t="shared" si="53"/>
        <v>0</v>
      </c>
    </row>
    <row r="540" spans="1:8" s="24" customFormat="1" ht="31.5">
      <c r="A540" s="111" t="s">
        <v>71</v>
      </c>
      <c r="B540" s="41" t="s">
        <v>847</v>
      </c>
      <c r="C540" s="2" t="s">
        <v>121</v>
      </c>
      <c r="D540" s="2" t="s">
        <v>112</v>
      </c>
      <c r="E540" s="2" t="s">
        <v>53</v>
      </c>
      <c r="F540" s="25">
        <f>SUM(Ведомственная!G936)</f>
        <v>3460.8</v>
      </c>
      <c r="G540" s="25">
        <f>SUM(Ведомственная!H936)</f>
        <v>0</v>
      </c>
      <c r="H540" s="25">
        <f>SUM(Ведомственная!I936)</f>
        <v>0</v>
      </c>
    </row>
    <row r="541" spans="1:8" s="24" customFormat="1">
      <c r="A541" s="117" t="s">
        <v>941</v>
      </c>
      <c r="B541" s="41" t="s">
        <v>943</v>
      </c>
      <c r="C541" s="2"/>
      <c r="D541" s="2"/>
      <c r="E541" s="2"/>
      <c r="F541" s="25">
        <f>SUM(F542)</f>
        <v>6792.5</v>
      </c>
      <c r="G541" s="25">
        <f t="shared" ref="G541:H541" si="54">SUM(G542)</f>
        <v>40601.9</v>
      </c>
      <c r="H541" s="25">
        <f t="shared" si="54"/>
        <v>30278.6</v>
      </c>
    </row>
    <row r="542" spans="1:8" s="24" customFormat="1" ht="78.75">
      <c r="A542" s="117" t="s">
        <v>942</v>
      </c>
      <c r="B542" s="41" t="s">
        <v>944</v>
      </c>
      <c r="C542" s="2"/>
      <c r="D542" s="2"/>
      <c r="E542" s="2"/>
      <c r="F542" s="25">
        <f>SUM(F543:F544)</f>
        <v>6792.5</v>
      </c>
      <c r="G542" s="25">
        <f t="shared" ref="G542:H542" si="55">SUM(G543:G544)</f>
        <v>40601.9</v>
      </c>
      <c r="H542" s="25">
        <f t="shared" si="55"/>
        <v>30278.6</v>
      </c>
    </row>
    <row r="543" spans="1:8" s="24" customFormat="1" ht="31.5">
      <c r="A543" s="117" t="s">
        <v>51</v>
      </c>
      <c r="B543" s="41" t="s">
        <v>944</v>
      </c>
      <c r="C543" s="2" t="s">
        <v>90</v>
      </c>
      <c r="D543" s="2" t="s">
        <v>112</v>
      </c>
      <c r="E543" s="2" t="s">
        <v>43</v>
      </c>
      <c r="F543" s="25">
        <f>SUM(Ведомственная!G913)</f>
        <v>4528.5</v>
      </c>
      <c r="G543" s="25">
        <f>SUM(Ведомственная!H913)</f>
        <v>29324.400000000001</v>
      </c>
      <c r="H543" s="25">
        <f>SUM(Ведомственная!I913)</f>
        <v>15139.5</v>
      </c>
    </row>
    <row r="544" spans="1:8" s="24" customFormat="1" ht="31.5">
      <c r="A544" s="117" t="s">
        <v>71</v>
      </c>
      <c r="B544" s="41" t="s">
        <v>944</v>
      </c>
      <c r="C544" s="2" t="s">
        <v>121</v>
      </c>
      <c r="D544" s="2" t="s">
        <v>112</v>
      </c>
      <c r="E544" s="2" t="s">
        <v>43</v>
      </c>
      <c r="F544" s="25">
        <f>SUM(Ведомственная!G914)</f>
        <v>2264</v>
      </c>
      <c r="G544" s="25">
        <f>SUM(Ведомственная!H914)</f>
        <v>11277.5</v>
      </c>
      <c r="H544" s="25">
        <f>SUM(Ведомственная!I914)</f>
        <v>15139.1</v>
      </c>
    </row>
    <row r="545" spans="1:8" s="24" customFormat="1" ht="31.5">
      <c r="A545" s="111" t="s">
        <v>535</v>
      </c>
      <c r="B545" s="2" t="s">
        <v>347</v>
      </c>
      <c r="C545" s="2"/>
      <c r="D545" s="25"/>
      <c r="E545" s="2"/>
      <c r="F545" s="25">
        <f>F546+F556+F559</f>
        <v>4256.8999999999996</v>
      </c>
      <c r="G545" s="25">
        <f>G546+G556+G559</f>
        <v>3856.9</v>
      </c>
      <c r="H545" s="25">
        <f>H546+H556+H559</f>
        <v>3856.9</v>
      </c>
    </row>
    <row r="546" spans="1:8" s="24" customFormat="1">
      <c r="A546" s="111" t="s">
        <v>34</v>
      </c>
      <c r="B546" s="2" t="s">
        <v>348</v>
      </c>
      <c r="C546" s="2"/>
      <c r="D546" s="25"/>
      <c r="E546" s="2"/>
      <c r="F546" s="25">
        <f>F552+F547</f>
        <v>3932</v>
      </c>
      <c r="G546" s="25">
        <f>G552+G547</f>
        <v>3532</v>
      </c>
      <c r="H546" s="25">
        <f>H552+H547</f>
        <v>3532</v>
      </c>
    </row>
    <row r="547" spans="1:8" s="24" customFormat="1">
      <c r="A547" s="111" t="s">
        <v>504</v>
      </c>
      <c r="B547" s="41" t="s">
        <v>505</v>
      </c>
      <c r="C547" s="2"/>
      <c r="D547" s="25"/>
      <c r="E547" s="2"/>
      <c r="F547" s="25">
        <f>SUM(F548:F551)</f>
        <v>932</v>
      </c>
      <c r="G547" s="25">
        <f>SUM(G548:G551)</f>
        <v>532</v>
      </c>
      <c r="H547" s="25">
        <f>SUM(H548:H551)</f>
        <v>532</v>
      </c>
    </row>
    <row r="548" spans="1:8" s="24" customFormat="1" ht="63">
      <c r="A548" s="27" t="s">
        <v>50</v>
      </c>
      <c r="B548" s="41" t="s">
        <v>505</v>
      </c>
      <c r="C548" s="2" t="s">
        <v>88</v>
      </c>
      <c r="D548" s="2" t="s">
        <v>112</v>
      </c>
      <c r="E548" s="2" t="s">
        <v>112</v>
      </c>
      <c r="F548" s="25">
        <f>SUM(Ведомственная!G962)</f>
        <v>932</v>
      </c>
      <c r="G548" s="25">
        <f>SUM(Ведомственная!H962)</f>
        <v>532</v>
      </c>
      <c r="H548" s="25">
        <f>SUM(Ведомственная!I962)</f>
        <v>532</v>
      </c>
    </row>
    <row r="549" spans="1:8" s="24" customFormat="1" ht="31.5">
      <c r="A549" s="111" t="s">
        <v>51</v>
      </c>
      <c r="B549" s="41" t="s">
        <v>505</v>
      </c>
      <c r="C549" s="2" t="s">
        <v>90</v>
      </c>
      <c r="D549" s="2" t="s">
        <v>112</v>
      </c>
      <c r="E549" s="2" t="s">
        <v>112</v>
      </c>
      <c r="F549" s="25">
        <f>SUM(Ведомственная!G963)</f>
        <v>0</v>
      </c>
      <c r="G549" s="25">
        <f>SUM(Ведомственная!H963)</f>
        <v>0</v>
      </c>
      <c r="H549" s="25">
        <f>SUM(Ведомственная!I963)</f>
        <v>0</v>
      </c>
    </row>
    <row r="550" spans="1:8" s="24" customFormat="1">
      <c r="A550" s="111" t="s">
        <v>41</v>
      </c>
      <c r="B550" s="41" t="s">
        <v>505</v>
      </c>
      <c r="C550" s="2" t="s">
        <v>98</v>
      </c>
      <c r="D550" s="2" t="s">
        <v>112</v>
      </c>
      <c r="E550" s="2" t="s">
        <v>112</v>
      </c>
      <c r="F550" s="25">
        <f>SUM(Ведомственная!G964)</f>
        <v>0</v>
      </c>
      <c r="G550" s="25">
        <f>SUM(Ведомственная!H964)</f>
        <v>0</v>
      </c>
      <c r="H550" s="25">
        <f>SUM(Ведомственная!I964)</f>
        <v>0</v>
      </c>
    </row>
    <row r="551" spans="1:8" s="24" customFormat="1" ht="31.5">
      <c r="A551" s="111" t="s">
        <v>229</v>
      </c>
      <c r="B551" s="41" t="s">
        <v>505</v>
      </c>
      <c r="C551" s="2" t="s">
        <v>121</v>
      </c>
      <c r="D551" s="2" t="s">
        <v>112</v>
      </c>
      <c r="E551" s="2" t="s">
        <v>112</v>
      </c>
      <c r="F551" s="25">
        <f>SUM(Ведомственная!G965)</f>
        <v>0</v>
      </c>
      <c r="G551" s="25">
        <f>SUM(Ведомственная!H965)</f>
        <v>0</v>
      </c>
      <c r="H551" s="25">
        <f>SUM(Ведомственная!I965)</f>
        <v>0</v>
      </c>
    </row>
    <row r="552" spans="1:8" s="24" customFormat="1" ht="31.5">
      <c r="A552" s="111" t="s">
        <v>349</v>
      </c>
      <c r="B552" s="2" t="s">
        <v>350</v>
      </c>
      <c r="C552" s="2"/>
      <c r="D552" s="25"/>
      <c r="E552" s="2"/>
      <c r="F552" s="25">
        <f>SUM(F553:F555)</f>
        <v>3000</v>
      </c>
      <c r="G552" s="25">
        <f>SUM(G553:G555)</f>
        <v>3000</v>
      </c>
      <c r="H552" s="25">
        <f>SUM(H553:H555)</f>
        <v>3000</v>
      </c>
    </row>
    <row r="553" spans="1:8" s="24" customFormat="1" ht="63">
      <c r="A553" s="27" t="s">
        <v>50</v>
      </c>
      <c r="B553" s="2" t="s">
        <v>350</v>
      </c>
      <c r="C553" s="2" t="s">
        <v>88</v>
      </c>
      <c r="D553" s="2" t="s">
        <v>112</v>
      </c>
      <c r="E553" s="2" t="s">
        <v>112</v>
      </c>
      <c r="F553" s="25">
        <f>SUM(Ведомственная!G493)+Ведомственная!G967</f>
        <v>3000</v>
      </c>
      <c r="G553" s="25">
        <f>SUM(Ведомственная!H493)+Ведомственная!H967</f>
        <v>3000</v>
      </c>
      <c r="H553" s="25">
        <f>SUM(Ведомственная!I493)+Ведомственная!I967</f>
        <v>3000</v>
      </c>
    </row>
    <row r="554" spans="1:8" s="24" customFormat="1" ht="31.5">
      <c r="A554" s="111" t="s">
        <v>51</v>
      </c>
      <c r="B554" s="2" t="s">
        <v>350</v>
      </c>
      <c r="C554" s="2" t="s">
        <v>90</v>
      </c>
      <c r="D554" s="2" t="s">
        <v>112</v>
      </c>
      <c r="E554" s="2" t="s">
        <v>112</v>
      </c>
      <c r="F554" s="25">
        <f>SUM(Ведомственная!G968)+Ведомственная!G494</f>
        <v>0</v>
      </c>
      <c r="G554" s="25">
        <f>SUM(Ведомственная!H968)+Ведомственная!H494</f>
        <v>0</v>
      </c>
      <c r="H554" s="25">
        <f>SUM(Ведомственная!I968)+Ведомственная!I494</f>
        <v>0</v>
      </c>
    </row>
    <row r="555" spans="1:8" s="24" customFormat="1" ht="31.5">
      <c r="A555" s="111" t="s">
        <v>229</v>
      </c>
      <c r="B555" s="2" t="s">
        <v>350</v>
      </c>
      <c r="C555" s="2" t="s">
        <v>121</v>
      </c>
      <c r="D555" s="2" t="s">
        <v>112</v>
      </c>
      <c r="E555" s="2" t="s">
        <v>112</v>
      </c>
      <c r="F555" s="25">
        <f>SUM(Ведомственная!G686)+Ведомственная!G1074+Ведомственная!G969</f>
        <v>0</v>
      </c>
      <c r="G555" s="25">
        <f>SUM(Ведомственная!H686)+Ведомственная!H1074+Ведомственная!H969</f>
        <v>0</v>
      </c>
      <c r="H555" s="25">
        <f>SUM(Ведомственная!I686)+Ведомственная!I1074+Ведомственная!I969</f>
        <v>0</v>
      </c>
    </row>
    <row r="556" spans="1:8" s="24" customFormat="1" ht="31.5">
      <c r="A556" s="111" t="s">
        <v>44</v>
      </c>
      <c r="B556" s="31" t="s">
        <v>351</v>
      </c>
      <c r="C556" s="2"/>
      <c r="D556" s="25"/>
      <c r="E556" s="2"/>
      <c r="F556" s="25">
        <f>SUM(F557)</f>
        <v>0</v>
      </c>
      <c r="G556" s="25">
        <f>SUM(G557)</f>
        <v>0</v>
      </c>
      <c r="H556" s="25">
        <f>SUM(H557)</f>
        <v>0</v>
      </c>
    </row>
    <row r="557" spans="1:8" s="24" customFormat="1" ht="31.5">
      <c r="A557" s="111" t="s">
        <v>352</v>
      </c>
      <c r="B557" s="31" t="s">
        <v>353</v>
      </c>
      <c r="C557" s="2"/>
      <c r="D557" s="25"/>
      <c r="E557" s="2"/>
      <c r="F557" s="25">
        <f>F558</f>
        <v>0</v>
      </c>
      <c r="G557" s="25">
        <f>G558</f>
        <v>0</v>
      </c>
      <c r="H557" s="25">
        <f>H558</f>
        <v>0</v>
      </c>
    </row>
    <row r="558" spans="1:8" s="24" customFormat="1" ht="63">
      <c r="A558" s="27" t="s">
        <v>50</v>
      </c>
      <c r="B558" s="31" t="s">
        <v>353</v>
      </c>
      <c r="C558" s="2" t="s">
        <v>88</v>
      </c>
      <c r="D558" s="2" t="s">
        <v>112</v>
      </c>
      <c r="E558" s="2" t="s">
        <v>112</v>
      </c>
      <c r="F558" s="25">
        <f>SUM(Ведомственная!G972)</f>
        <v>0</v>
      </c>
      <c r="G558" s="25">
        <f>SUM(Ведомственная!H972)</f>
        <v>0</v>
      </c>
      <c r="H558" s="25">
        <f>SUM(Ведомственная!I972)</f>
        <v>0</v>
      </c>
    </row>
    <row r="559" spans="1:8" s="24" customFormat="1">
      <c r="A559" s="111" t="s">
        <v>612</v>
      </c>
      <c r="B559" s="2" t="s">
        <v>613</v>
      </c>
      <c r="C559" s="2"/>
      <c r="D559" s="25"/>
      <c r="E559" s="2"/>
      <c r="F559" s="25">
        <f>F560</f>
        <v>324.89999999999998</v>
      </c>
      <c r="G559" s="25">
        <f>G560</f>
        <v>324.89999999999998</v>
      </c>
      <c r="H559" s="25">
        <f>H560</f>
        <v>324.89999999999998</v>
      </c>
    </row>
    <row r="560" spans="1:8" s="24" customFormat="1">
      <c r="A560" s="111" t="s">
        <v>504</v>
      </c>
      <c r="B560" s="2" t="s">
        <v>614</v>
      </c>
      <c r="C560" s="2"/>
      <c r="D560" s="25"/>
      <c r="E560" s="2"/>
      <c r="F560" s="25">
        <f>SUM(F561:F563)</f>
        <v>324.89999999999998</v>
      </c>
      <c r="G560" s="25">
        <f>SUM(G561:G563)</f>
        <v>324.89999999999998</v>
      </c>
      <c r="H560" s="25">
        <f>SUM(H561:H563)</f>
        <v>324.89999999999998</v>
      </c>
    </row>
    <row r="561" spans="1:8" s="24" customFormat="1" ht="63">
      <c r="A561" s="27" t="s">
        <v>50</v>
      </c>
      <c r="B561" s="2" t="s">
        <v>614</v>
      </c>
      <c r="C561" s="2" t="s">
        <v>88</v>
      </c>
      <c r="D561" s="2" t="s">
        <v>112</v>
      </c>
      <c r="E561" s="2" t="s">
        <v>112</v>
      </c>
      <c r="F561" s="25">
        <f>SUM(Ведомственная!G975)</f>
        <v>0</v>
      </c>
      <c r="G561" s="25">
        <f>SUM(Ведомственная!H975)</f>
        <v>0</v>
      </c>
      <c r="H561" s="25">
        <f>SUM(Ведомственная!I975)</f>
        <v>0</v>
      </c>
    </row>
    <row r="562" spans="1:8" s="24" customFormat="1" ht="31.5">
      <c r="A562" s="111" t="s">
        <v>51</v>
      </c>
      <c r="B562" s="2" t="s">
        <v>614</v>
      </c>
      <c r="C562" s="2" t="s">
        <v>90</v>
      </c>
      <c r="D562" s="2" t="s">
        <v>112</v>
      </c>
      <c r="E562" s="2" t="s">
        <v>112</v>
      </c>
      <c r="F562" s="25">
        <f>SUM(Ведомственная!G976)</f>
        <v>324.89999999999998</v>
      </c>
      <c r="G562" s="25">
        <f>SUM(Ведомственная!H976)</f>
        <v>324.89999999999998</v>
      </c>
      <c r="H562" s="25">
        <f>SUM(Ведомственная!I976)</f>
        <v>324.89999999999998</v>
      </c>
    </row>
    <row r="563" spans="1:8" s="24" customFormat="1">
      <c r="A563" s="111" t="s">
        <v>41</v>
      </c>
      <c r="B563" s="2" t="s">
        <v>614</v>
      </c>
      <c r="C563" s="2" t="s">
        <v>98</v>
      </c>
      <c r="D563" s="2" t="s">
        <v>112</v>
      </c>
      <c r="E563" s="2" t="s">
        <v>112</v>
      </c>
      <c r="F563" s="25">
        <f>SUM(Ведомственная!G977)</f>
        <v>0</v>
      </c>
      <c r="G563" s="25">
        <f>SUM(Ведомственная!H977)</f>
        <v>0</v>
      </c>
      <c r="H563" s="25">
        <f>SUM(Ведомственная!I977)</f>
        <v>0</v>
      </c>
    </row>
    <row r="564" spans="1:8" s="24" customFormat="1" ht="47.25">
      <c r="A564" s="111" t="s">
        <v>687</v>
      </c>
      <c r="B564" s="31" t="s">
        <v>336</v>
      </c>
      <c r="C564" s="2"/>
      <c r="D564" s="2"/>
      <c r="E564" s="2"/>
      <c r="F564" s="25">
        <f>F565+F576</f>
        <v>12260.8</v>
      </c>
      <c r="G564" s="25">
        <f t="shared" ref="G564:H564" si="56">G565+G576</f>
        <v>24971.9</v>
      </c>
      <c r="H564" s="25">
        <f t="shared" si="56"/>
        <v>28374.7</v>
      </c>
    </row>
    <row r="565" spans="1:8" s="24" customFormat="1">
      <c r="A565" s="111" t="s">
        <v>34</v>
      </c>
      <c r="B565" s="31" t="s">
        <v>337</v>
      </c>
      <c r="C565" s="2"/>
      <c r="D565" s="2"/>
      <c r="E565" s="2"/>
      <c r="F565" s="25">
        <f>SUM(F566+F567+F568+F569+F570+F571+F572+F574)</f>
        <v>7816.8</v>
      </c>
      <c r="G565" s="25">
        <f t="shared" ref="G565:H565" si="57">SUM(G566+G567+G568+G569+G570+G571+G572+G574)</f>
        <v>2170</v>
      </c>
      <c r="H565" s="25">
        <f t="shared" si="57"/>
        <v>1070.5</v>
      </c>
    </row>
    <row r="566" spans="1:8" s="24" customFormat="1" ht="31.5">
      <c r="A566" s="111" t="s">
        <v>51</v>
      </c>
      <c r="B566" s="31" t="s">
        <v>337</v>
      </c>
      <c r="C566" s="2" t="s">
        <v>90</v>
      </c>
      <c r="D566" s="2" t="s">
        <v>112</v>
      </c>
      <c r="E566" s="2" t="s">
        <v>33</v>
      </c>
      <c r="F566" s="25">
        <f>SUM(Ведомственная!G844)</f>
        <v>120</v>
      </c>
      <c r="G566" s="25">
        <f>SUM(Ведомственная!H844)</f>
        <v>0</v>
      </c>
      <c r="H566" s="25">
        <f>SUM(Ведомственная!I844)</f>
        <v>0</v>
      </c>
    </row>
    <row r="567" spans="1:8" s="24" customFormat="1" ht="31.5">
      <c r="A567" s="111" t="s">
        <v>51</v>
      </c>
      <c r="B567" s="31" t="s">
        <v>337</v>
      </c>
      <c r="C567" s="2" t="s">
        <v>90</v>
      </c>
      <c r="D567" s="2" t="s">
        <v>112</v>
      </c>
      <c r="E567" s="2" t="s">
        <v>43</v>
      </c>
      <c r="F567" s="25">
        <f>SUM(Ведомственная!G917)</f>
        <v>2306</v>
      </c>
      <c r="G567" s="25">
        <f>SUM(Ведомственная!H917)</f>
        <v>0</v>
      </c>
      <c r="H567" s="25">
        <f>SUM(Ведомственная!I917)</f>
        <v>0</v>
      </c>
    </row>
    <row r="568" spans="1:8" s="24" customFormat="1" ht="31.5">
      <c r="A568" s="111" t="s">
        <v>51</v>
      </c>
      <c r="B568" s="31" t="s">
        <v>337</v>
      </c>
      <c r="C568" s="2" t="s">
        <v>90</v>
      </c>
      <c r="D568" s="2" t="s">
        <v>112</v>
      </c>
      <c r="E568" s="2" t="s">
        <v>172</v>
      </c>
      <c r="F568" s="25">
        <f>SUM(Ведомственная!G995)</f>
        <v>5.0999999999999996</v>
      </c>
      <c r="G568" s="25">
        <f>SUM(Ведомственная!H995)</f>
        <v>0</v>
      </c>
      <c r="H568" s="25">
        <f>SUM(Ведомственная!I995)</f>
        <v>0</v>
      </c>
    </row>
    <row r="569" spans="1:8" s="24" customFormat="1" ht="31.5">
      <c r="A569" s="111" t="s">
        <v>229</v>
      </c>
      <c r="B569" s="31" t="s">
        <v>337</v>
      </c>
      <c r="C569" s="2" t="s">
        <v>121</v>
      </c>
      <c r="D569" s="2" t="s">
        <v>112</v>
      </c>
      <c r="E569" s="2" t="s">
        <v>33</v>
      </c>
      <c r="F569" s="25">
        <f>SUM(Ведомственная!G845)</f>
        <v>3858</v>
      </c>
      <c r="G569" s="25">
        <f>SUM(Ведомственная!H845)</f>
        <v>0</v>
      </c>
      <c r="H569" s="25">
        <f>SUM(Ведомственная!I845)</f>
        <v>0</v>
      </c>
    </row>
    <row r="570" spans="1:8" s="24" customFormat="1" ht="31.5">
      <c r="A570" s="111" t="s">
        <v>229</v>
      </c>
      <c r="B570" s="31" t="s">
        <v>337</v>
      </c>
      <c r="C570" s="2" t="s">
        <v>121</v>
      </c>
      <c r="D570" s="2" t="s">
        <v>112</v>
      </c>
      <c r="E570" s="2" t="s">
        <v>43</v>
      </c>
      <c r="F570" s="25">
        <f>SUM(Ведомственная!G918)</f>
        <v>663</v>
      </c>
      <c r="G570" s="25">
        <f>SUM(Ведомственная!H918)</f>
        <v>0</v>
      </c>
      <c r="H570" s="25">
        <f>SUM(Ведомственная!I918)</f>
        <v>0</v>
      </c>
    </row>
    <row r="571" spans="1:8" s="24" customFormat="1" ht="31.5">
      <c r="A571" s="111" t="s">
        <v>229</v>
      </c>
      <c r="B571" s="31" t="s">
        <v>337</v>
      </c>
      <c r="C571" s="2" t="s">
        <v>121</v>
      </c>
      <c r="D571" s="2" t="s">
        <v>112</v>
      </c>
      <c r="E571" s="2" t="s">
        <v>53</v>
      </c>
      <c r="F571" s="25">
        <f>SUM(Ведомственная!G939)</f>
        <v>210</v>
      </c>
      <c r="G571" s="25">
        <f>SUM(Ведомственная!H939)</f>
        <v>0</v>
      </c>
      <c r="H571" s="25">
        <f>SUM(Ведомственная!I939)</f>
        <v>0</v>
      </c>
    </row>
    <row r="572" spans="1:8" s="24" customFormat="1" ht="31.5">
      <c r="A572" s="111" t="s">
        <v>839</v>
      </c>
      <c r="B572" s="31" t="s">
        <v>840</v>
      </c>
      <c r="C572" s="2"/>
      <c r="D572" s="2"/>
      <c r="E572" s="2"/>
      <c r="F572" s="25">
        <f>SUM(F573)</f>
        <v>654.70000000000005</v>
      </c>
      <c r="G572" s="25">
        <f t="shared" ref="G572:H572" si="58">SUM(G573)</f>
        <v>770</v>
      </c>
      <c r="H572" s="25">
        <f t="shared" si="58"/>
        <v>1070.5</v>
      </c>
    </row>
    <row r="573" spans="1:8" s="24" customFormat="1" ht="31.5">
      <c r="A573" s="111" t="s">
        <v>51</v>
      </c>
      <c r="B573" s="31" t="s">
        <v>840</v>
      </c>
      <c r="C573" s="2" t="s">
        <v>90</v>
      </c>
      <c r="D573" s="2" t="s">
        <v>112</v>
      </c>
      <c r="E573" s="2" t="s">
        <v>43</v>
      </c>
      <c r="F573" s="25">
        <f>SUM(Ведомственная!G920)</f>
        <v>654.70000000000005</v>
      </c>
      <c r="G573" s="25">
        <f>SUM(Ведомственная!H920)</f>
        <v>770</v>
      </c>
      <c r="H573" s="25">
        <f>SUM(Ведомственная!I920)</f>
        <v>1070.5</v>
      </c>
    </row>
    <row r="574" spans="1:8" s="24" customFormat="1" ht="31.5">
      <c r="A574" s="111" t="s">
        <v>814</v>
      </c>
      <c r="B574" s="31" t="s">
        <v>819</v>
      </c>
      <c r="C574" s="2"/>
      <c r="D574" s="2"/>
      <c r="E574" s="2"/>
      <c r="F574" s="25">
        <f>SUM(F575)</f>
        <v>0</v>
      </c>
      <c r="G574" s="25">
        <f t="shared" ref="G574:H574" si="59">SUM(G575)</f>
        <v>1400</v>
      </c>
      <c r="H574" s="25">
        <f t="shared" si="59"/>
        <v>0</v>
      </c>
    </row>
    <row r="575" spans="1:8" s="24" customFormat="1" ht="31.5">
      <c r="A575" s="111" t="s">
        <v>51</v>
      </c>
      <c r="B575" s="31" t="s">
        <v>819</v>
      </c>
      <c r="C575" s="2" t="s">
        <v>90</v>
      </c>
      <c r="D575" s="2" t="s">
        <v>112</v>
      </c>
      <c r="E575" s="2" t="s">
        <v>33</v>
      </c>
      <c r="F575" s="25">
        <f>SUM(Ведомственная!G847)</f>
        <v>0</v>
      </c>
      <c r="G575" s="25">
        <f>SUM(Ведомственная!H847)</f>
        <v>1400</v>
      </c>
      <c r="H575" s="25">
        <f>SUM(Ведомственная!I847)</f>
        <v>0</v>
      </c>
    </row>
    <row r="576" spans="1:8" s="24" customFormat="1">
      <c r="A576" s="32" t="s">
        <v>150</v>
      </c>
      <c r="B576" s="33" t="s">
        <v>813</v>
      </c>
      <c r="C576" s="33"/>
      <c r="D576" s="2"/>
      <c r="E576" s="2"/>
      <c r="F576" s="25">
        <f>SUM(F577+F582)</f>
        <v>4444</v>
      </c>
      <c r="G576" s="25">
        <f t="shared" ref="G576:H576" si="60">SUM(G577+G582)</f>
        <v>22801.9</v>
      </c>
      <c r="H576" s="25">
        <f t="shared" si="60"/>
        <v>27304.2</v>
      </c>
    </row>
    <row r="577" spans="1:8" s="24" customFormat="1" ht="31.5">
      <c r="A577" s="111" t="s">
        <v>815</v>
      </c>
      <c r="B577" s="33" t="s">
        <v>842</v>
      </c>
      <c r="C577" s="33"/>
      <c r="D577" s="2"/>
      <c r="E577" s="2"/>
      <c r="F577" s="25">
        <f>SUM(F580)+F578</f>
        <v>4000</v>
      </c>
      <c r="G577" s="25">
        <f t="shared" ref="G577:H577" si="61">SUM(G580)+G578</f>
        <v>22475.9</v>
      </c>
      <c r="H577" s="25">
        <f t="shared" si="61"/>
        <v>27304.2</v>
      </c>
    </row>
    <row r="578" spans="1:8" s="24" customFormat="1" ht="31.5">
      <c r="A578" s="57" t="s">
        <v>848</v>
      </c>
      <c r="B578" s="31" t="s">
        <v>849</v>
      </c>
      <c r="C578" s="58"/>
      <c r="D578" s="2"/>
      <c r="E578" s="2"/>
      <c r="F578" s="25">
        <f>SUM(F579)</f>
        <v>0</v>
      </c>
      <c r="G578" s="25">
        <f t="shared" ref="G578:H578" si="62">SUM(G579)</f>
        <v>15375.9</v>
      </c>
      <c r="H578" s="25">
        <f t="shared" si="62"/>
        <v>15304.2</v>
      </c>
    </row>
    <row r="579" spans="1:8" s="24" customFormat="1" ht="31.5">
      <c r="A579" s="111" t="s">
        <v>229</v>
      </c>
      <c r="B579" s="31" t="s">
        <v>849</v>
      </c>
      <c r="C579" s="58" t="s">
        <v>121</v>
      </c>
      <c r="D579" s="2" t="s">
        <v>112</v>
      </c>
      <c r="E579" s="2" t="s">
        <v>53</v>
      </c>
      <c r="F579" s="25">
        <f>SUM(Ведомственная!G943)</f>
        <v>0</v>
      </c>
      <c r="G579" s="25">
        <f>SUM(Ведомственная!H943)</f>
        <v>15375.9</v>
      </c>
      <c r="H579" s="25">
        <f>SUM(Ведомственная!I943)</f>
        <v>15304.2</v>
      </c>
    </row>
    <row r="580" spans="1:8" s="24" customFormat="1" ht="31.5">
      <c r="A580" s="111" t="s">
        <v>814</v>
      </c>
      <c r="B580" s="31" t="s">
        <v>816</v>
      </c>
      <c r="C580" s="2"/>
      <c r="D580" s="2"/>
      <c r="E580" s="2"/>
      <c r="F580" s="25">
        <f>SUM(F581)</f>
        <v>4000</v>
      </c>
      <c r="G580" s="25">
        <f t="shared" ref="G580:H580" si="63">SUM(G581)</f>
        <v>7100</v>
      </c>
      <c r="H580" s="25">
        <f t="shared" si="63"/>
        <v>12000</v>
      </c>
    </row>
    <row r="581" spans="1:8" s="24" customFormat="1" ht="31.5">
      <c r="A581" s="111" t="s">
        <v>229</v>
      </c>
      <c r="B581" s="31" t="s">
        <v>816</v>
      </c>
      <c r="C581" s="2" t="s">
        <v>121</v>
      </c>
      <c r="D581" s="2" t="s">
        <v>112</v>
      </c>
      <c r="E581" s="2" t="s">
        <v>33</v>
      </c>
      <c r="F581" s="25">
        <f>SUM(Ведомственная!G851)</f>
        <v>4000</v>
      </c>
      <c r="G581" s="25">
        <f>SUM(Ведомственная!H851)</f>
        <v>7100</v>
      </c>
      <c r="H581" s="25">
        <f>SUM(Ведомственная!I851)</f>
        <v>12000</v>
      </c>
    </row>
    <row r="582" spans="1:8" s="24" customFormat="1" ht="31.5">
      <c r="A582" s="111" t="s">
        <v>263</v>
      </c>
      <c r="B582" s="31" t="s">
        <v>843</v>
      </c>
      <c r="C582" s="2"/>
      <c r="D582" s="2"/>
      <c r="E582" s="2"/>
      <c r="F582" s="25">
        <f>SUM(F583)</f>
        <v>444</v>
      </c>
      <c r="G582" s="25">
        <f t="shared" ref="G582:H582" si="64">SUM(G583)</f>
        <v>326</v>
      </c>
      <c r="H582" s="25">
        <f t="shared" si="64"/>
        <v>0</v>
      </c>
    </row>
    <row r="583" spans="1:8" s="24" customFormat="1" ht="31.5">
      <c r="A583" s="111" t="s">
        <v>839</v>
      </c>
      <c r="B583" s="31" t="s">
        <v>841</v>
      </c>
      <c r="C583" s="2"/>
      <c r="D583" s="2"/>
      <c r="E583" s="2"/>
      <c r="F583" s="25">
        <f>SUM(F584)</f>
        <v>444</v>
      </c>
      <c r="G583" s="25">
        <f t="shared" ref="G583:H583" si="65">SUM(G584)</f>
        <v>326</v>
      </c>
      <c r="H583" s="25">
        <f t="shared" si="65"/>
        <v>0</v>
      </c>
    </row>
    <row r="584" spans="1:8" s="24" customFormat="1" ht="31.5">
      <c r="A584" s="111" t="s">
        <v>229</v>
      </c>
      <c r="B584" s="31" t="s">
        <v>841</v>
      </c>
      <c r="C584" s="2" t="s">
        <v>121</v>
      </c>
      <c r="D584" s="2" t="s">
        <v>112</v>
      </c>
      <c r="E584" s="2" t="s">
        <v>43</v>
      </c>
      <c r="F584" s="25">
        <f>SUM(Ведомственная!G924)</f>
        <v>444</v>
      </c>
      <c r="G584" s="25">
        <f>SUM(Ведомственная!H924)</f>
        <v>326</v>
      </c>
      <c r="H584" s="25">
        <f>SUM(Ведомственная!I924)</f>
        <v>0</v>
      </c>
    </row>
    <row r="585" spans="1:8" s="24" customFormat="1" ht="47.25">
      <c r="A585" s="111" t="s">
        <v>546</v>
      </c>
      <c r="B585" s="61" t="s">
        <v>354</v>
      </c>
      <c r="C585" s="2"/>
      <c r="D585" s="25"/>
      <c r="E585" s="22"/>
      <c r="F585" s="25">
        <f>SUM(F599+F586+F591+F593)+F596+F589</f>
        <v>62027.899999999994</v>
      </c>
      <c r="G585" s="25">
        <f t="shared" ref="G585:H585" si="66">SUM(G599+G586+G591+G593)+G596+G589</f>
        <v>51634.7</v>
      </c>
      <c r="H585" s="25">
        <f t="shared" si="66"/>
        <v>51634.7</v>
      </c>
    </row>
    <row r="586" spans="1:8" s="24" customFormat="1">
      <c r="A586" s="57" t="s">
        <v>79</v>
      </c>
      <c r="B586" s="64" t="s">
        <v>532</v>
      </c>
      <c r="C586" s="58"/>
      <c r="D586" s="60"/>
      <c r="E586" s="22"/>
      <c r="F586" s="60">
        <f>+F587+F588</f>
        <v>13969.1</v>
      </c>
      <c r="G586" s="60">
        <f>+G587+G588</f>
        <v>13969.1</v>
      </c>
      <c r="H586" s="60">
        <f>+H587+H588</f>
        <v>13969.1</v>
      </c>
    </row>
    <row r="587" spans="1:8" s="24" customFormat="1" ht="63">
      <c r="A587" s="57" t="s">
        <v>50</v>
      </c>
      <c r="B587" s="64" t="s">
        <v>532</v>
      </c>
      <c r="C587" s="58" t="s">
        <v>88</v>
      </c>
      <c r="D587" s="2" t="s">
        <v>112</v>
      </c>
      <c r="E587" s="2" t="s">
        <v>172</v>
      </c>
      <c r="F587" s="60">
        <f>SUM(Ведомственная!G998)</f>
        <v>13968.9</v>
      </c>
      <c r="G587" s="60">
        <f>SUM(Ведомственная!H998)</f>
        <v>13968.9</v>
      </c>
      <c r="H587" s="60">
        <f>SUM(Ведомственная!I998)</f>
        <v>13968.9</v>
      </c>
    </row>
    <row r="588" spans="1:8" s="24" customFormat="1" ht="31.5">
      <c r="A588" s="57" t="s">
        <v>51</v>
      </c>
      <c r="B588" s="64" t="s">
        <v>532</v>
      </c>
      <c r="C588" s="58" t="s">
        <v>90</v>
      </c>
      <c r="D588" s="2" t="s">
        <v>112</v>
      </c>
      <c r="E588" s="2" t="s">
        <v>172</v>
      </c>
      <c r="F588" s="60">
        <f>SUM(Ведомственная!G999)</f>
        <v>0.2</v>
      </c>
      <c r="G588" s="60">
        <f>SUM(Ведомственная!H999)</f>
        <v>0.2</v>
      </c>
      <c r="H588" s="60">
        <f>SUM(Ведомственная!I999)</f>
        <v>0.2</v>
      </c>
    </row>
    <row r="589" spans="1:8" s="24" customFormat="1">
      <c r="A589" s="57" t="s">
        <v>94</v>
      </c>
      <c r="B589" s="64" t="s">
        <v>853</v>
      </c>
      <c r="C589" s="58"/>
      <c r="D589" s="2"/>
      <c r="E589" s="2"/>
      <c r="F589" s="60">
        <f>SUM(F590)</f>
        <v>283</v>
      </c>
      <c r="G589" s="60">
        <f t="shared" ref="G589:H589" si="67">SUM(G590)</f>
        <v>0</v>
      </c>
      <c r="H589" s="60">
        <f t="shared" si="67"/>
        <v>0</v>
      </c>
    </row>
    <row r="590" spans="1:8" s="24" customFormat="1" ht="31.5">
      <c r="A590" s="57" t="s">
        <v>51</v>
      </c>
      <c r="B590" s="64" t="s">
        <v>853</v>
      </c>
      <c r="C590" s="58" t="s">
        <v>90</v>
      </c>
      <c r="D590" s="2" t="s">
        <v>112</v>
      </c>
      <c r="E590" s="2" t="s">
        <v>172</v>
      </c>
      <c r="F590" s="60">
        <f>SUM(Ведомственная!G1001)</f>
        <v>283</v>
      </c>
      <c r="G590" s="60">
        <f>SUM(Ведомственная!H1001)</f>
        <v>0</v>
      </c>
      <c r="H590" s="60">
        <f>SUM(Ведомственная!I1001)</f>
        <v>0</v>
      </c>
    </row>
    <row r="591" spans="1:8" s="24" customFormat="1" ht="31.5">
      <c r="A591" s="57" t="s">
        <v>96</v>
      </c>
      <c r="B591" s="64" t="s">
        <v>631</v>
      </c>
      <c r="C591" s="58"/>
      <c r="D591" s="2"/>
      <c r="E591" s="2"/>
      <c r="F591" s="60">
        <f>SUM(F592)</f>
        <v>1234.5</v>
      </c>
      <c r="G591" s="60">
        <f>SUM(G592)</f>
        <v>694.8</v>
      </c>
      <c r="H591" s="60">
        <f>SUM(H592)</f>
        <v>694.8</v>
      </c>
    </row>
    <row r="592" spans="1:8" s="24" customFormat="1" ht="31.5">
      <c r="A592" s="57" t="s">
        <v>51</v>
      </c>
      <c r="B592" s="64" t="s">
        <v>631</v>
      </c>
      <c r="C592" s="58" t="s">
        <v>90</v>
      </c>
      <c r="D592" s="2" t="s">
        <v>112</v>
      </c>
      <c r="E592" s="2" t="s">
        <v>172</v>
      </c>
      <c r="F592" s="60">
        <f>SUM(Ведомственная!G1003)</f>
        <v>1234.5</v>
      </c>
      <c r="G592" s="60">
        <f>SUM(Ведомственная!H1003)</f>
        <v>694.8</v>
      </c>
      <c r="H592" s="60">
        <f>SUM(Ведомственная!I1003)</f>
        <v>694.8</v>
      </c>
    </row>
    <row r="593" spans="1:8" s="24" customFormat="1" ht="31.5">
      <c r="A593" s="57" t="s">
        <v>544</v>
      </c>
      <c r="B593" s="64" t="s">
        <v>545</v>
      </c>
      <c r="C593" s="58"/>
      <c r="D593" s="60"/>
      <c r="E593" s="22"/>
      <c r="F593" s="60">
        <f>SUM(F594:F595)</f>
        <v>816.1</v>
      </c>
      <c r="G593" s="60">
        <f>SUM(G594:G595)</f>
        <v>49.5</v>
      </c>
      <c r="H593" s="60">
        <f>SUM(H594:H595)</f>
        <v>49.5</v>
      </c>
    </row>
    <row r="594" spans="1:8" s="24" customFormat="1" ht="31.5">
      <c r="A594" s="57" t="s">
        <v>51</v>
      </c>
      <c r="B594" s="64" t="s">
        <v>545</v>
      </c>
      <c r="C594" s="58" t="s">
        <v>90</v>
      </c>
      <c r="D594" s="2" t="s">
        <v>112</v>
      </c>
      <c r="E594" s="2" t="s">
        <v>172</v>
      </c>
      <c r="F594" s="60">
        <f>SUM(Ведомственная!G1005)</f>
        <v>766.6</v>
      </c>
      <c r="G594" s="60">
        <f>SUM(Ведомственная!H1005)</f>
        <v>0</v>
      </c>
      <c r="H594" s="60">
        <f>SUM(Ведомственная!I1005)</f>
        <v>0</v>
      </c>
    </row>
    <row r="595" spans="1:8" s="24" customFormat="1">
      <c r="A595" s="111" t="s">
        <v>21</v>
      </c>
      <c r="B595" s="64" t="s">
        <v>545</v>
      </c>
      <c r="C595" s="58" t="s">
        <v>95</v>
      </c>
      <c r="D595" s="2" t="s">
        <v>112</v>
      </c>
      <c r="E595" s="2" t="s">
        <v>172</v>
      </c>
      <c r="F595" s="60">
        <f>SUM(Ведомственная!G1006)</f>
        <v>49.5</v>
      </c>
      <c r="G595" s="60">
        <f>SUM(Ведомственная!H1006)</f>
        <v>49.5</v>
      </c>
      <c r="H595" s="60">
        <f>SUM(Ведомственная!I1006)</f>
        <v>49.5</v>
      </c>
    </row>
    <row r="596" spans="1:8" s="24" customFormat="1">
      <c r="A596" s="32" t="s">
        <v>34</v>
      </c>
      <c r="B596" s="33" t="s">
        <v>854</v>
      </c>
      <c r="C596" s="33"/>
      <c r="D596" s="2"/>
      <c r="E596" s="2"/>
      <c r="F596" s="60">
        <f>SUM(F597)</f>
        <v>1000</v>
      </c>
      <c r="G596" s="60">
        <f t="shared" ref="G596:H596" si="68">SUM(G597)</f>
        <v>0</v>
      </c>
      <c r="H596" s="60">
        <f t="shared" si="68"/>
        <v>0</v>
      </c>
    </row>
    <row r="597" spans="1:8" s="24" customFormat="1" ht="31.5">
      <c r="A597" s="36" t="s">
        <v>855</v>
      </c>
      <c r="B597" s="2" t="s">
        <v>812</v>
      </c>
      <c r="C597" s="112"/>
      <c r="D597" s="2"/>
      <c r="E597" s="2"/>
      <c r="F597" s="60">
        <f>SUM(F598)</f>
        <v>1000</v>
      </c>
      <c r="G597" s="60">
        <f t="shared" ref="G597:H597" si="69">SUM(G598)</f>
        <v>0</v>
      </c>
      <c r="H597" s="60">
        <f t="shared" si="69"/>
        <v>0</v>
      </c>
    </row>
    <row r="598" spans="1:8" s="24" customFormat="1" ht="31.5">
      <c r="A598" s="111" t="s">
        <v>51</v>
      </c>
      <c r="B598" s="2" t="s">
        <v>812</v>
      </c>
      <c r="C598" s="112" t="s">
        <v>90</v>
      </c>
      <c r="D598" s="2" t="s">
        <v>112</v>
      </c>
      <c r="E598" s="2" t="s">
        <v>172</v>
      </c>
      <c r="F598" s="60">
        <f>SUM(Ведомственная!G1009)</f>
        <v>1000</v>
      </c>
      <c r="G598" s="60">
        <f>SUM(Ведомственная!H1009)</f>
        <v>0</v>
      </c>
      <c r="H598" s="60">
        <f>SUM(Ведомственная!I1009)</f>
        <v>0</v>
      </c>
    </row>
    <row r="599" spans="1:8" s="24" customFormat="1" ht="31.5">
      <c r="A599" s="111" t="s">
        <v>44</v>
      </c>
      <c r="B599" s="20" t="s">
        <v>355</v>
      </c>
      <c r="C599" s="2"/>
      <c r="D599" s="25"/>
      <c r="E599" s="22"/>
      <c r="F599" s="25">
        <f>SUM(F600)</f>
        <v>44725.2</v>
      </c>
      <c r="G599" s="25">
        <f>SUM(G600)</f>
        <v>36921.299999999996</v>
      </c>
      <c r="H599" s="25">
        <f>SUM(H600)</f>
        <v>36921.299999999996</v>
      </c>
    </row>
    <row r="600" spans="1:8" s="24" customFormat="1">
      <c r="A600" s="36" t="s">
        <v>547</v>
      </c>
      <c r="B600" s="20" t="s">
        <v>356</v>
      </c>
      <c r="C600" s="2"/>
      <c r="D600" s="25"/>
      <c r="E600" s="22"/>
      <c r="F600" s="25">
        <f>F601+F603+F604+F602</f>
        <v>44725.2</v>
      </c>
      <c r="G600" s="25">
        <f>G601+G603+G604+G602</f>
        <v>36921.299999999996</v>
      </c>
      <c r="H600" s="25">
        <f>H601+H603+H604+H602</f>
        <v>36921.299999999996</v>
      </c>
    </row>
    <row r="601" spans="1:8" s="24" customFormat="1" ht="63">
      <c r="A601" s="27" t="s">
        <v>50</v>
      </c>
      <c r="B601" s="20" t="s">
        <v>356</v>
      </c>
      <c r="C601" s="2" t="s">
        <v>88</v>
      </c>
      <c r="D601" s="2" t="s">
        <v>112</v>
      </c>
      <c r="E601" s="2" t="s">
        <v>172</v>
      </c>
      <c r="F601" s="25">
        <f>SUM(Ведомственная!G1012)</f>
        <v>33191</v>
      </c>
      <c r="G601" s="25">
        <f>SUM(Ведомственная!H1012)</f>
        <v>33191</v>
      </c>
      <c r="H601" s="25">
        <f>SUM(Ведомственная!I1012)</f>
        <v>33191</v>
      </c>
    </row>
    <row r="602" spans="1:8" s="24" customFormat="1" ht="63">
      <c r="A602" s="27" t="s">
        <v>50</v>
      </c>
      <c r="B602" s="20" t="s">
        <v>356</v>
      </c>
      <c r="C602" s="2" t="s">
        <v>88</v>
      </c>
      <c r="D602" s="2" t="s">
        <v>169</v>
      </c>
      <c r="E602" s="2" t="s">
        <v>168</v>
      </c>
      <c r="F602" s="25">
        <f>SUM(Ведомственная!G1047)</f>
        <v>2614.6999999999998</v>
      </c>
      <c r="G602" s="25">
        <f>SUM(Ведомственная!H1047)</f>
        <v>2614.6999999999998</v>
      </c>
      <c r="H602" s="25">
        <f>SUM(Ведомственная!I1047)</f>
        <v>2614.6999999999998</v>
      </c>
    </row>
    <row r="603" spans="1:8" s="24" customFormat="1" ht="31.5">
      <c r="A603" s="111" t="s">
        <v>51</v>
      </c>
      <c r="B603" s="20" t="s">
        <v>356</v>
      </c>
      <c r="C603" s="2" t="s">
        <v>90</v>
      </c>
      <c r="D603" s="2" t="s">
        <v>112</v>
      </c>
      <c r="E603" s="2" t="s">
        <v>172</v>
      </c>
      <c r="F603" s="25">
        <f>SUM(Ведомственная!G1013)</f>
        <v>8739.6</v>
      </c>
      <c r="G603" s="25">
        <f>SUM(Ведомственная!H1013)</f>
        <v>935.7</v>
      </c>
      <c r="H603" s="25">
        <f>SUM(Ведомственная!I1013)</f>
        <v>935.7</v>
      </c>
    </row>
    <row r="604" spans="1:8" s="24" customFormat="1">
      <c r="A604" s="111" t="s">
        <v>21</v>
      </c>
      <c r="B604" s="20" t="s">
        <v>356</v>
      </c>
      <c r="C604" s="2" t="s">
        <v>95</v>
      </c>
      <c r="D604" s="2" t="s">
        <v>112</v>
      </c>
      <c r="E604" s="2" t="s">
        <v>172</v>
      </c>
      <c r="F604" s="25">
        <f>SUM(Ведомственная!G1014)</f>
        <v>179.9</v>
      </c>
      <c r="G604" s="25">
        <f>SUM(Ведомственная!H1014)</f>
        <v>179.9</v>
      </c>
      <c r="H604" s="25">
        <f>SUM(Ведомственная!I1014)</f>
        <v>179.9</v>
      </c>
    </row>
    <row r="605" spans="1:8" s="24" customFormat="1" ht="31.5">
      <c r="A605" s="21" t="s">
        <v>683</v>
      </c>
      <c r="B605" s="22" t="s">
        <v>258</v>
      </c>
      <c r="C605" s="22"/>
      <c r="D605" s="22"/>
      <c r="E605" s="22"/>
      <c r="F605" s="28">
        <f>SUM(F606+F618+F661)</f>
        <v>297070.5</v>
      </c>
      <c r="G605" s="28">
        <f>SUM(G606+G618+G661)</f>
        <v>163281.29999999999</v>
      </c>
      <c r="H605" s="28">
        <f>SUM(H606+H618+H661)</f>
        <v>164270.39999999997</v>
      </c>
    </row>
    <row r="606" spans="1:8" s="24" customFormat="1" ht="31.5">
      <c r="A606" s="111" t="s">
        <v>314</v>
      </c>
      <c r="B606" s="31" t="s">
        <v>259</v>
      </c>
      <c r="C606" s="31"/>
      <c r="D606" s="22"/>
      <c r="E606" s="22"/>
      <c r="F606" s="101">
        <f>SUM(F607+F610+F613+F615)</f>
        <v>10641.800000000001</v>
      </c>
      <c r="G606" s="101">
        <f>SUM(G607+G610+G613+G615)</f>
        <v>10641.800000000001</v>
      </c>
      <c r="H606" s="101">
        <f>SUM(H607+H610+H613+H615)</f>
        <v>10641.800000000001</v>
      </c>
    </row>
    <row r="607" spans="1:8" s="24" customFormat="1">
      <c r="A607" s="111" t="s">
        <v>79</v>
      </c>
      <c r="B607" s="31" t="s">
        <v>522</v>
      </c>
      <c r="C607" s="31"/>
      <c r="D607" s="22"/>
      <c r="E607" s="22"/>
      <c r="F607" s="101">
        <f>F608+F609</f>
        <v>8568.6</v>
      </c>
      <c r="G607" s="101">
        <f>G608+G609</f>
        <v>8568.6</v>
      </c>
      <c r="H607" s="101">
        <f>H608+H609</f>
        <v>8568.6</v>
      </c>
    </row>
    <row r="608" spans="1:8" s="24" customFormat="1" ht="63">
      <c r="A608" s="111" t="s">
        <v>50</v>
      </c>
      <c r="B608" s="31" t="s">
        <v>522</v>
      </c>
      <c r="C608" s="31">
        <v>100</v>
      </c>
      <c r="D608" s="2" t="s">
        <v>169</v>
      </c>
      <c r="E608" s="2" t="s">
        <v>168</v>
      </c>
      <c r="F608" s="101">
        <f>SUM(Ведомственная!G787)</f>
        <v>8568.4</v>
      </c>
      <c r="G608" s="101">
        <f>SUM(Ведомственная!H787)</f>
        <v>8568.4</v>
      </c>
      <c r="H608" s="101">
        <f>SUM(Ведомственная!I787)</f>
        <v>8568.4</v>
      </c>
    </row>
    <row r="609" spans="1:8" s="24" customFormat="1" ht="31.5">
      <c r="A609" s="111" t="s">
        <v>51</v>
      </c>
      <c r="B609" s="49" t="s">
        <v>522</v>
      </c>
      <c r="C609" s="49">
        <v>200</v>
      </c>
      <c r="D609" s="2" t="s">
        <v>169</v>
      </c>
      <c r="E609" s="2" t="s">
        <v>168</v>
      </c>
      <c r="F609" s="101">
        <f>SUM(Ведомственная!G788)</f>
        <v>0.2</v>
      </c>
      <c r="G609" s="101">
        <f>SUM(Ведомственная!H788)</f>
        <v>0.2</v>
      </c>
      <c r="H609" s="101">
        <f>SUM(Ведомственная!I788)</f>
        <v>0.2</v>
      </c>
    </row>
    <row r="610" spans="1:8" s="24" customFormat="1">
      <c r="A610" s="111" t="s">
        <v>94</v>
      </c>
      <c r="B610" s="49" t="s">
        <v>523</v>
      </c>
      <c r="C610" s="49"/>
      <c r="D610" s="22"/>
      <c r="E610" s="22"/>
      <c r="F610" s="50">
        <f>F611+F612</f>
        <v>110.1</v>
      </c>
      <c r="G610" s="50">
        <f>G611+G612</f>
        <v>110.1</v>
      </c>
      <c r="H610" s="50">
        <f>H611+H612</f>
        <v>110.1</v>
      </c>
    </row>
    <row r="611" spans="1:8" s="24" customFormat="1" ht="31.5">
      <c r="A611" s="111" t="s">
        <v>51</v>
      </c>
      <c r="B611" s="31" t="s">
        <v>523</v>
      </c>
      <c r="C611" s="31">
        <v>200</v>
      </c>
      <c r="D611" s="2" t="s">
        <v>169</v>
      </c>
      <c r="E611" s="2" t="s">
        <v>168</v>
      </c>
      <c r="F611" s="101">
        <f>SUM(Ведомственная!G790)</f>
        <v>100</v>
      </c>
      <c r="G611" s="101">
        <f>SUM(Ведомственная!H790)</f>
        <v>100</v>
      </c>
      <c r="H611" s="101">
        <f>SUM(Ведомственная!I790)</f>
        <v>100</v>
      </c>
    </row>
    <row r="612" spans="1:8" s="24" customFormat="1">
      <c r="A612" s="111" t="s">
        <v>21</v>
      </c>
      <c r="B612" s="31" t="s">
        <v>523</v>
      </c>
      <c r="C612" s="31">
        <v>800</v>
      </c>
      <c r="D612" s="2" t="s">
        <v>169</v>
      </c>
      <c r="E612" s="2" t="s">
        <v>168</v>
      </c>
      <c r="F612" s="101">
        <f>SUM(Ведомственная!G791)</f>
        <v>10.1</v>
      </c>
      <c r="G612" s="101">
        <f>SUM(Ведомственная!H791)</f>
        <v>10.1</v>
      </c>
      <c r="H612" s="101">
        <f>SUM(Ведомственная!I791)</f>
        <v>10.1</v>
      </c>
    </row>
    <row r="613" spans="1:8" s="24" customFormat="1" ht="31.5">
      <c r="A613" s="111" t="s">
        <v>96</v>
      </c>
      <c r="B613" s="31" t="s">
        <v>524</v>
      </c>
      <c r="C613" s="31"/>
      <c r="D613" s="22"/>
      <c r="E613" s="22"/>
      <c r="F613" s="101">
        <f>F614</f>
        <v>450.7</v>
      </c>
      <c r="G613" s="101">
        <f>G614</f>
        <v>450.7</v>
      </c>
      <c r="H613" s="101">
        <f>H614</f>
        <v>450.7</v>
      </c>
    </row>
    <row r="614" spans="1:8" ht="31.5">
      <c r="A614" s="111" t="s">
        <v>51</v>
      </c>
      <c r="B614" s="31" t="s">
        <v>524</v>
      </c>
      <c r="C614" s="31">
        <v>200</v>
      </c>
      <c r="D614" s="2" t="s">
        <v>169</v>
      </c>
      <c r="E614" s="2" t="s">
        <v>168</v>
      </c>
      <c r="F614" s="101">
        <f>SUM(Ведомственная!G793)</f>
        <v>450.7</v>
      </c>
      <c r="G614" s="101">
        <f>SUM(Ведомственная!H793)</f>
        <v>450.7</v>
      </c>
      <c r="H614" s="101">
        <f>SUM(Ведомственная!I793)</f>
        <v>450.7</v>
      </c>
    </row>
    <row r="615" spans="1:8" ht="31.5">
      <c r="A615" s="111" t="s">
        <v>97</v>
      </c>
      <c r="B615" s="31" t="s">
        <v>525</v>
      </c>
      <c r="C615" s="31"/>
      <c r="D615" s="2"/>
      <c r="E615" s="2"/>
      <c r="F615" s="101">
        <f>F616+F617</f>
        <v>1512.3999999999999</v>
      </c>
      <c r="G615" s="101">
        <f>G616+G617</f>
        <v>1512.3999999999999</v>
      </c>
      <c r="H615" s="101">
        <f>H616+H617</f>
        <v>1512.3999999999999</v>
      </c>
    </row>
    <row r="616" spans="1:8" ht="31.5">
      <c r="A616" s="111" t="s">
        <v>51</v>
      </c>
      <c r="B616" s="31" t="s">
        <v>525</v>
      </c>
      <c r="C616" s="31">
        <v>200</v>
      </c>
      <c r="D616" s="2" t="s">
        <v>169</v>
      </c>
      <c r="E616" s="2" t="s">
        <v>168</v>
      </c>
      <c r="F616" s="101">
        <f>SUM(Ведомственная!G795)</f>
        <v>1409.6</v>
      </c>
      <c r="G616" s="101">
        <f>SUM(Ведомственная!H795)</f>
        <v>1409.6</v>
      </c>
      <c r="H616" s="101">
        <f>SUM(Ведомственная!I795)</f>
        <v>1409.6</v>
      </c>
    </row>
    <row r="617" spans="1:8">
      <c r="A617" s="111" t="s">
        <v>21</v>
      </c>
      <c r="B617" s="31" t="s">
        <v>525</v>
      </c>
      <c r="C617" s="31">
        <v>800</v>
      </c>
      <c r="D617" s="2" t="s">
        <v>169</v>
      </c>
      <c r="E617" s="2" t="s">
        <v>168</v>
      </c>
      <c r="F617" s="101">
        <f>SUM(Ведомственная!G796)</f>
        <v>102.8</v>
      </c>
      <c r="G617" s="101">
        <f>SUM(Ведомственная!H796)</f>
        <v>102.8</v>
      </c>
      <c r="H617" s="101">
        <f>SUM(Ведомственная!I796)</f>
        <v>102.8</v>
      </c>
    </row>
    <row r="618" spans="1:8" ht="94.5">
      <c r="A618" s="111" t="s">
        <v>859</v>
      </c>
      <c r="B618" s="20" t="s">
        <v>262</v>
      </c>
      <c r="C618" s="2"/>
      <c r="D618" s="2"/>
      <c r="E618" s="2"/>
      <c r="F618" s="25">
        <f>F646+F649+F619+F656</f>
        <v>156667</v>
      </c>
      <c r="G618" s="25">
        <f>G646+G649+G619+G656</f>
        <v>136044.5</v>
      </c>
      <c r="H618" s="25">
        <f>H646+H649+H619+H656</f>
        <v>137046.79999999999</v>
      </c>
    </row>
    <row r="619" spans="1:8">
      <c r="A619" s="111" t="s">
        <v>34</v>
      </c>
      <c r="B619" s="2" t="s">
        <v>860</v>
      </c>
      <c r="C619" s="2"/>
      <c r="D619" s="2"/>
      <c r="E619" s="2"/>
      <c r="F619" s="25">
        <f>SUM(F641)+F620+F639+F637+F635+F633+F631</f>
        <v>18705.899999999998</v>
      </c>
      <c r="G619" s="25">
        <f t="shared" ref="G619:H619" si="70">SUM(G641)+G620+G639+G637+G635+G633+G631</f>
        <v>18705.899999999998</v>
      </c>
      <c r="H619" s="25">
        <f t="shared" si="70"/>
        <v>18708.199999999997</v>
      </c>
    </row>
    <row r="620" spans="1:8" ht="63">
      <c r="A620" s="111" t="s">
        <v>867</v>
      </c>
      <c r="B620" s="2" t="s">
        <v>868</v>
      </c>
      <c r="C620" s="2"/>
      <c r="D620" s="2"/>
      <c r="E620" s="2"/>
      <c r="F620" s="25">
        <f>SUM(F621+F623+F625+F627+F629)</f>
        <v>8620</v>
      </c>
      <c r="G620" s="25">
        <f t="shared" ref="G620:H620" si="71">SUM(G623)+G625+G627+G629+G621</f>
        <v>8620</v>
      </c>
      <c r="H620" s="25">
        <f t="shared" si="71"/>
        <v>8622.2999999999993</v>
      </c>
    </row>
    <row r="621" spans="1:8" ht="47.25">
      <c r="A621" s="111" t="s">
        <v>527</v>
      </c>
      <c r="B621" s="2" t="s">
        <v>893</v>
      </c>
      <c r="C621" s="2"/>
      <c r="D621" s="2"/>
      <c r="E621" s="2"/>
      <c r="F621" s="25">
        <f>SUM(F622)</f>
        <v>3000</v>
      </c>
      <c r="G621" s="25">
        <f t="shared" ref="G621" si="72">SUM(G622)</f>
        <v>3000</v>
      </c>
      <c r="H621" s="25">
        <f t="shared" ref="H621" si="73">SUM(H622)</f>
        <v>3000</v>
      </c>
    </row>
    <row r="622" spans="1:8" ht="31.5">
      <c r="A622" s="111" t="s">
        <v>229</v>
      </c>
      <c r="B622" s="2" t="s">
        <v>893</v>
      </c>
      <c r="C622" s="2" t="s">
        <v>121</v>
      </c>
      <c r="D622" s="2" t="s">
        <v>169</v>
      </c>
      <c r="E622" s="2" t="s">
        <v>53</v>
      </c>
      <c r="F622" s="25">
        <f>SUM(Ведомственная!G773)</f>
        <v>3000</v>
      </c>
      <c r="G622" s="25">
        <f>SUM(Ведомственная!H773)</f>
        <v>3000</v>
      </c>
      <c r="H622" s="25">
        <f>SUM(Ведомственная!I773)</f>
        <v>3000</v>
      </c>
    </row>
    <row r="623" spans="1:8" ht="47.25">
      <c r="A623" s="111" t="s">
        <v>869</v>
      </c>
      <c r="B623" s="2" t="s">
        <v>870</v>
      </c>
      <c r="C623" s="2"/>
      <c r="D623" s="2"/>
      <c r="E623" s="2"/>
      <c r="F623" s="25">
        <f>SUM(F624)</f>
        <v>1584.8</v>
      </c>
      <c r="G623" s="25">
        <f>SUM(G624)</f>
        <v>1584.8</v>
      </c>
      <c r="H623" s="25">
        <f>SUM(H624)</f>
        <v>1584.8</v>
      </c>
    </row>
    <row r="624" spans="1:8" ht="31.5">
      <c r="A624" s="111" t="s">
        <v>229</v>
      </c>
      <c r="B624" s="2" t="s">
        <v>870</v>
      </c>
      <c r="C624" s="2" t="s">
        <v>121</v>
      </c>
      <c r="D624" s="2" t="s">
        <v>169</v>
      </c>
      <c r="E624" s="2" t="s">
        <v>43</v>
      </c>
      <c r="F624" s="25">
        <f>SUM(Ведомственная!G739)</f>
        <v>1584.8</v>
      </c>
      <c r="G624" s="25">
        <f>SUM(Ведомственная!H739)</f>
        <v>1584.8</v>
      </c>
      <c r="H624" s="25">
        <f>SUM(Ведомственная!I739)</f>
        <v>1584.8</v>
      </c>
    </row>
    <row r="625" spans="1:8" ht="47.25">
      <c r="A625" s="111" t="s">
        <v>871</v>
      </c>
      <c r="B625" s="2" t="s">
        <v>872</v>
      </c>
      <c r="C625" s="2"/>
      <c r="D625" s="2"/>
      <c r="E625" s="2"/>
      <c r="F625" s="25">
        <f>SUM(F626)</f>
        <v>880.5</v>
      </c>
      <c r="G625" s="25">
        <f>SUM(G626)</f>
        <v>880.5</v>
      </c>
      <c r="H625" s="25">
        <f>SUM(H626)</f>
        <v>880.5</v>
      </c>
    </row>
    <row r="626" spans="1:8" ht="31.5">
      <c r="A626" s="111" t="s">
        <v>71</v>
      </c>
      <c r="B626" s="2" t="s">
        <v>872</v>
      </c>
      <c r="C626" s="2" t="s">
        <v>121</v>
      </c>
      <c r="D626" s="2" t="s">
        <v>169</v>
      </c>
      <c r="E626" s="2" t="s">
        <v>43</v>
      </c>
      <c r="F626" s="25">
        <f>SUM(Ведомственная!G741)</f>
        <v>880.5</v>
      </c>
      <c r="G626" s="25">
        <f>SUM(Ведомственная!H741)</f>
        <v>880.5</v>
      </c>
      <c r="H626" s="25">
        <f>SUM(Ведомственная!I741)</f>
        <v>880.5</v>
      </c>
    </row>
    <row r="627" spans="1:8" ht="31.5">
      <c r="A627" s="111" t="s">
        <v>497</v>
      </c>
      <c r="B627" s="2" t="s">
        <v>894</v>
      </c>
      <c r="C627" s="2"/>
      <c r="D627" s="2"/>
      <c r="E627" s="2"/>
      <c r="F627" s="25">
        <f>SUM(F628)</f>
        <v>2027.8</v>
      </c>
      <c r="G627" s="25">
        <f t="shared" ref="G627:H627" si="74">SUM(G628)</f>
        <v>2027.8</v>
      </c>
      <c r="H627" s="25">
        <f t="shared" si="74"/>
        <v>2030.1</v>
      </c>
    </row>
    <row r="628" spans="1:8" ht="31.5">
      <c r="A628" s="111" t="s">
        <v>229</v>
      </c>
      <c r="B628" s="2" t="s">
        <v>894</v>
      </c>
      <c r="C628" s="2" t="s">
        <v>121</v>
      </c>
      <c r="D628" s="2" t="s">
        <v>169</v>
      </c>
      <c r="E628" s="2" t="s">
        <v>53</v>
      </c>
      <c r="F628" s="25">
        <f>SUM(Ведомственная!G775)</f>
        <v>2027.8</v>
      </c>
      <c r="G628" s="25">
        <f>SUM(Ведомственная!H775)</f>
        <v>2027.8</v>
      </c>
      <c r="H628" s="25">
        <f>SUM(Ведомственная!I775)</f>
        <v>2030.1</v>
      </c>
    </row>
    <row r="629" spans="1:8" ht="47.25">
      <c r="A629" s="111" t="s">
        <v>873</v>
      </c>
      <c r="B629" s="2" t="s">
        <v>874</v>
      </c>
      <c r="C629" s="2"/>
      <c r="D629" s="2"/>
      <c r="E629" s="2"/>
      <c r="F629" s="25">
        <f>SUM(F630)</f>
        <v>1126.9000000000001</v>
      </c>
      <c r="G629" s="25">
        <f>SUM(G630)</f>
        <v>1126.9000000000001</v>
      </c>
      <c r="H629" s="25">
        <f>SUM(H630)</f>
        <v>1126.9000000000001</v>
      </c>
    </row>
    <row r="630" spans="1:8" ht="31.5">
      <c r="A630" s="111" t="s">
        <v>51</v>
      </c>
      <c r="B630" s="2" t="s">
        <v>874</v>
      </c>
      <c r="C630" s="2" t="s">
        <v>90</v>
      </c>
      <c r="D630" s="2" t="s">
        <v>169</v>
      </c>
      <c r="E630" s="2" t="s">
        <v>43</v>
      </c>
      <c r="F630" s="25">
        <f>SUM(Ведомственная!G743)</f>
        <v>1126.9000000000001</v>
      </c>
      <c r="G630" s="25">
        <f>SUM(Ведомственная!H743)</f>
        <v>1126.9000000000001</v>
      </c>
      <c r="H630" s="25">
        <f>SUM(Ведомственная!I743)</f>
        <v>1126.9000000000001</v>
      </c>
    </row>
    <row r="631" spans="1:8" ht="94.5">
      <c r="A631" s="111" t="s">
        <v>606</v>
      </c>
      <c r="B631" s="55" t="s">
        <v>895</v>
      </c>
      <c r="C631" s="2"/>
      <c r="D631" s="2"/>
      <c r="E631" s="2"/>
      <c r="F631" s="25">
        <f>SUM(F632)</f>
        <v>1100</v>
      </c>
      <c r="G631" s="25">
        <f t="shared" ref="G631" si="75">SUM(G632)</f>
        <v>1100</v>
      </c>
      <c r="H631" s="25">
        <f t="shared" ref="H631" si="76">SUM(H632)</f>
        <v>1100</v>
      </c>
    </row>
    <row r="632" spans="1:8" ht="31.5">
      <c r="A632" s="111" t="s">
        <v>229</v>
      </c>
      <c r="B632" s="55" t="s">
        <v>895</v>
      </c>
      <c r="C632" s="2" t="s">
        <v>121</v>
      </c>
      <c r="D632" s="2" t="s">
        <v>169</v>
      </c>
      <c r="E632" s="2" t="s">
        <v>53</v>
      </c>
      <c r="F632" s="25">
        <f>SUM(Ведомственная!G777)</f>
        <v>1100</v>
      </c>
      <c r="G632" s="25">
        <f>SUM(Ведомственная!H777)</f>
        <v>1100</v>
      </c>
      <c r="H632" s="25">
        <f>SUM(Ведомственная!I777)</f>
        <v>1100</v>
      </c>
    </row>
    <row r="633" spans="1:8" ht="47.25">
      <c r="A633" s="111" t="s">
        <v>875</v>
      </c>
      <c r="B633" s="2" t="s">
        <v>876</v>
      </c>
      <c r="C633" s="2"/>
      <c r="D633" s="2"/>
      <c r="E633" s="2"/>
      <c r="F633" s="25">
        <f>SUM(F634)</f>
        <v>1348.1</v>
      </c>
      <c r="G633" s="25">
        <f>SUM(G634)</f>
        <v>1348.1</v>
      </c>
      <c r="H633" s="25">
        <f>SUM(H634)</f>
        <v>1348.1</v>
      </c>
    </row>
    <row r="634" spans="1:8" ht="31.5">
      <c r="A634" s="111" t="s">
        <v>229</v>
      </c>
      <c r="B634" s="2" t="s">
        <v>876</v>
      </c>
      <c r="C634" s="2" t="s">
        <v>121</v>
      </c>
      <c r="D634" s="2" t="s">
        <v>169</v>
      </c>
      <c r="E634" s="2" t="s">
        <v>43</v>
      </c>
      <c r="F634" s="25">
        <f>SUM(Ведомственная!G745)</f>
        <v>1348.1</v>
      </c>
      <c r="G634" s="25">
        <f>SUM(Ведомственная!H745)</f>
        <v>1348.1</v>
      </c>
      <c r="H634" s="25">
        <f>SUM(Ведомственная!I745)</f>
        <v>1348.1</v>
      </c>
    </row>
    <row r="635" spans="1:8" ht="78.75">
      <c r="A635" s="111" t="s">
        <v>605</v>
      </c>
      <c r="B635" s="2" t="s">
        <v>877</v>
      </c>
      <c r="C635" s="2"/>
      <c r="D635" s="2"/>
      <c r="E635" s="2"/>
      <c r="F635" s="25">
        <f>SUM(F636)</f>
        <v>165</v>
      </c>
      <c r="G635" s="25">
        <f>SUM(G636)</f>
        <v>165</v>
      </c>
      <c r="H635" s="25">
        <f>SUM(H636)</f>
        <v>165</v>
      </c>
    </row>
    <row r="636" spans="1:8" ht="31.5">
      <c r="A636" s="111" t="s">
        <v>229</v>
      </c>
      <c r="B636" s="2" t="s">
        <v>877</v>
      </c>
      <c r="C636" s="2" t="s">
        <v>121</v>
      </c>
      <c r="D636" s="2" t="s">
        <v>169</v>
      </c>
      <c r="E636" s="2" t="s">
        <v>43</v>
      </c>
      <c r="F636" s="25">
        <f>SUM(Ведомственная!G747)</f>
        <v>165</v>
      </c>
      <c r="G636" s="25">
        <f>SUM(Ведомственная!H747)</f>
        <v>165</v>
      </c>
      <c r="H636" s="25">
        <f>SUM(Ведомственная!I747)</f>
        <v>165</v>
      </c>
    </row>
    <row r="637" spans="1:8" ht="31.5">
      <c r="A637" s="111" t="s">
        <v>896</v>
      </c>
      <c r="B637" s="55" t="s">
        <v>897</v>
      </c>
      <c r="C637" s="2"/>
      <c r="D637" s="2"/>
      <c r="E637" s="2"/>
      <c r="F637" s="25">
        <f>SUM(F638)</f>
        <v>420</v>
      </c>
      <c r="G637" s="25">
        <f t="shared" ref="G637:H637" si="77">SUM(G638)</f>
        <v>420</v>
      </c>
      <c r="H637" s="25">
        <f t="shared" si="77"/>
        <v>420</v>
      </c>
    </row>
    <row r="638" spans="1:8" ht="31.5">
      <c r="A638" s="111" t="s">
        <v>229</v>
      </c>
      <c r="B638" s="55" t="s">
        <v>897</v>
      </c>
      <c r="C638" s="2" t="s">
        <v>121</v>
      </c>
      <c r="D638" s="2" t="s">
        <v>169</v>
      </c>
      <c r="E638" s="2" t="s">
        <v>53</v>
      </c>
      <c r="F638" s="25">
        <f>SUM(Ведомственная!G779)</f>
        <v>420</v>
      </c>
      <c r="G638" s="25">
        <f>SUM(Ведомственная!H779)</f>
        <v>420</v>
      </c>
      <c r="H638" s="25">
        <f>SUM(Ведомственная!I779)</f>
        <v>420</v>
      </c>
    </row>
    <row r="639" spans="1:8" ht="63">
      <c r="A639" s="111" t="s">
        <v>878</v>
      </c>
      <c r="B639" s="2" t="s">
        <v>879</v>
      </c>
      <c r="C639" s="2"/>
      <c r="D639" s="2"/>
      <c r="E639" s="2"/>
      <c r="F639" s="25">
        <f>SUM(F640)</f>
        <v>187.8</v>
      </c>
      <c r="G639" s="25">
        <f>SUM(G640)</f>
        <v>187.8</v>
      </c>
      <c r="H639" s="25">
        <f>SUM(H640)</f>
        <v>187.8</v>
      </c>
    </row>
    <row r="640" spans="1:8" ht="31.5">
      <c r="A640" s="111" t="s">
        <v>51</v>
      </c>
      <c r="B640" s="2" t="s">
        <v>879</v>
      </c>
      <c r="C640" s="2" t="s">
        <v>90</v>
      </c>
      <c r="D640" s="2" t="s">
        <v>169</v>
      </c>
      <c r="E640" s="2" t="s">
        <v>43</v>
      </c>
      <c r="F640" s="25">
        <f>SUM(Ведомственная!G749)</f>
        <v>187.8</v>
      </c>
      <c r="G640" s="25">
        <f>SUM(Ведомственная!H749)</f>
        <v>187.8</v>
      </c>
      <c r="H640" s="25">
        <f>SUM(Ведомственная!I749)</f>
        <v>187.8</v>
      </c>
    </row>
    <row r="641" spans="1:8">
      <c r="A641" s="111" t="s">
        <v>260</v>
      </c>
      <c r="B641" s="2" t="s">
        <v>861</v>
      </c>
      <c r="C641" s="2"/>
      <c r="D641" s="2"/>
      <c r="E641" s="2"/>
      <c r="F641" s="25">
        <f>SUM(F642:F645)</f>
        <v>6865</v>
      </c>
      <c r="G641" s="25">
        <f t="shared" ref="G641:H641" si="78">SUM(G642:G645)</f>
        <v>6865</v>
      </c>
      <c r="H641" s="25">
        <f t="shared" si="78"/>
        <v>6865</v>
      </c>
    </row>
    <row r="642" spans="1:8" ht="63">
      <c r="A642" s="111" t="s">
        <v>50</v>
      </c>
      <c r="B642" s="2" t="s">
        <v>861</v>
      </c>
      <c r="C642" s="2" t="s">
        <v>88</v>
      </c>
      <c r="D642" s="2" t="s">
        <v>169</v>
      </c>
      <c r="E642" s="2" t="s">
        <v>33</v>
      </c>
      <c r="F642" s="25">
        <f>SUM(Ведомственная!G700)</f>
        <v>3515</v>
      </c>
      <c r="G642" s="25">
        <f>SUM(Ведомственная!H700)</f>
        <v>3515</v>
      </c>
      <c r="H642" s="25">
        <f>SUM(Ведомственная!I700)</f>
        <v>3515</v>
      </c>
    </row>
    <row r="643" spans="1:8" ht="31.5">
      <c r="A643" s="111" t="s">
        <v>51</v>
      </c>
      <c r="B643" s="2" t="s">
        <v>861</v>
      </c>
      <c r="C643" s="2" t="s">
        <v>90</v>
      </c>
      <c r="D643" s="2" t="s">
        <v>169</v>
      </c>
      <c r="E643" s="2" t="s">
        <v>33</v>
      </c>
      <c r="F643" s="25">
        <f>SUM(Ведомственная!G701)</f>
        <v>2987</v>
      </c>
      <c r="G643" s="25">
        <f>SUM(Ведомственная!H701)</f>
        <v>2987</v>
      </c>
      <c r="H643" s="25">
        <f>SUM(Ведомственная!I701)</f>
        <v>2987</v>
      </c>
    </row>
    <row r="644" spans="1:8">
      <c r="A644" s="111" t="s">
        <v>41</v>
      </c>
      <c r="B644" s="2" t="s">
        <v>861</v>
      </c>
      <c r="C644" s="2" t="s">
        <v>98</v>
      </c>
      <c r="D644" s="2" t="s">
        <v>169</v>
      </c>
      <c r="E644" s="2" t="s">
        <v>33</v>
      </c>
      <c r="F644" s="25">
        <f>SUM(Ведомственная!G702)</f>
        <v>63</v>
      </c>
      <c r="G644" s="25">
        <f>SUM(Ведомственная!H702)</f>
        <v>63</v>
      </c>
      <c r="H644" s="25">
        <f>SUM(Ведомственная!I702)</f>
        <v>63</v>
      </c>
    </row>
    <row r="645" spans="1:8" ht="31.5">
      <c r="A645" s="111" t="s">
        <v>229</v>
      </c>
      <c r="B645" s="2" t="s">
        <v>861</v>
      </c>
      <c r="C645" s="2" t="s">
        <v>121</v>
      </c>
      <c r="D645" s="2" t="s">
        <v>169</v>
      </c>
      <c r="E645" s="2" t="s">
        <v>33</v>
      </c>
      <c r="F645" s="25">
        <f>SUM(Ведомственная!G703)</f>
        <v>300</v>
      </c>
      <c r="G645" s="25">
        <f>SUM(Ведомственная!H703)</f>
        <v>300</v>
      </c>
      <c r="H645" s="25">
        <f>SUM(Ведомственная!I703)</f>
        <v>300</v>
      </c>
    </row>
    <row r="646" spans="1:8" ht="31.5">
      <c r="A646" s="111" t="s">
        <v>261</v>
      </c>
      <c r="B646" s="20" t="s">
        <v>315</v>
      </c>
      <c r="C646" s="2"/>
      <c r="D646" s="2"/>
      <c r="E646" s="2"/>
      <c r="F646" s="25">
        <f t="shared" ref="F646:H647" si="79">F647</f>
        <v>128552.2</v>
      </c>
      <c r="G646" s="25">
        <f t="shared" si="79"/>
        <v>115294.7</v>
      </c>
      <c r="H646" s="25">
        <f t="shared" si="79"/>
        <v>116294.7</v>
      </c>
    </row>
    <row r="647" spans="1:8">
      <c r="A647" s="111" t="s">
        <v>260</v>
      </c>
      <c r="B647" s="20" t="s">
        <v>316</v>
      </c>
      <c r="C647" s="2"/>
      <c r="D647" s="2"/>
      <c r="E647" s="2"/>
      <c r="F647" s="25">
        <f t="shared" si="79"/>
        <v>128552.2</v>
      </c>
      <c r="G647" s="25">
        <f t="shared" si="79"/>
        <v>115294.7</v>
      </c>
      <c r="H647" s="25">
        <f t="shared" si="79"/>
        <v>116294.7</v>
      </c>
    </row>
    <row r="648" spans="1:8" ht="31.5">
      <c r="A648" s="111" t="s">
        <v>71</v>
      </c>
      <c r="B648" s="20" t="s">
        <v>316</v>
      </c>
      <c r="C648" s="2" t="s">
        <v>121</v>
      </c>
      <c r="D648" s="2" t="s">
        <v>169</v>
      </c>
      <c r="E648" s="2" t="s">
        <v>33</v>
      </c>
      <c r="F648" s="25">
        <f>SUM(Ведомственная!G706)</f>
        <v>128552.2</v>
      </c>
      <c r="G648" s="25">
        <f>SUM(Ведомственная!H706)</f>
        <v>115294.7</v>
      </c>
      <c r="H648" s="25">
        <f>SUM(Ведомственная!I706)</f>
        <v>116294.7</v>
      </c>
    </row>
    <row r="649" spans="1:8">
      <c r="A649" s="111" t="s">
        <v>150</v>
      </c>
      <c r="B649" s="20" t="s">
        <v>472</v>
      </c>
      <c r="C649" s="2"/>
      <c r="D649" s="2"/>
      <c r="E649" s="2"/>
      <c r="F649" s="25">
        <f>F653+F650</f>
        <v>7365</v>
      </c>
      <c r="G649" s="25">
        <f>G653+G650</f>
        <v>0</v>
      </c>
      <c r="H649" s="25">
        <f>H653+H650</f>
        <v>0</v>
      </c>
    </row>
    <row r="650" spans="1:8" ht="31.5">
      <c r="A650" s="111" t="s">
        <v>264</v>
      </c>
      <c r="B650" s="20" t="s">
        <v>473</v>
      </c>
      <c r="C650" s="2"/>
      <c r="D650" s="2"/>
      <c r="E650" s="2"/>
      <c r="F650" s="25">
        <f t="shared" ref="F650:H651" si="80">F651</f>
        <v>6965</v>
      </c>
      <c r="G650" s="25">
        <f t="shared" si="80"/>
        <v>0</v>
      </c>
      <c r="H650" s="25">
        <f t="shared" si="80"/>
        <v>0</v>
      </c>
    </row>
    <row r="651" spans="1:8">
      <c r="A651" s="111" t="s">
        <v>260</v>
      </c>
      <c r="B651" s="20" t="s">
        <v>474</v>
      </c>
      <c r="C651" s="2"/>
      <c r="D651" s="2"/>
      <c r="E651" s="2"/>
      <c r="F651" s="25">
        <f t="shared" si="80"/>
        <v>6965</v>
      </c>
      <c r="G651" s="25">
        <f t="shared" si="80"/>
        <v>0</v>
      </c>
      <c r="H651" s="25">
        <f t="shared" si="80"/>
        <v>0</v>
      </c>
    </row>
    <row r="652" spans="1:8" ht="31.5">
      <c r="A652" s="111" t="s">
        <v>229</v>
      </c>
      <c r="B652" s="20" t="s">
        <v>474</v>
      </c>
      <c r="C652" s="2" t="s">
        <v>121</v>
      </c>
      <c r="D652" s="2" t="s">
        <v>169</v>
      </c>
      <c r="E652" s="2" t="s">
        <v>33</v>
      </c>
      <c r="F652" s="25">
        <f>SUM(Ведомственная!G710)</f>
        <v>6965</v>
      </c>
      <c r="G652" s="25">
        <f>SUM(Ведомственная!H710)</f>
        <v>0</v>
      </c>
      <c r="H652" s="25">
        <f>SUM(Ведомственная!I710)</f>
        <v>0</v>
      </c>
    </row>
    <row r="653" spans="1:8" ht="31.5">
      <c r="A653" s="111" t="s">
        <v>265</v>
      </c>
      <c r="B653" s="2" t="s">
        <v>495</v>
      </c>
      <c r="C653" s="2"/>
      <c r="D653" s="2"/>
      <c r="E653" s="2"/>
      <c r="F653" s="25">
        <f t="shared" ref="F653:H654" si="81">F654</f>
        <v>400</v>
      </c>
      <c r="G653" s="25">
        <f t="shared" si="81"/>
        <v>0</v>
      </c>
      <c r="H653" s="25">
        <f t="shared" si="81"/>
        <v>0</v>
      </c>
    </row>
    <row r="654" spans="1:8">
      <c r="A654" s="111" t="s">
        <v>260</v>
      </c>
      <c r="B654" s="2" t="s">
        <v>496</v>
      </c>
      <c r="C654" s="2"/>
      <c r="D654" s="2"/>
      <c r="E654" s="2"/>
      <c r="F654" s="25">
        <f t="shared" si="81"/>
        <v>400</v>
      </c>
      <c r="G654" s="25">
        <f t="shared" si="81"/>
        <v>0</v>
      </c>
      <c r="H654" s="25">
        <f t="shared" si="81"/>
        <v>0</v>
      </c>
    </row>
    <row r="655" spans="1:8" ht="31.5">
      <c r="A655" s="111" t="s">
        <v>71</v>
      </c>
      <c r="B655" s="2" t="s">
        <v>496</v>
      </c>
      <c r="C655" s="2" t="s">
        <v>121</v>
      </c>
      <c r="D655" s="2" t="s">
        <v>169</v>
      </c>
      <c r="E655" s="2" t="s">
        <v>33</v>
      </c>
      <c r="F655" s="25">
        <f>SUM(Ведомственная!G713)</f>
        <v>400</v>
      </c>
      <c r="G655" s="25">
        <f>SUM(Ведомственная!H713)</f>
        <v>0</v>
      </c>
      <c r="H655" s="25">
        <f>SUM(Ведомственная!I713)</f>
        <v>0</v>
      </c>
    </row>
    <row r="656" spans="1:8" ht="31.5">
      <c r="A656" s="111" t="s">
        <v>44</v>
      </c>
      <c r="B656" s="2" t="s">
        <v>862</v>
      </c>
      <c r="C656" s="2"/>
      <c r="D656" s="2"/>
      <c r="E656" s="2"/>
      <c r="F656" s="25">
        <f>SUM(F657)</f>
        <v>2043.9</v>
      </c>
      <c r="G656" s="25">
        <f t="shared" ref="G656:H656" si="82">SUM(G657)</f>
        <v>2043.9</v>
      </c>
      <c r="H656" s="25">
        <f t="shared" si="82"/>
        <v>2043.9</v>
      </c>
    </row>
    <row r="657" spans="1:8">
      <c r="A657" s="111" t="s">
        <v>260</v>
      </c>
      <c r="B657" s="2" t="s">
        <v>863</v>
      </c>
      <c r="C657" s="2"/>
      <c r="D657" s="2"/>
      <c r="E657" s="2"/>
      <c r="F657" s="25">
        <f>SUM(F658:F660)</f>
        <v>2043.9</v>
      </c>
      <c r="G657" s="25">
        <f t="shared" ref="G657:H657" si="83">SUM(G658:G660)</f>
        <v>2043.9</v>
      </c>
      <c r="H657" s="25">
        <f t="shared" si="83"/>
        <v>2043.9</v>
      </c>
    </row>
    <row r="658" spans="1:8" ht="63">
      <c r="A658" s="111" t="s">
        <v>50</v>
      </c>
      <c r="B658" s="2" t="s">
        <v>863</v>
      </c>
      <c r="C658" s="2" t="s">
        <v>88</v>
      </c>
      <c r="D658" s="2" t="s">
        <v>169</v>
      </c>
      <c r="E658" s="2" t="s">
        <v>33</v>
      </c>
      <c r="F658" s="25">
        <f>SUM(Ведомственная!G716)</f>
        <v>1238.8</v>
      </c>
      <c r="G658" s="25">
        <f>SUM(Ведомственная!H716)</f>
        <v>1238.8</v>
      </c>
      <c r="H658" s="25">
        <f>SUM(Ведомственная!I716)</f>
        <v>1238.8</v>
      </c>
    </row>
    <row r="659" spans="1:8" ht="31.5">
      <c r="A659" s="111" t="s">
        <v>51</v>
      </c>
      <c r="B659" s="2" t="s">
        <v>863</v>
      </c>
      <c r="C659" s="2" t="s">
        <v>90</v>
      </c>
      <c r="D659" s="2" t="s">
        <v>169</v>
      </c>
      <c r="E659" s="2" t="s">
        <v>33</v>
      </c>
      <c r="F659" s="25">
        <f>SUM(Ведомственная!G717)</f>
        <v>579.1</v>
      </c>
      <c r="G659" s="25">
        <f>SUM(Ведомственная!H717)</f>
        <v>579.1</v>
      </c>
      <c r="H659" s="25">
        <f>SUM(Ведомственная!I717)</f>
        <v>579.1</v>
      </c>
    </row>
    <row r="660" spans="1:8">
      <c r="A660" s="111" t="s">
        <v>21</v>
      </c>
      <c r="B660" s="2" t="s">
        <v>863</v>
      </c>
      <c r="C660" s="2" t="s">
        <v>95</v>
      </c>
      <c r="D660" s="2" t="s">
        <v>169</v>
      </c>
      <c r="E660" s="2" t="s">
        <v>33</v>
      </c>
      <c r="F660" s="25">
        <f>SUM(Ведомственная!G718)</f>
        <v>226</v>
      </c>
      <c r="G660" s="25">
        <f>SUM(Ведомственная!H718)</f>
        <v>226</v>
      </c>
      <c r="H660" s="25">
        <f>SUM(Ведомственная!I718)</f>
        <v>226</v>
      </c>
    </row>
    <row r="661" spans="1:8" ht="31.5">
      <c r="A661" s="111" t="s">
        <v>267</v>
      </c>
      <c r="B661" s="2" t="s">
        <v>266</v>
      </c>
      <c r="C661" s="2"/>
      <c r="D661" s="2"/>
      <c r="E661" s="2"/>
      <c r="F661" s="25">
        <f>SUM(F662+F676+F678+F685)</f>
        <v>129761.7</v>
      </c>
      <c r="G661" s="25">
        <f t="shared" ref="G661:H661" si="84">SUM(G662+G676+G678+G685)</f>
        <v>16595</v>
      </c>
      <c r="H661" s="25">
        <f t="shared" si="84"/>
        <v>16581.8</v>
      </c>
    </row>
    <row r="662" spans="1:8">
      <c r="A662" s="111" t="s">
        <v>34</v>
      </c>
      <c r="B662" s="2" t="s">
        <v>864</v>
      </c>
      <c r="C662" s="2"/>
      <c r="D662" s="2"/>
      <c r="E662" s="2"/>
      <c r="F662" s="25">
        <f>SUM(F663+F668+F670+F672)</f>
        <v>66871</v>
      </c>
      <c r="G662" s="25">
        <f t="shared" ref="G662:H662" si="85">SUM(G663+G668+G670+G672)</f>
        <v>9971</v>
      </c>
      <c r="H662" s="25">
        <f t="shared" si="85"/>
        <v>9971</v>
      </c>
    </row>
    <row r="663" spans="1:8" ht="63">
      <c r="A663" s="53" t="s">
        <v>867</v>
      </c>
      <c r="B663" s="2" t="s">
        <v>881</v>
      </c>
      <c r="C663" s="2"/>
      <c r="D663" s="2"/>
      <c r="E663" s="2"/>
      <c r="F663" s="25">
        <f>SUM(F664+F666)</f>
        <v>50371</v>
      </c>
      <c r="G663" s="25">
        <f t="shared" ref="G663:H663" si="86">SUM(G664+G666)</f>
        <v>9371</v>
      </c>
      <c r="H663" s="25">
        <f t="shared" si="86"/>
        <v>9371</v>
      </c>
    </row>
    <row r="664" spans="1:8" ht="47.25">
      <c r="A664" s="111" t="s">
        <v>882</v>
      </c>
      <c r="B664" s="2" t="s">
        <v>883</v>
      </c>
      <c r="C664" s="2"/>
      <c r="D664" s="2"/>
      <c r="E664" s="2"/>
      <c r="F664" s="25">
        <f>SUM(F665)</f>
        <v>5371</v>
      </c>
      <c r="G664" s="25">
        <f>SUM(G665)</f>
        <v>5371</v>
      </c>
      <c r="H664" s="25">
        <f>SUM(H665)</f>
        <v>5371</v>
      </c>
    </row>
    <row r="665" spans="1:8" ht="31.5">
      <c r="A665" s="111" t="s">
        <v>229</v>
      </c>
      <c r="B665" s="2" t="s">
        <v>883</v>
      </c>
      <c r="C665" s="2" t="s">
        <v>121</v>
      </c>
      <c r="D665" s="2" t="s">
        <v>169</v>
      </c>
      <c r="E665" s="2" t="s">
        <v>43</v>
      </c>
      <c r="F665" s="25">
        <f>SUM(Ведомственная!G754)</f>
        <v>5371</v>
      </c>
      <c r="G665" s="25">
        <f>SUM(Ведомственная!H754)</f>
        <v>5371</v>
      </c>
      <c r="H665" s="25">
        <f>SUM(Ведомственная!I754)</f>
        <v>5371</v>
      </c>
    </row>
    <row r="666" spans="1:8" ht="31.5">
      <c r="A666" s="111" t="s">
        <v>886</v>
      </c>
      <c r="B666" s="2" t="s">
        <v>901</v>
      </c>
      <c r="C666" s="2"/>
      <c r="D666" s="2"/>
      <c r="E666" s="2"/>
      <c r="F666" s="25">
        <f>SUM(F667)</f>
        <v>45000</v>
      </c>
      <c r="G666" s="25">
        <f t="shared" ref="G666:H666" si="87">SUM(G667)</f>
        <v>4000</v>
      </c>
      <c r="H666" s="25">
        <f t="shared" si="87"/>
        <v>4000</v>
      </c>
    </row>
    <row r="667" spans="1:8" ht="31.5">
      <c r="A667" s="111" t="s">
        <v>229</v>
      </c>
      <c r="B667" s="2" t="s">
        <v>901</v>
      </c>
      <c r="C667" s="2" t="s">
        <v>90</v>
      </c>
      <c r="D667" s="2" t="s">
        <v>169</v>
      </c>
      <c r="E667" s="2" t="s">
        <v>43</v>
      </c>
      <c r="F667" s="25">
        <f>SUM(Ведомственная!G756)</f>
        <v>45000</v>
      </c>
      <c r="G667" s="25">
        <f>SUM(Ведомственная!H756)</f>
        <v>4000</v>
      </c>
      <c r="H667" s="25">
        <f>SUM(Ведомственная!I756)</f>
        <v>4000</v>
      </c>
    </row>
    <row r="668" spans="1:8" ht="63">
      <c r="A668" s="111" t="s">
        <v>884</v>
      </c>
      <c r="B668" s="55" t="s">
        <v>885</v>
      </c>
      <c r="C668" s="2"/>
      <c r="D668" s="2"/>
      <c r="E668" s="2"/>
      <c r="F668" s="25">
        <f>SUM(F669)</f>
        <v>600</v>
      </c>
      <c r="G668" s="25">
        <f>SUM(G669)</f>
        <v>600</v>
      </c>
      <c r="H668" s="25">
        <f>SUM(H669)</f>
        <v>600</v>
      </c>
    </row>
    <row r="669" spans="1:8" ht="31.5">
      <c r="A669" s="111" t="s">
        <v>229</v>
      </c>
      <c r="B669" s="55" t="s">
        <v>885</v>
      </c>
      <c r="C669" s="2" t="s">
        <v>121</v>
      </c>
      <c r="D669" s="2" t="s">
        <v>169</v>
      </c>
      <c r="E669" s="2" t="s">
        <v>43</v>
      </c>
      <c r="F669" s="25">
        <f>SUM(Ведомственная!G761)</f>
        <v>600</v>
      </c>
      <c r="G669" s="25">
        <f>SUM(Ведомственная!H761)</f>
        <v>600</v>
      </c>
      <c r="H669" s="25">
        <f>SUM(Ведомственная!I761)</f>
        <v>600</v>
      </c>
    </row>
    <row r="670" spans="1:8" ht="31.5">
      <c r="A670" s="111" t="s">
        <v>887</v>
      </c>
      <c r="B670" s="55" t="s">
        <v>903</v>
      </c>
      <c r="C670" s="2"/>
      <c r="D670" s="2"/>
      <c r="E670" s="2"/>
      <c r="F670" s="25">
        <f>SUM(F671)</f>
        <v>7200</v>
      </c>
      <c r="G670" s="25">
        <f t="shared" ref="G670:H670" si="88">SUM(G671)</f>
        <v>0</v>
      </c>
      <c r="H670" s="25">
        <f t="shared" si="88"/>
        <v>0</v>
      </c>
    </row>
    <row r="671" spans="1:8" ht="31.5">
      <c r="A671" s="111" t="s">
        <v>229</v>
      </c>
      <c r="B671" s="55" t="s">
        <v>903</v>
      </c>
      <c r="C671" s="2" t="s">
        <v>90</v>
      </c>
      <c r="D671" s="2" t="s">
        <v>169</v>
      </c>
      <c r="E671" s="2" t="s">
        <v>43</v>
      </c>
      <c r="F671" s="25">
        <f>SUM(Ведомственная!G763)</f>
        <v>7200</v>
      </c>
      <c r="G671" s="25">
        <f>SUM(Ведомственная!H763)</f>
        <v>0</v>
      </c>
      <c r="H671" s="25">
        <f>SUM(Ведомственная!I763)</f>
        <v>0</v>
      </c>
    </row>
    <row r="672" spans="1:8">
      <c r="A672" s="111" t="s">
        <v>260</v>
      </c>
      <c r="B672" s="2" t="s">
        <v>865</v>
      </c>
      <c r="C672" s="2"/>
      <c r="D672" s="2"/>
      <c r="E672" s="2"/>
      <c r="F672" s="25">
        <f>SUM(F673)+F674</f>
        <v>8700</v>
      </c>
      <c r="G672" s="25">
        <f t="shared" ref="G672:H672" si="89">SUM(G673)+G674</f>
        <v>0</v>
      </c>
      <c r="H672" s="25">
        <f t="shared" si="89"/>
        <v>0</v>
      </c>
    </row>
    <row r="673" spans="1:8" ht="31.5">
      <c r="A673" s="111" t="s">
        <v>51</v>
      </c>
      <c r="B673" s="2" t="s">
        <v>865</v>
      </c>
      <c r="C673" s="2" t="s">
        <v>90</v>
      </c>
      <c r="D673" s="2" t="s">
        <v>169</v>
      </c>
      <c r="E673" s="2" t="s">
        <v>33</v>
      </c>
      <c r="F673" s="25">
        <f>SUM(Ведомственная!G722)</f>
        <v>3500</v>
      </c>
      <c r="G673" s="25">
        <f>SUM(Ведомственная!H722)</f>
        <v>0</v>
      </c>
      <c r="H673" s="25">
        <f>SUM(Ведомственная!I722)</f>
        <v>0</v>
      </c>
    </row>
    <row r="674" spans="1:8" ht="47.25">
      <c r="A674" s="111" t="s">
        <v>888</v>
      </c>
      <c r="B674" s="2" t="s">
        <v>902</v>
      </c>
      <c r="C674" s="2"/>
      <c r="D674" s="2"/>
      <c r="E674" s="2"/>
      <c r="F674" s="25">
        <f>SUM(F675)</f>
        <v>5200</v>
      </c>
      <c r="G674" s="25">
        <f t="shared" ref="G674:H674" si="90">SUM(G675)</f>
        <v>0</v>
      </c>
      <c r="H674" s="25">
        <f t="shared" si="90"/>
        <v>0</v>
      </c>
    </row>
    <row r="675" spans="1:8" ht="31.5">
      <c r="A675" s="111" t="s">
        <v>51</v>
      </c>
      <c r="B675" s="2" t="s">
        <v>902</v>
      </c>
      <c r="C675" s="2" t="s">
        <v>90</v>
      </c>
      <c r="D675" s="2" t="s">
        <v>169</v>
      </c>
      <c r="E675" s="2" t="s">
        <v>43</v>
      </c>
      <c r="F675" s="25">
        <f>SUM(Ведомственная!G759)</f>
        <v>5200</v>
      </c>
      <c r="G675" s="25">
        <f>SUM(Ведомственная!H759)</f>
        <v>0</v>
      </c>
      <c r="H675" s="25">
        <f>SUM(Ведомственная!I759)</f>
        <v>0</v>
      </c>
    </row>
    <row r="676" spans="1:8" ht="31.5">
      <c r="A676" s="27" t="s">
        <v>368</v>
      </c>
      <c r="B676" s="34" t="s">
        <v>310</v>
      </c>
      <c r="C676" s="34"/>
      <c r="D676" s="2"/>
      <c r="E676" s="2"/>
      <c r="F676" s="25">
        <f>F677</f>
        <v>7300</v>
      </c>
      <c r="G676" s="25">
        <f>G677</f>
        <v>0</v>
      </c>
      <c r="H676" s="25">
        <f>H677</f>
        <v>0</v>
      </c>
    </row>
    <row r="677" spans="1:8" ht="31.5">
      <c r="A677" s="27" t="s">
        <v>272</v>
      </c>
      <c r="B677" s="34" t="s">
        <v>310</v>
      </c>
      <c r="C677" s="34">
        <v>400</v>
      </c>
      <c r="D677" s="2" t="s">
        <v>169</v>
      </c>
      <c r="E677" s="2" t="s">
        <v>33</v>
      </c>
      <c r="F677" s="25">
        <f>SUM(Ведомственная!G435)</f>
        <v>7300</v>
      </c>
      <c r="G677" s="25">
        <f>SUM(Ведомственная!H435)</f>
        <v>0</v>
      </c>
      <c r="H677" s="25">
        <f>SUM(Ведомственная!I435)</f>
        <v>0</v>
      </c>
    </row>
    <row r="678" spans="1:8">
      <c r="A678" s="111" t="s">
        <v>150</v>
      </c>
      <c r="B678" s="2" t="s">
        <v>317</v>
      </c>
      <c r="C678" s="2"/>
      <c r="D678" s="2"/>
      <c r="E678" s="2"/>
      <c r="F678" s="25">
        <f>SUM(F679+F682)</f>
        <v>1800</v>
      </c>
      <c r="G678" s="25">
        <f>SUM(G679+G684)</f>
        <v>0</v>
      </c>
      <c r="H678" s="25">
        <f>SUM(H679+H684)</f>
        <v>0</v>
      </c>
    </row>
    <row r="679" spans="1:8" ht="31.5">
      <c r="A679" s="111" t="s">
        <v>263</v>
      </c>
      <c r="B679" s="2" t="s">
        <v>318</v>
      </c>
      <c r="C679" s="2"/>
      <c r="D679" s="2"/>
      <c r="E679" s="2"/>
      <c r="F679" s="25">
        <f t="shared" ref="F679:H680" si="91">F680</f>
        <v>1000</v>
      </c>
      <c r="G679" s="25">
        <f t="shared" si="91"/>
        <v>0</v>
      </c>
      <c r="H679" s="25">
        <f t="shared" si="91"/>
        <v>0</v>
      </c>
    </row>
    <row r="680" spans="1:8">
      <c r="A680" s="111" t="s">
        <v>260</v>
      </c>
      <c r="B680" s="2" t="s">
        <v>319</v>
      </c>
      <c r="C680" s="2"/>
      <c r="D680" s="2"/>
      <c r="E680" s="2"/>
      <c r="F680" s="25">
        <f t="shared" si="91"/>
        <v>1000</v>
      </c>
      <c r="G680" s="25">
        <f t="shared" si="91"/>
        <v>0</v>
      </c>
      <c r="H680" s="25">
        <f t="shared" si="91"/>
        <v>0</v>
      </c>
    </row>
    <row r="681" spans="1:8" ht="31.5">
      <c r="A681" s="111" t="s">
        <v>229</v>
      </c>
      <c r="B681" s="2" t="s">
        <v>319</v>
      </c>
      <c r="C681" s="2" t="s">
        <v>121</v>
      </c>
      <c r="D681" s="2" t="s">
        <v>169</v>
      </c>
      <c r="E681" s="2" t="s">
        <v>33</v>
      </c>
      <c r="F681" s="25">
        <f>SUM(Ведомственная!G726)</f>
        <v>1000</v>
      </c>
      <c r="G681" s="25">
        <f>SUM(Ведомственная!H726)</f>
        <v>0</v>
      </c>
      <c r="H681" s="25">
        <f>SUM(Ведомственная!I726)</f>
        <v>0</v>
      </c>
    </row>
    <row r="682" spans="1:8" ht="31.5">
      <c r="A682" s="111" t="s">
        <v>265</v>
      </c>
      <c r="B682" s="2" t="s">
        <v>322</v>
      </c>
      <c r="C682" s="2"/>
      <c r="D682" s="2"/>
      <c r="E682" s="2"/>
      <c r="F682" s="25">
        <f t="shared" ref="F682:H682" si="92">F683</f>
        <v>800</v>
      </c>
      <c r="G682" s="25">
        <f t="shared" si="92"/>
        <v>0</v>
      </c>
      <c r="H682" s="25">
        <f t="shared" si="92"/>
        <v>0</v>
      </c>
    </row>
    <row r="683" spans="1:8">
      <c r="A683" s="111" t="s">
        <v>260</v>
      </c>
      <c r="B683" s="2" t="s">
        <v>323</v>
      </c>
      <c r="C683" s="2"/>
      <c r="D683" s="2"/>
      <c r="E683" s="2"/>
      <c r="F683" s="25">
        <f>SUM(F684)</f>
        <v>800</v>
      </c>
      <c r="G683" s="25">
        <f t="shared" ref="G683:H683" si="93">SUM(G684)</f>
        <v>0</v>
      </c>
      <c r="H683" s="25">
        <f t="shared" si="93"/>
        <v>0</v>
      </c>
    </row>
    <row r="684" spans="1:8" ht="31.5">
      <c r="A684" s="111" t="s">
        <v>229</v>
      </c>
      <c r="B684" s="2" t="s">
        <v>323</v>
      </c>
      <c r="C684" s="2" t="s">
        <v>121</v>
      </c>
      <c r="D684" s="2" t="s">
        <v>169</v>
      </c>
      <c r="E684" s="2" t="s">
        <v>33</v>
      </c>
      <c r="F684" s="25">
        <f>SUM(Ведомственная!G732)</f>
        <v>800</v>
      </c>
      <c r="G684" s="25">
        <f>SUM(Ведомственная!H732)</f>
        <v>0</v>
      </c>
      <c r="H684" s="25">
        <f>SUM(Ведомственная!I732)</f>
        <v>0</v>
      </c>
    </row>
    <row r="685" spans="1:8">
      <c r="A685" s="111" t="s">
        <v>604</v>
      </c>
      <c r="B685" s="55" t="s">
        <v>889</v>
      </c>
      <c r="C685" s="2"/>
      <c r="D685" s="2"/>
      <c r="E685" s="2"/>
      <c r="F685" s="25">
        <f>SUM(F688)+F686</f>
        <v>53790.7</v>
      </c>
      <c r="G685" s="25">
        <f t="shared" ref="G685:H685" si="94">SUM(G688)+G686</f>
        <v>6624</v>
      </c>
      <c r="H685" s="25">
        <f t="shared" si="94"/>
        <v>6610.8</v>
      </c>
    </row>
    <row r="686" spans="1:8" ht="47.25">
      <c r="A686" s="114" t="s">
        <v>899</v>
      </c>
      <c r="B686" s="55" t="s">
        <v>900</v>
      </c>
      <c r="C686" s="2"/>
      <c r="D686" s="2"/>
      <c r="E686" s="2"/>
      <c r="F686" s="25">
        <f>SUM(F687)</f>
        <v>6624</v>
      </c>
      <c r="G686" s="25">
        <f t="shared" ref="G686:H686" si="95">SUM(G687)</f>
        <v>6624</v>
      </c>
      <c r="H686" s="25">
        <f t="shared" si="95"/>
        <v>6610.8</v>
      </c>
    </row>
    <row r="687" spans="1:8" ht="31.5">
      <c r="A687" s="111" t="s">
        <v>229</v>
      </c>
      <c r="B687" s="55" t="s">
        <v>900</v>
      </c>
      <c r="C687" s="2" t="s">
        <v>121</v>
      </c>
      <c r="D687" s="2" t="s">
        <v>169</v>
      </c>
      <c r="E687" s="2" t="s">
        <v>53</v>
      </c>
      <c r="F687" s="25">
        <f>SUM(Ведомственная!G782)</f>
        <v>6624</v>
      </c>
      <c r="G687" s="25">
        <f>SUM(Ведомственная!H782)</f>
        <v>6624</v>
      </c>
      <c r="H687" s="25">
        <f>SUM(Ведомственная!I782)</f>
        <v>6610.8</v>
      </c>
    </row>
    <row r="688" spans="1:8" ht="31.5">
      <c r="A688" s="111" t="s">
        <v>526</v>
      </c>
      <c r="B688" s="55" t="s">
        <v>890</v>
      </c>
      <c r="C688" s="2"/>
      <c r="D688" s="2"/>
      <c r="E688" s="2"/>
      <c r="F688" s="25">
        <f>SUM(F689)</f>
        <v>47166.7</v>
      </c>
      <c r="G688" s="25">
        <f t="shared" ref="G688:H688" si="96">SUM(G689)</f>
        <v>0</v>
      </c>
      <c r="H688" s="25">
        <f t="shared" si="96"/>
        <v>0</v>
      </c>
    </row>
    <row r="689" spans="1:8" ht="31.5">
      <c r="A689" s="111" t="s">
        <v>229</v>
      </c>
      <c r="B689" s="55" t="s">
        <v>890</v>
      </c>
      <c r="C689" s="2" t="s">
        <v>121</v>
      </c>
      <c r="D689" s="2" t="s">
        <v>169</v>
      </c>
      <c r="E689" s="2" t="s">
        <v>43</v>
      </c>
      <c r="F689" s="25">
        <f>SUM(Ведомственная!G766)</f>
        <v>47166.7</v>
      </c>
      <c r="G689" s="25">
        <f>SUM(Ведомственная!H766)</f>
        <v>0</v>
      </c>
      <c r="H689" s="25">
        <f>SUM(Ведомственная!I766)</f>
        <v>0</v>
      </c>
    </row>
    <row r="690" spans="1:8" s="24" customFormat="1" ht="31.5">
      <c r="A690" s="21" t="s">
        <v>681</v>
      </c>
      <c r="B690" s="29" t="s">
        <v>15</v>
      </c>
      <c r="C690" s="29"/>
      <c r="D690" s="44"/>
      <c r="E690" s="44"/>
      <c r="F690" s="45">
        <f>SUM(F691+F718+F723+F734)</f>
        <v>31311</v>
      </c>
      <c r="G690" s="45">
        <f>SUM(G691+G718+G723+G734)</f>
        <v>27879</v>
      </c>
      <c r="H690" s="45">
        <f>SUM(H691+H718+H723+H734)</f>
        <v>27879</v>
      </c>
    </row>
    <row r="691" spans="1:8" ht="47.25">
      <c r="A691" s="111" t="s">
        <v>81</v>
      </c>
      <c r="B691" s="31" t="s">
        <v>16</v>
      </c>
      <c r="C691" s="31"/>
      <c r="D691" s="112"/>
      <c r="E691" s="112"/>
      <c r="F691" s="101">
        <f>F707+F692+F710</f>
        <v>20690.900000000001</v>
      </c>
      <c r="G691" s="101">
        <f>G707+G692+G710</f>
        <v>20188.900000000001</v>
      </c>
      <c r="H691" s="101">
        <f>H707+H692+H710</f>
        <v>20188.900000000001</v>
      </c>
    </row>
    <row r="692" spans="1:8">
      <c r="A692" s="111" t="s">
        <v>34</v>
      </c>
      <c r="B692" s="31" t="s">
        <v>35</v>
      </c>
      <c r="C692" s="31"/>
      <c r="D692" s="112"/>
      <c r="E692" s="112"/>
      <c r="F692" s="101">
        <f>SUM(F693+F696+F703)</f>
        <v>17390.900000000001</v>
      </c>
      <c r="G692" s="101">
        <f>SUM(G693+G696+G703)</f>
        <v>16888.900000000001</v>
      </c>
      <c r="H692" s="101">
        <f>SUM(H693+H696+H703)</f>
        <v>16888.900000000001</v>
      </c>
    </row>
    <row r="693" spans="1:8">
      <c r="A693" s="111" t="s">
        <v>37</v>
      </c>
      <c r="B693" s="31" t="s">
        <v>38</v>
      </c>
      <c r="C693" s="31"/>
      <c r="D693" s="112"/>
      <c r="E693" s="112"/>
      <c r="F693" s="101">
        <f t="shared" ref="F693:H694" si="97">F694</f>
        <v>11879.1</v>
      </c>
      <c r="G693" s="101">
        <f t="shared" si="97"/>
        <v>11879.1</v>
      </c>
      <c r="H693" s="101">
        <f t="shared" si="97"/>
        <v>11879.1</v>
      </c>
    </row>
    <row r="694" spans="1:8" ht="31.5">
      <c r="A694" s="111" t="s">
        <v>39</v>
      </c>
      <c r="B694" s="31" t="s">
        <v>40</v>
      </c>
      <c r="C694" s="31"/>
      <c r="D694" s="112"/>
      <c r="E694" s="112"/>
      <c r="F694" s="101">
        <f t="shared" si="97"/>
        <v>11879.1</v>
      </c>
      <c r="G694" s="101">
        <f t="shared" si="97"/>
        <v>11879.1</v>
      </c>
      <c r="H694" s="101">
        <f t="shared" si="97"/>
        <v>11879.1</v>
      </c>
    </row>
    <row r="695" spans="1:8">
      <c r="A695" s="111" t="s">
        <v>41</v>
      </c>
      <c r="B695" s="31" t="s">
        <v>40</v>
      </c>
      <c r="C695" s="31">
        <v>300</v>
      </c>
      <c r="D695" s="112" t="s">
        <v>30</v>
      </c>
      <c r="E695" s="112" t="s">
        <v>33</v>
      </c>
      <c r="F695" s="101">
        <f>SUM(Ведомственная!G502)</f>
        <v>11879.1</v>
      </c>
      <c r="G695" s="101">
        <f>SUM(Ведомственная!H502)</f>
        <v>11879.1</v>
      </c>
      <c r="H695" s="101">
        <f>SUM(Ведомственная!I502)</f>
        <v>11879.1</v>
      </c>
    </row>
    <row r="696" spans="1:8">
      <c r="A696" s="111" t="s">
        <v>54</v>
      </c>
      <c r="B696" s="31" t="s">
        <v>55</v>
      </c>
      <c r="C696" s="31"/>
      <c r="D696" s="112"/>
      <c r="E696" s="112"/>
      <c r="F696" s="101">
        <f>F697+F699+F701</f>
        <v>3661.3</v>
      </c>
      <c r="G696" s="101">
        <f>G697+G699+G701</f>
        <v>3159.3</v>
      </c>
      <c r="H696" s="101">
        <f>H697+H699+H701</f>
        <v>3159.3</v>
      </c>
    </row>
    <row r="697" spans="1:8">
      <c r="A697" s="111" t="s">
        <v>56</v>
      </c>
      <c r="B697" s="31" t="s">
        <v>57</v>
      </c>
      <c r="C697" s="31"/>
      <c r="D697" s="112"/>
      <c r="E697" s="112"/>
      <c r="F697" s="101">
        <f>F698</f>
        <v>1193</v>
      </c>
      <c r="G697" s="101">
        <f>G698</f>
        <v>624.70000000000005</v>
      </c>
      <c r="H697" s="101">
        <f>H698</f>
        <v>562.70000000000005</v>
      </c>
    </row>
    <row r="698" spans="1:8">
      <c r="A698" s="111" t="s">
        <v>41</v>
      </c>
      <c r="B698" s="31" t="s">
        <v>57</v>
      </c>
      <c r="C698" s="31">
        <v>300</v>
      </c>
      <c r="D698" s="112" t="s">
        <v>30</v>
      </c>
      <c r="E698" s="112" t="s">
        <v>53</v>
      </c>
      <c r="F698" s="101">
        <f>SUM(Ведомственная!G585)</f>
        <v>1193</v>
      </c>
      <c r="G698" s="101">
        <f>SUM(Ведомственная!H585)</f>
        <v>624.70000000000005</v>
      </c>
      <c r="H698" s="101">
        <f>SUM(Ведомственная!I585)</f>
        <v>562.70000000000005</v>
      </c>
    </row>
    <row r="699" spans="1:8" ht="31.5">
      <c r="A699" s="111" t="s">
        <v>58</v>
      </c>
      <c r="B699" s="31" t="s">
        <v>59</v>
      </c>
      <c r="C699" s="31"/>
      <c r="D699" s="112"/>
      <c r="E699" s="112"/>
      <c r="F699" s="101">
        <f>F700</f>
        <v>1658.3</v>
      </c>
      <c r="G699" s="101">
        <f>G700</f>
        <v>1724.6</v>
      </c>
      <c r="H699" s="101">
        <f>H700</f>
        <v>1786.6</v>
      </c>
    </row>
    <row r="700" spans="1:8">
      <c r="A700" s="111" t="s">
        <v>41</v>
      </c>
      <c r="B700" s="31" t="s">
        <v>59</v>
      </c>
      <c r="C700" s="31">
        <v>300</v>
      </c>
      <c r="D700" s="112" t="s">
        <v>30</v>
      </c>
      <c r="E700" s="112" t="s">
        <v>53</v>
      </c>
      <c r="F700" s="101">
        <f>SUM(Ведомственная!G587)</f>
        <v>1658.3</v>
      </c>
      <c r="G700" s="101">
        <f>SUM(Ведомственная!H587)</f>
        <v>1724.6</v>
      </c>
      <c r="H700" s="101">
        <f>SUM(Ведомственная!I587)</f>
        <v>1786.6</v>
      </c>
    </row>
    <row r="701" spans="1:8" ht="47.25">
      <c r="A701" s="111" t="s">
        <v>470</v>
      </c>
      <c r="B701" s="2" t="s">
        <v>471</v>
      </c>
      <c r="C701" s="112"/>
      <c r="D701" s="112"/>
      <c r="E701" s="112"/>
      <c r="F701" s="101">
        <f>F702</f>
        <v>810</v>
      </c>
      <c r="G701" s="101">
        <f>G702</f>
        <v>810</v>
      </c>
      <c r="H701" s="101">
        <f>H702</f>
        <v>810</v>
      </c>
    </row>
    <row r="702" spans="1:8">
      <c r="A702" s="111" t="s">
        <v>41</v>
      </c>
      <c r="B702" s="2" t="s">
        <v>471</v>
      </c>
      <c r="C702" s="112" t="s">
        <v>98</v>
      </c>
      <c r="D702" s="112" t="s">
        <v>30</v>
      </c>
      <c r="E702" s="112" t="s">
        <v>53</v>
      </c>
      <c r="F702" s="25">
        <f>SUM(Ведомственная!G589)</f>
        <v>810</v>
      </c>
      <c r="G702" s="25">
        <f>SUM(Ведомственная!H589)</f>
        <v>810</v>
      </c>
      <c r="H702" s="25">
        <f>SUM(Ведомственная!I589)</f>
        <v>810</v>
      </c>
    </row>
    <row r="703" spans="1:8" ht="31.5">
      <c r="A703" s="111" t="s">
        <v>60</v>
      </c>
      <c r="B703" s="31" t="s">
        <v>61</v>
      </c>
      <c r="C703" s="31"/>
      <c r="D703" s="112"/>
      <c r="E703" s="112"/>
      <c r="F703" s="101">
        <f>F704</f>
        <v>1850.5</v>
      </c>
      <c r="G703" s="101">
        <f>G704</f>
        <v>1850.5</v>
      </c>
      <c r="H703" s="101">
        <f>H704</f>
        <v>1850.5</v>
      </c>
    </row>
    <row r="704" spans="1:8">
      <c r="A704" s="111" t="s">
        <v>62</v>
      </c>
      <c r="B704" s="31" t="s">
        <v>63</v>
      </c>
      <c r="C704" s="31"/>
      <c r="D704" s="112"/>
      <c r="E704" s="112"/>
      <c r="F704" s="101">
        <f>F705+F706</f>
        <v>1850.5</v>
      </c>
      <c r="G704" s="101">
        <f>G705+G706</f>
        <v>1850.5</v>
      </c>
      <c r="H704" s="101">
        <f>H705+H706</f>
        <v>1850.5</v>
      </c>
    </row>
    <row r="705" spans="1:8" ht="31.5">
      <c r="A705" s="111" t="s">
        <v>51</v>
      </c>
      <c r="B705" s="31" t="s">
        <v>63</v>
      </c>
      <c r="C705" s="31">
        <v>200</v>
      </c>
      <c r="D705" s="112" t="s">
        <v>30</v>
      </c>
      <c r="E705" s="112" t="s">
        <v>53</v>
      </c>
      <c r="F705" s="101">
        <f>SUM(Ведомственная!G592)</f>
        <v>1248.5</v>
      </c>
      <c r="G705" s="101">
        <f>SUM(Ведомственная!H592)</f>
        <v>1248.5</v>
      </c>
      <c r="H705" s="101">
        <f>SUM(Ведомственная!I592)</f>
        <v>1248.5</v>
      </c>
    </row>
    <row r="706" spans="1:8">
      <c r="A706" s="111" t="s">
        <v>41</v>
      </c>
      <c r="B706" s="31" t="s">
        <v>63</v>
      </c>
      <c r="C706" s="31">
        <v>300</v>
      </c>
      <c r="D706" s="112" t="s">
        <v>30</v>
      </c>
      <c r="E706" s="112" t="s">
        <v>53</v>
      </c>
      <c r="F706" s="101">
        <f>SUM(Ведомственная!G593)</f>
        <v>602</v>
      </c>
      <c r="G706" s="101">
        <f>SUM(Ведомственная!H593)</f>
        <v>602</v>
      </c>
      <c r="H706" s="101">
        <f>SUM(Ведомственная!I593)</f>
        <v>602</v>
      </c>
    </row>
    <row r="707" spans="1:8" ht="47.25" hidden="1">
      <c r="A707" s="111" t="s">
        <v>17</v>
      </c>
      <c r="B707" s="31" t="s">
        <v>18</v>
      </c>
      <c r="C707" s="31"/>
      <c r="D707" s="112"/>
      <c r="E707" s="112"/>
      <c r="F707" s="101">
        <f>SUM(F708)</f>
        <v>0</v>
      </c>
      <c r="G707" s="101">
        <f>SUM(G708)</f>
        <v>0</v>
      </c>
      <c r="H707" s="101">
        <f>SUM(H708)</f>
        <v>0</v>
      </c>
    </row>
    <row r="708" spans="1:8" hidden="1">
      <c r="A708" s="111" t="s">
        <v>19</v>
      </c>
      <c r="B708" s="31" t="s">
        <v>20</v>
      </c>
      <c r="C708" s="31"/>
      <c r="D708" s="112"/>
      <c r="E708" s="112"/>
      <c r="F708" s="101">
        <f>F709</f>
        <v>0</v>
      </c>
      <c r="G708" s="101">
        <f>G709</f>
        <v>0</v>
      </c>
      <c r="H708" s="101">
        <f>H709</f>
        <v>0</v>
      </c>
    </row>
    <row r="709" spans="1:8" hidden="1">
      <c r="A709" s="111" t="s">
        <v>21</v>
      </c>
      <c r="B709" s="31" t="s">
        <v>20</v>
      </c>
      <c r="C709" s="31">
        <v>800</v>
      </c>
      <c r="D709" s="112" t="s">
        <v>12</v>
      </c>
      <c r="E709" s="112" t="s">
        <v>14</v>
      </c>
      <c r="F709" s="101">
        <v>0</v>
      </c>
      <c r="G709" s="101">
        <v>0</v>
      </c>
      <c r="H709" s="101">
        <v>0</v>
      </c>
    </row>
    <row r="710" spans="1:8" ht="31.5">
      <c r="A710" s="111" t="s">
        <v>44</v>
      </c>
      <c r="B710" s="31" t="s">
        <v>45</v>
      </c>
      <c r="C710" s="31"/>
      <c r="D710" s="112"/>
      <c r="E710" s="112"/>
      <c r="F710" s="101">
        <f>SUM(F711)+F715</f>
        <v>3300</v>
      </c>
      <c r="G710" s="101">
        <f>SUM(G711)+G715</f>
        <v>3300</v>
      </c>
      <c r="H710" s="101">
        <f>SUM(H711)+H715</f>
        <v>3300</v>
      </c>
    </row>
    <row r="711" spans="1:8">
      <c r="A711" s="111" t="s">
        <v>46</v>
      </c>
      <c r="B711" s="31" t="s">
        <v>47</v>
      </c>
      <c r="C711" s="31"/>
      <c r="D711" s="112"/>
      <c r="E711" s="112"/>
      <c r="F711" s="101">
        <f>F712</f>
        <v>3300</v>
      </c>
      <c r="G711" s="101">
        <f>G712</f>
        <v>3300</v>
      </c>
      <c r="H711" s="101">
        <f>H712</f>
        <v>3300</v>
      </c>
    </row>
    <row r="712" spans="1:8" ht="47.25">
      <c r="A712" s="111" t="s">
        <v>48</v>
      </c>
      <c r="B712" s="31" t="s">
        <v>49</v>
      </c>
      <c r="C712" s="31"/>
      <c r="D712" s="112"/>
      <c r="E712" s="112"/>
      <c r="F712" s="101">
        <f>F713+F714</f>
        <v>3300</v>
      </c>
      <c r="G712" s="101">
        <f>G713+G714</f>
        <v>3300</v>
      </c>
      <c r="H712" s="101">
        <f>H713+H714</f>
        <v>3300</v>
      </c>
    </row>
    <row r="713" spans="1:8" ht="63">
      <c r="A713" s="111" t="s">
        <v>50</v>
      </c>
      <c r="B713" s="31" t="s">
        <v>49</v>
      </c>
      <c r="C713" s="31">
        <v>100</v>
      </c>
      <c r="D713" s="112" t="s">
        <v>30</v>
      </c>
      <c r="E713" s="112" t="s">
        <v>43</v>
      </c>
      <c r="F713" s="101">
        <f>SUM(Ведомственная!G516)</f>
        <v>1850</v>
      </c>
      <c r="G713" s="101">
        <f>SUM(Ведомственная!H516)</f>
        <v>1850</v>
      </c>
      <c r="H713" s="101">
        <f>SUM(Ведомственная!I516)</f>
        <v>1850</v>
      </c>
    </row>
    <row r="714" spans="1:8" ht="29.25" customHeight="1">
      <c r="A714" s="111" t="s">
        <v>51</v>
      </c>
      <c r="B714" s="31" t="s">
        <v>49</v>
      </c>
      <c r="C714" s="31">
        <v>200</v>
      </c>
      <c r="D714" s="112" t="s">
        <v>30</v>
      </c>
      <c r="E714" s="112" t="s">
        <v>43</v>
      </c>
      <c r="F714" s="101">
        <f>SUM(Ведомственная!G517)</f>
        <v>1450</v>
      </c>
      <c r="G714" s="101">
        <f>SUM(Ведомственная!H517)</f>
        <v>1450</v>
      </c>
      <c r="H714" s="101">
        <f>SUM(Ведомственная!I517)</f>
        <v>1450</v>
      </c>
    </row>
    <row r="715" spans="1:8">
      <c r="A715" s="111" t="s">
        <v>626</v>
      </c>
      <c r="B715" s="31" t="s">
        <v>625</v>
      </c>
      <c r="C715" s="31"/>
      <c r="D715" s="112"/>
      <c r="E715" s="112"/>
      <c r="F715" s="101">
        <f>SUM(F717)</f>
        <v>0</v>
      </c>
      <c r="G715" s="101">
        <f>SUM(G717)</f>
        <v>0</v>
      </c>
      <c r="H715" s="101">
        <f>SUM(H717)</f>
        <v>0</v>
      </c>
    </row>
    <row r="716" spans="1:8" ht="47.25">
      <c r="A716" s="111" t="s">
        <v>635</v>
      </c>
      <c r="B716" s="31" t="s">
        <v>634</v>
      </c>
      <c r="C716" s="31"/>
      <c r="D716" s="112"/>
      <c r="E716" s="112"/>
      <c r="F716" s="101">
        <f>SUM(F717)</f>
        <v>0</v>
      </c>
      <c r="G716" s="101">
        <f>SUM(G717)</f>
        <v>0</v>
      </c>
      <c r="H716" s="101">
        <f>SUM(H717)</f>
        <v>0</v>
      </c>
    </row>
    <row r="717" spans="1:8" ht="31.5">
      <c r="A717" s="111" t="s">
        <v>51</v>
      </c>
      <c r="B717" s="31" t="s">
        <v>634</v>
      </c>
      <c r="C717" s="31">
        <v>200</v>
      </c>
      <c r="D717" s="112" t="s">
        <v>30</v>
      </c>
      <c r="E717" s="112" t="s">
        <v>12</v>
      </c>
      <c r="F717" s="101">
        <f>SUM(Ведомственная!G646)</f>
        <v>0</v>
      </c>
      <c r="G717" s="101">
        <f>SUM(Ведомственная!H646)</f>
        <v>0</v>
      </c>
      <c r="H717" s="101">
        <f>SUM(Ведомственная!I646)</f>
        <v>0</v>
      </c>
    </row>
    <row r="718" spans="1:8">
      <c r="A718" s="111" t="s">
        <v>82</v>
      </c>
      <c r="B718" s="31" t="s">
        <v>64</v>
      </c>
      <c r="C718" s="31"/>
      <c r="D718" s="112"/>
      <c r="E718" s="112"/>
      <c r="F718" s="101">
        <f t="shared" ref="F718:H719" si="98">F719</f>
        <v>328.5</v>
      </c>
      <c r="G718" s="101">
        <f t="shared" si="98"/>
        <v>328.5</v>
      </c>
      <c r="H718" s="101">
        <f t="shared" si="98"/>
        <v>328.5</v>
      </c>
    </row>
    <row r="719" spans="1:8">
      <c r="A719" s="111" t="s">
        <v>34</v>
      </c>
      <c r="B719" s="31" t="s">
        <v>65</v>
      </c>
      <c r="C719" s="31"/>
      <c r="D719" s="112"/>
      <c r="E719" s="112"/>
      <c r="F719" s="101">
        <f t="shared" si="98"/>
        <v>328.5</v>
      </c>
      <c r="G719" s="101">
        <f t="shared" si="98"/>
        <v>328.5</v>
      </c>
      <c r="H719" s="101">
        <f t="shared" si="98"/>
        <v>328.5</v>
      </c>
    </row>
    <row r="720" spans="1:8">
      <c r="A720" s="111" t="s">
        <v>36</v>
      </c>
      <c r="B720" s="31" t="s">
        <v>66</v>
      </c>
      <c r="C720" s="31"/>
      <c r="D720" s="112"/>
      <c r="E720" s="112"/>
      <c r="F720" s="101">
        <f>F721+F722</f>
        <v>328.5</v>
      </c>
      <c r="G720" s="101">
        <f>G721+G722</f>
        <v>328.5</v>
      </c>
      <c r="H720" s="101">
        <f>H721+H722</f>
        <v>328.5</v>
      </c>
    </row>
    <row r="721" spans="1:8" ht="27.75" customHeight="1">
      <c r="A721" s="111" t="s">
        <v>51</v>
      </c>
      <c r="B721" s="31" t="s">
        <v>66</v>
      </c>
      <c r="C721" s="31">
        <v>200</v>
      </c>
      <c r="D721" s="112" t="s">
        <v>30</v>
      </c>
      <c r="E721" s="112" t="s">
        <v>53</v>
      </c>
      <c r="F721" s="101">
        <f>SUM(Ведомственная!G597)</f>
        <v>328.5</v>
      </c>
      <c r="G721" s="101">
        <f>SUM(Ведомственная!H597)</f>
        <v>328.5</v>
      </c>
      <c r="H721" s="101">
        <f>SUM(Ведомственная!I597)</f>
        <v>328.5</v>
      </c>
    </row>
    <row r="722" spans="1:8" hidden="1">
      <c r="A722" s="111" t="s">
        <v>41</v>
      </c>
      <c r="B722" s="31" t="s">
        <v>66</v>
      </c>
      <c r="C722" s="31">
        <v>300</v>
      </c>
      <c r="D722" s="112" t="s">
        <v>30</v>
      </c>
      <c r="E722" s="112" t="s">
        <v>53</v>
      </c>
      <c r="F722" s="101"/>
      <c r="G722" s="101"/>
      <c r="H722" s="101"/>
    </row>
    <row r="723" spans="1:8">
      <c r="A723" s="111" t="s">
        <v>83</v>
      </c>
      <c r="B723" s="31" t="s">
        <v>67</v>
      </c>
      <c r="C723" s="31"/>
      <c r="D723" s="112"/>
      <c r="E723" s="112"/>
      <c r="F723" s="101">
        <f>SUM(F724)</f>
        <v>3102</v>
      </c>
      <c r="G723" s="101">
        <f>SUM(G724)</f>
        <v>172</v>
      </c>
      <c r="H723" s="101">
        <f>SUM(H724)</f>
        <v>172</v>
      </c>
    </row>
    <row r="724" spans="1:8">
      <c r="A724" s="111" t="s">
        <v>34</v>
      </c>
      <c r="B724" s="31" t="s">
        <v>427</v>
      </c>
      <c r="C724" s="31"/>
      <c r="D724" s="43"/>
      <c r="E724" s="43"/>
      <c r="F724" s="101">
        <f>SUM(F727+F729+F731)+F725</f>
        <v>3102</v>
      </c>
      <c r="G724" s="101">
        <f t="shared" ref="G724:H724" si="99">SUM(G727+G729+G731)+G725</f>
        <v>172</v>
      </c>
      <c r="H724" s="101">
        <f t="shared" si="99"/>
        <v>172</v>
      </c>
    </row>
    <row r="725" spans="1:8" ht="47.25">
      <c r="A725" s="111" t="s">
        <v>792</v>
      </c>
      <c r="B725" s="31" t="s">
        <v>791</v>
      </c>
      <c r="C725" s="31"/>
      <c r="D725" s="43"/>
      <c r="E725" s="43"/>
      <c r="F725" s="101">
        <f>SUM(F726)</f>
        <v>0</v>
      </c>
      <c r="G725" s="101">
        <f t="shared" ref="G725:H725" si="100">SUM(G726)</f>
        <v>100</v>
      </c>
      <c r="H725" s="101">
        <f t="shared" si="100"/>
        <v>100</v>
      </c>
    </row>
    <row r="726" spans="1:8" ht="31.5">
      <c r="A726" s="111" t="s">
        <v>51</v>
      </c>
      <c r="B726" s="31" t="s">
        <v>791</v>
      </c>
      <c r="C726" s="31">
        <v>200</v>
      </c>
      <c r="D726" s="112" t="s">
        <v>30</v>
      </c>
      <c r="E726" s="112" t="s">
        <v>77</v>
      </c>
      <c r="F726" s="101">
        <f>SUM(Ведомственная!G667)</f>
        <v>0</v>
      </c>
      <c r="G726" s="101">
        <f>SUM(Ведомственная!H667)</f>
        <v>100</v>
      </c>
      <c r="H726" s="101">
        <f>SUM(Ведомственная!I667)</f>
        <v>100</v>
      </c>
    </row>
    <row r="727" spans="1:8" ht="47.25">
      <c r="A727" s="111" t="s">
        <v>736</v>
      </c>
      <c r="B727" s="31" t="s">
        <v>737</v>
      </c>
      <c r="C727" s="31"/>
      <c r="D727" s="43"/>
      <c r="E727" s="43"/>
      <c r="F727" s="101">
        <f>SUM(F728)</f>
        <v>3000</v>
      </c>
      <c r="G727" s="101">
        <f>SUM(G728)</f>
        <v>0</v>
      </c>
      <c r="H727" s="101">
        <f>SUM(H728)</f>
        <v>0</v>
      </c>
    </row>
    <row r="728" spans="1:8" ht="31.5">
      <c r="A728" s="111" t="s">
        <v>51</v>
      </c>
      <c r="B728" s="31" t="s">
        <v>737</v>
      </c>
      <c r="C728" s="31">
        <v>200</v>
      </c>
      <c r="D728" s="112" t="s">
        <v>30</v>
      </c>
      <c r="E728" s="112" t="s">
        <v>77</v>
      </c>
      <c r="F728" s="101">
        <f>SUM(Ведомственная!G413)</f>
        <v>3000</v>
      </c>
      <c r="G728" s="101">
        <f>SUM(Ведомственная!H413)</f>
        <v>0</v>
      </c>
      <c r="H728" s="101">
        <f>SUM(Ведомственная!I413)</f>
        <v>0</v>
      </c>
    </row>
    <row r="729" spans="1:8" ht="47.25">
      <c r="A729" s="111" t="s">
        <v>739</v>
      </c>
      <c r="B729" s="31" t="s">
        <v>738</v>
      </c>
      <c r="C729" s="31"/>
      <c r="D729" s="43"/>
      <c r="E729" s="43"/>
      <c r="F729" s="101">
        <f>SUM(F730)</f>
        <v>50</v>
      </c>
      <c r="G729" s="101">
        <f>SUM(G730)</f>
        <v>50</v>
      </c>
      <c r="H729" s="101">
        <f>SUM(H730)</f>
        <v>50</v>
      </c>
    </row>
    <row r="730" spans="1:8" ht="31.5">
      <c r="A730" s="111" t="s">
        <v>51</v>
      </c>
      <c r="B730" s="31" t="s">
        <v>738</v>
      </c>
      <c r="C730" s="31">
        <v>200</v>
      </c>
      <c r="D730" s="112" t="s">
        <v>30</v>
      </c>
      <c r="E730" s="112" t="s">
        <v>77</v>
      </c>
      <c r="F730" s="101">
        <f>SUM(Ведомственная!G415)</f>
        <v>50</v>
      </c>
      <c r="G730" s="101">
        <f>SUM(Ведомственная!H415)</f>
        <v>50</v>
      </c>
      <c r="H730" s="101">
        <f>SUM(Ведомственная!I415)</f>
        <v>50</v>
      </c>
    </row>
    <row r="731" spans="1:8">
      <c r="A731" s="111" t="s">
        <v>36</v>
      </c>
      <c r="B731" s="31" t="s">
        <v>428</v>
      </c>
      <c r="C731" s="31"/>
      <c r="D731" s="43"/>
      <c r="E731" s="43"/>
      <c r="F731" s="101">
        <f>SUM(F732:F733)</f>
        <v>52</v>
      </c>
      <c r="G731" s="101">
        <f t="shared" ref="G731:H731" si="101">SUM(G732:G733)</f>
        <v>22</v>
      </c>
      <c r="H731" s="101">
        <f t="shared" si="101"/>
        <v>22</v>
      </c>
    </row>
    <row r="732" spans="1:8" ht="31.5">
      <c r="A732" s="111" t="s">
        <v>51</v>
      </c>
      <c r="B732" s="31" t="s">
        <v>428</v>
      </c>
      <c r="C732" s="31">
        <v>200</v>
      </c>
      <c r="D732" s="112" t="s">
        <v>112</v>
      </c>
      <c r="E732" s="112" t="s">
        <v>33</v>
      </c>
      <c r="F732" s="101">
        <f>SUM(Ведомственная!G856)</f>
        <v>30</v>
      </c>
      <c r="G732" s="101">
        <f>SUM(Ведомственная!H856)</f>
        <v>0</v>
      </c>
      <c r="H732" s="101">
        <f>SUM(Ведомственная!I856)</f>
        <v>0</v>
      </c>
    </row>
    <row r="733" spans="1:8" ht="29.25" customHeight="1">
      <c r="A733" s="111" t="s">
        <v>51</v>
      </c>
      <c r="B733" s="31" t="s">
        <v>428</v>
      </c>
      <c r="C733" s="31">
        <v>200</v>
      </c>
      <c r="D733" s="112" t="s">
        <v>30</v>
      </c>
      <c r="E733" s="112" t="s">
        <v>53</v>
      </c>
      <c r="F733" s="101">
        <f>SUM(Ведомственная!G1141)+Ведомственная!G602</f>
        <v>22</v>
      </c>
      <c r="G733" s="101">
        <f>SUM(Ведомственная!H1141)+Ведомственная!H602</f>
        <v>22</v>
      </c>
      <c r="H733" s="101">
        <f>SUM(Ведомственная!I1141)+Ведомственная!I602</f>
        <v>22</v>
      </c>
    </row>
    <row r="734" spans="1:8" ht="47.25">
      <c r="A734" s="111" t="s">
        <v>690</v>
      </c>
      <c r="B734" s="31" t="s">
        <v>78</v>
      </c>
      <c r="C734" s="31"/>
      <c r="D734" s="112"/>
      <c r="E734" s="112"/>
      <c r="F734" s="101">
        <f>SUM(F735+F738+F740+F742)</f>
        <v>7189.6</v>
      </c>
      <c r="G734" s="101">
        <f>SUM(G735+G738+G740+G742)</f>
        <v>7189.6</v>
      </c>
      <c r="H734" s="101">
        <f>SUM(H735+H738+H740+H742)</f>
        <v>7189.6</v>
      </c>
    </row>
    <row r="735" spans="1:8">
      <c r="A735" s="111" t="s">
        <v>79</v>
      </c>
      <c r="B735" s="31" t="s">
        <v>80</v>
      </c>
      <c r="C735" s="31"/>
      <c r="D735" s="112"/>
      <c r="E735" s="112"/>
      <c r="F735" s="101">
        <f>F736+F737</f>
        <v>4453.6000000000004</v>
      </c>
      <c r="G735" s="101">
        <f>G736+G737</f>
        <v>4453.6000000000004</v>
      </c>
      <c r="H735" s="101">
        <f>H736+H737</f>
        <v>4453.6000000000004</v>
      </c>
    </row>
    <row r="736" spans="1:8" ht="63">
      <c r="A736" s="111" t="s">
        <v>50</v>
      </c>
      <c r="B736" s="31" t="s">
        <v>80</v>
      </c>
      <c r="C736" s="31">
        <v>100</v>
      </c>
      <c r="D736" s="112" t="s">
        <v>30</v>
      </c>
      <c r="E736" s="112" t="s">
        <v>77</v>
      </c>
      <c r="F736" s="101">
        <f>SUM(Ведомственная!G670)</f>
        <v>4446.6000000000004</v>
      </c>
      <c r="G736" s="101">
        <f>SUM(Ведомственная!H670)</f>
        <v>4446.6000000000004</v>
      </c>
      <c r="H736" s="101">
        <f>SUM(Ведомственная!I670)</f>
        <v>4446.6000000000004</v>
      </c>
    </row>
    <row r="737" spans="1:8" ht="31.5">
      <c r="A737" s="111" t="s">
        <v>51</v>
      </c>
      <c r="B737" s="31" t="s">
        <v>80</v>
      </c>
      <c r="C737" s="31">
        <v>200</v>
      </c>
      <c r="D737" s="112" t="s">
        <v>30</v>
      </c>
      <c r="E737" s="112" t="s">
        <v>77</v>
      </c>
      <c r="F737" s="101">
        <f>SUM(Ведомственная!G671)</f>
        <v>7</v>
      </c>
      <c r="G737" s="101">
        <f>SUM(Ведомственная!H671)</f>
        <v>7</v>
      </c>
      <c r="H737" s="101">
        <f>SUM(Ведомственная!I671)</f>
        <v>7</v>
      </c>
    </row>
    <row r="738" spans="1:8" ht="20.25" customHeight="1">
      <c r="A738" s="111" t="s">
        <v>94</v>
      </c>
      <c r="B738" s="49" t="s">
        <v>519</v>
      </c>
      <c r="C738" s="49"/>
      <c r="D738" s="112"/>
      <c r="E738" s="112"/>
      <c r="F738" s="101">
        <f>F739</f>
        <v>514</v>
      </c>
      <c r="G738" s="101">
        <f>G739</f>
        <v>514</v>
      </c>
      <c r="H738" s="101">
        <f>H739</f>
        <v>514</v>
      </c>
    </row>
    <row r="739" spans="1:8" ht="31.5">
      <c r="A739" s="111" t="s">
        <v>51</v>
      </c>
      <c r="B739" s="49" t="s">
        <v>519</v>
      </c>
      <c r="C739" s="31">
        <v>200</v>
      </c>
      <c r="D739" s="112" t="s">
        <v>30</v>
      </c>
      <c r="E739" s="112" t="s">
        <v>77</v>
      </c>
      <c r="F739" s="101">
        <f>SUM(Ведомственная!G673)</f>
        <v>514</v>
      </c>
      <c r="G739" s="101">
        <f>SUM(Ведомственная!H673)</f>
        <v>514</v>
      </c>
      <c r="H739" s="101">
        <f>SUM(Ведомственная!I673)</f>
        <v>514</v>
      </c>
    </row>
    <row r="740" spans="1:8" ht="31.5">
      <c r="A740" s="111" t="s">
        <v>96</v>
      </c>
      <c r="B740" s="49" t="s">
        <v>520</v>
      </c>
      <c r="C740" s="31"/>
      <c r="D740" s="112"/>
      <c r="E740" s="112"/>
      <c r="F740" s="101">
        <f>F741</f>
        <v>1295.8</v>
      </c>
      <c r="G740" s="101">
        <f>G741</f>
        <v>1295.8</v>
      </c>
      <c r="H740" s="101">
        <f>H741</f>
        <v>1295.8</v>
      </c>
    </row>
    <row r="741" spans="1:8" ht="31.5">
      <c r="A741" s="111" t="s">
        <v>51</v>
      </c>
      <c r="B741" s="49" t="s">
        <v>520</v>
      </c>
      <c r="C741" s="31">
        <v>200</v>
      </c>
      <c r="D741" s="112" t="s">
        <v>30</v>
      </c>
      <c r="E741" s="112" t="s">
        <v>77</v>
      </c>
      <c r="F741" s="101">
        <f>SUM(Ведомственная!G675)</f>
        <v>1295.8</v>
      </c>
      <c r="G741" s="101">
        <f>SUM(Ведомственная!H675)</f>
        <v>1295.8</v>
      </c>
      <c r="H741" s="101">
        <f>SUM(Ведомственная!I675)</f>
        <v>1295.8</v>
      </c>
    </row>
    <row r="742" spans="1:8" ht="31.5">
      <c r="A742" s="111" t="s">
        <v>97</v>
      </c>
      <c r="B742" s="49" t="s">
        <v>521</v>
      </c>
      <c r="C742" s="31"/>
      <c r="D742" s="112"/>
      <c r="E742" s="112"/>
      <c r="F742" s="101">
        <f>F743+F744</f>
        <v>926.2</v>
      </c>
      <c r="G742" s="101">
        <f>G743+G744</f>
        <v>926.2</v>
      </c>
      <c r="H742" s="101">
        <f>H743+H744</f>
        <v>926.2</v>
      </c>
    </row>
    <row r="743" spans="1:8" ht="31.5">
      <c r="A743" s="111" t="s">
        <v>51</v>
      </c>
      <c r="B743" s="49" t="s">
        <v>521</v>
      </c>
      <c r="C743" s="31">
        <v>200</v>
      </c>
      <c r="D743" s="112" t="s">
        <v>30</v>
      </c>
      <c r="E743" s="112" t="s">
        <v>77</v>
      </c>
      <c r="F743" s="101">
        <f>SUM(Ведомственная!G677)</f>
        <v>844.5</v>
      </c>
      <c r="G743" s="101">
        <f>SUM(Ведомственная!H677)</f>
        <v>806.6</v>
      </c>
      <c r="H743" s="101">
        <f>SUM(Ведомственная!I677)</f>
        <v>806.6</v>
      </c>
    </row>
    <row r="744" spans="1:8">
      <c r="A744" s="111" t="s">
        <v>21</v>
      </c>
      <c r="B744" s="49" t="s">
        <v>521</v>
      </c>
      <c r="C744" s="31">
        <v>800</v>
      </c>
      <c r="D744" s="112" t="s">
        <v>30</v>
      </c>
      <c r="E744" s="112" t="s">
        <v>77</v>
      </c>
      <c r="F744" s="101">
        <f>SUM(Ведомственная!G678)</f>
        <v>81.7</v>
      </c>
      <c r="G744" s="101">
        <f>SUM(Ведомственная!H678)</f>
        <v>119.6</v>
      </c>
      <c r="H744" s="101">
        <f>SUM(Ведомственная!I678)</f>
        <v>119.6</v>
      </c>
    </row>
    <row r="745" spans="1:8" s="24" customFormat="1" ht="78.75">
      <c r="A745" s="21" t="s">
        <v>682</v>
      </c>
      <c r="B745" s="29" t="s">
        <v>24</v>
      </c>
      <c r="C745" s="29"/>
      <c r="D745" s="44"/>
      <c r="E745" s="44"/>
      <c r="F745" s="45">
        <f>F746+F749</f>
        <v>33290</v>
      </c>
      <c r="G745" s="45">
        <f t="shared" ref="G745:H745" si="102">G746+G749</f>
        <v>31315</v>
      </c>
      <c r="H745" s="45">
        <f t="shared" si="102"/>
        <v>31315</v>
      </c>
    </row>
    <row r="746" spans="1:8" ht="47.25">
      <c r="A746" s="111" t="s">
        <v>25</v>
      </c>
      <c r="B746" s="31" t="s">
        <v>26</v>
      </c>
      <c r="C746" s="31"/>
      <c r="D746" s="112"/>
      <c r="E746" s="112"/>
      <c r="F746" s="101">
        <f>SUM(F747)</f>
        <v>30870</v>
      </c>
      <c r="G746" s="101">
        <f>SUM(G747)</f>
        <v>31090</v>
      </c>
      <c r="H746" s="101">
        <f>SUM(H747)</f>
        <v>31090</v>
      </c>
    </row>
    <row r="747" spans="1:8" ht="47.25">
      <c r="A747" s="111" t="s">
        <v>27</v>
      </c>
      <c r="B747" s="31" t="s">
        <v>28</v>
      </c>
      <c r="C747" s="31"/>
      <c r="D747" s="112"/>
      <c r="E747" s="112"/>
      <c r="F747" s="101">
        <f>F748</f>
        <v>30870</v>
      </c>
      <c r="G747" s="101">
        <f>G748</f>
        <v>31090</v>
      </c>
      <c r="H747" s="101">
        <f>H748</f>
        <v>31090</v>
      </c>
    </row>
    <row r="748" spans="1:8" ht="31.5">
      <c r="A748" s="111" t="s">
        <v>71</v>
      </c>
      <c r="B748" s="31" t="s">
        <v>28</v>
      </c>
      <c r="C748" s="31">
        <v>600</v>
      </c>
      <c r="D748" s="112" t="s">
        <v>33</v>
      </c>
      <c r="E748" s="112" t="s">
        <v>93</v>
      </c>
      <c r="F748" s="101">
        <f>SUM(Ведомственная!G110)</f>
        <v>30870</v>
      </c>
      <c r="G748" s="101">
        <f>SUM(Ведомственная!H110)</f>
        <v>31090</v>
      </c>
      <c r="H748" s="101">
        <f>SUM(Ведомственная!I110)</f>
        <v>31090</v>
      </c>
    </row>
    <row r="749" spans="1:8" ht="31.5">
      <c r="A749" s="111" t="s">
        <v>264</v>
      </c>
      <c r="B749" s="31" t="s">
        <v>925</v>
      </c>
      <c r="C749" s="31"/>
      <c r="D749" s="43"/>
      <c r="E749" s="112"/>
      <c r="F749" s="101">
        <f>SUM(F750)+F752</f>
        <v>2420</v>
      </c>
      <c r="G749" s="101">
        <f t="shared" ref="G749:H749" si="103">SUM(G750)+G752</f>
        <v>225</v>
      </c>
      <c r="H749" s="101">
        <f t="shared" si="103"/>
        <v>225</v>
      </c>
    </row>
    <row r="750" spans="1:8" ht="31.5">
      <c r="A750" s="111" t="s">
        <v>927</v>
      </c>
      <c r="B750" s="31" t="s">
        <v>926</v>
      </c>
      <c r="C750" s="31"/>
      <c r="D750" s="43"/>
      <c r="E750" s="112"/>
      <c r="F750" s="101">
        <f t="shared" ref="F750:H750" si="104">SUM(F751)</f>
        <v>2200</v>
      </c>
      <c r="G750" s="101">
        <f t="shared" si="104"/>
        <v>225</v>
      </c>
      <c r="H750" s="101">
        <f t="shared" si="104"/>
        <v>225</v>
      </c>
    </row>
    <row r="751" spans="1:8" ht="31.5">
      <c r="A751" s="111" t="s">
        <v>229</v>
      </c>
      <c r="B751" s="31" t="s">
        <v>926</v>
      </c>
      <c r="C751" s="31">
        <v>600</v>
      </c>
      <c r="D751" s="112" t="s">
        <v>33</v>
      </c>
      <c r="E751" s="112" t="s">
        <v>93</v>
      </c>
      <c r="F751" s="101">
        <f>SUM(Ведомственная!G113)</f>
        <v>2200</v>
      </c>
      <c r="G751" s="101">
        <f>SUM(Ведомственная!H113)</f>
        <v>225</v>
      </c>
      <c r="H751" s="101">
        <f>SUM(Ведомственная!I113)</f>
        <v>225</v>
      </c>
    </row>
    <row r="752" spans="1:8" ht="31.5">
      <c r="A752" s="111" t="s">
        <v>936</v>
      </c>
      <c r="B752" s="31" t="s">
        <v>935</v>
      </c>
      <c r="C752" s="31"/>
      <c r="D752" s="112"/>
      <c r="E752" s="112"/>
      <c r="F752" s="101">
        <f>SUM(F753)</f>
        <v>220</v>
      </c>
      <c r="G752" s="101">
        <f t="shared" ref="G752:H752" si="105">SUM(G753)</f>
        <v>0</v>
      </c>
      <c r="H752" s="101">
        <f t="shared" si="105"/>
        <v>0</v>
      </c>
    </row>
    <row r="753" spans="1:8" ht="31.5">
      <c r="A753" s="111" t="s">
        <v>229</v>
      </c>
      <c r="B753" s="31" t="s">
        <v>935</v>
      </c>
      <c r="C753" s="31">
        <v>600</v>
      </c>
      <c r="D753" s="112" t="s">
        <v>33</v>
      </c>
      <c r="E753" s="112" t="s">
        <v>93</v>
      </c>
      <c r="F753" s="101">
        <f>SUM(Ведомственная!G115)</f>
        <v>220</v>
      </c>
      <c r="G753" s="101">
        <f>SUM(Ведомственная!H115)</f>
        <v>0</v>
      </c>
      <c r="H753" s="101">
        <f>SUM(Ведомственная!I115)</f>
        <v>0</v>
      </c>
    </row>
    <row r="754" spans="1:8" ht="31.5" hidden="1">
      <c r="A754" s="111" t="s">
        <v>265</v>
      </c>
      <c r="B754" s="31" t="s">
        <v>431</v>
      </c>
      <c r="C754" s="31"/>
      <c r="D754" s="43"/>
      <c r="E754" s="112"/>
      <c r="F754" s="101">
        <f t="shared" ref="F754:H755" si="106">SUM(F755)</f>
        <v>0</v>
      </c>
      <c r="G754" s="101">
        <f t="shared" si="106"/>
        <v>0</v>
      </c>
      <c r="H754" s="101">
        <f t="shared" si="106"/>
        <v>0</v>
      </c>
    </row>
    <row r="755" spans="1:8" ht="47.25" hidden="1">
      <c r="A755" s="111" t="s">
        <v>27</v>
      </c>
      <c r="B755" s="31" t="s">
        <v>431</v>
      </c>
      <c r="C755" s="31"/>
      <c r="D755" s="43"/>
      <c r="E755" s="112"/>
      <c r="F755" s="101">
        <f t="shared" si="106"/>
        <v>0</v>
      </c>
      <c r="G755" s="101">
        <f t="shared" si="106"/>
        <v>0</v>
      </c>
      <c r="H755" s="101">
        <f t="shared" si="106"/>
        <v>0</v>
      </c>
    </row>
    <row r="756" spans="1:8" ht="31.5" hidden="1">
      <c r="A756" s="111" t="s">
        <v>71</v>
      </c>
      <c r="B756" s="31" t="s">
        <v>431</v>
      </c>
      <c r="C756" s="31">
        <v>600</v>
      </c>
      <c r="D756" s="112" t="s">
        <v>30</v>
      </c>
      <c r="E756" s="112" t="s">
        <v>77</v>
      </c>
      <c r="F756" s="101"/>
      <c r="G756" s="101"/>
      <c r="H756" s="101"/>
    </row>
    <row r="757" spans="1:8" s="24" customFormat="1" ht="63">
      <c r="A757" s="21" t="s">
        <v>685</v>
      </c>
      <c r="B757" s="29" t="s">
        <v>72</v>
      </c>
      <c r="C757" s="29"/>
      <c r="D757" s="44"/>
      <c r="E757" s="44"/>
      <c r="F757" s="45">
        <f>F758</f>
        <v>3900</v>
      </c>
      <c r="G757" s="45">
        <f>G758</f>
        <v>300</v>
      </c>
      <c r="H757" s="45">
        <f>H758</f>
        <v>300</v>
      </c>
    </row>
    <row r="758" spans="1:8">
      <c r="A758" s="111" t="s">
        <v>34</v>
      </c>
      <c r="B758" s="31" t="s">
        <v>73</v>
      </c>
      <c r="C758" s="31"/>
      <c r="D758" s="112"/>
      <c r="E758" s="112"/>
      <c r="F758" s="101">
        <f>SUM(F759)</f>
        <v>3900</v>
      </c>
      <c r="G758" s="101">
        <f>SUM(G759)</f>
        <v>300</v>
      </c>
      <c r="H758" s="101">
        <f>SUM(H759)</f>
        <v>300</v>
      </c>
    </row>
    <row r="759" spans="1:8" ht="31.5">
      <c r="A759" s="111" t="s">
        <v>74</v>
      </c>
      <c r="B759" s="31" t="s">
        <v>75</v>
      </c>
      <c r="C759" s="31"/>
      <c r="D759" s="112"/>
      <c r="E759" s="112"/>
      <c r="F759" s="101">
        <f>F760</f>
        <v>3900</v>
      </c>
      <c r="G759" s="101">
        <f>G760</f>
        <v>300</v>
      </c>
      <c r="H759" s="101">
        <f>H760</f>
        <v>300</v>
      </c>
    </row>
    <row r="760" spans="1:8" ht="31.5">
      <c r="A760" s="111" t="s">
        <v>51</v>
      </c>
      <c r="B760" s="31" t="s">
        <v>75</v>
      </c>
      <c r="C760" s="31">
        <v>200</v>
      </c>
      <c r="D760" s="112" t="s">
        <v>30</v>
      </c>
      <c r="E760" s="112" t="s">
        <v>53</v>
      </c>
      <c r="F760" s="101">
        <f>SUM(Ведомственная!G610)</f>
        <v>3900</v>
      </c>
      <c r="G760" s="101">
        <f>SUM(Ведомственная!H610)</f>
        <v>300</v>
      </c>
      <c r="H760" s="101">
        <f>SUM(Ведомственная!I610)</f>
        <v>300</v>
      </c>
    </row>
    <row r="761" spans="1:8" s="24" customFormat="1" ht="31.5">
      <c r="A761" s="21" t="s">
        <v>908</v>
      </c>
      <c r="B761" s="29" t="s">
        <v>225</v>
      </c>
      <c r="C761" s="29"/>
      <c r="D761" s="44"/>
      <c r="E761" s="44"/>
      <c r="F761" s="45">
        <f>SUM(F762+F765)</f>
        <v>2520.1999999999998</v>
      </c>
      <c r="G761" s="45">
        <f>SUM(G762+G765)</f>
        <v>2020.1999999999998</v>
      </c>
      <c r="H761" s="45">
        <f>SUM(H762+H765)</f>
        <v>2520.1999999999998</v>
      </c>
    </row>
    <row r="762" spans="1:8" ht="31.5">
      <c r="A762" s="111" t="s">
        <v>558</v>
      </c>
      <c r="B762" s="31" t="s">
        <v>568</v>
      </c>
      <c r="C762" s="31"/>
      <c r="D762" s="112"/>
      <c r="E762" s="112"/>
      <c r="F762" s="101">
        <f>SUM(F763+F764)</f>
        <v>1505.8</v>
      </c>
      <c r="G762" s="101">
        <f>SUM(G763+G764)</f>
        <v>1505.8</v>
      </c>
      <c r="H762" s="101">
        <f>SUM(H763+H764)</f>
        <v>1505.8</v>
      </c>
    </row>
    <row r="763" spans="1:8" ht="63">
      <c r="A763" s="27" t="s">
        <v>50</v>
      </c>
      <c r="B763" s="31" t="s">
        <v>568</v>
      </c>
      <c r="C763" s="31">
        <v>100</v>
      </c>
      <c r="D763" s="112" t="s">
        <v>33</v>
      </c>
      <c r="E763" s="112" t="s">
        <v>12</v>
      </c>
      <c r="F763" s="101">
        <f>SUM(Ведомственная!G67)</f>
        <v>1505.8</v>
      </c>
      <c r="G763" s="101">
        <f>SUM(Ведомственная!H67)</f>
        <v>1505.8</v>
      </c>
      <c r="H763" s="101">
        <f>SUM(Ведомственная!I67)</f>
        <v>1505.8</v>
      </c>
    </row>
    <row r="764" spans="1:8" ht="31.5">
      <c r="A764" s="111" t="s">
        <v>51</v>
      </c>
      <c r="B764" s="31" t="s">
        <v>568</v>
      </c>
      <c r="C764" s="31">
        <v>200</v>
      </c>
      <c r="D764" s="112" t="s">
        <v>33</v>
      </c>
      <c r="E764" s="112" t="s">
        <v>12</v>
      </c>
      <c r="F764" s="101">
        <f>SUM(Ведомственная!G68)</f>
        <v>0</v>
      </c>
      <c r="G764" s="101">
        <f>SUM(Ведомственная!H68)</f>
        <v>0</v>
      </c>
      <c r="H764" s="101">
        <f>SUM(Ведомственная!I68)</f>
        <v>0</v>
      </c>
    </row>
    <row r="765" spans="1:8" ht="31.5">
      <c r="A765" s="111" t="s">
        <v>97</v>
      </c>
      <c r="B765" s="31" t="s">
        <v>571</v>
      </c>
      <c r="C765" s="31"/>
      <c r="D765" s="112"/>
      <c r="E765" s="112"/>
      <c r="F765" s="101">
        <f>SUM(F766:F767)</f>
        <v>1014.4</v>
      </c>
      <c r="G765" s="101">
        <f>SUM(G766:G767)</f>
        <v>514.4</v>
      </c>
      <c r="H765" s="101">
        <f>SUM(H766:H767)</f>
        <v>1014.4</v>
      </c>
    </row>
    <row r="766" spans="1:8" ht="31.5">
      <c r="A766" s="111" t="s">
        <v>51</v>
      </c>
      <c r="B766" s="31" t="s">
        <v>571</v>
      </c>
      <c r="C766" s="31">
        <v>200</v>
      </c>
      <c r="D766" s="112" t="s">
        <v>33</v>
      </c>
      <c r="E766" s="112">
        <v>13</v>
      </c>
      <c r="F766" s="101">
        <f>SUM(Ведомственная!G118)</f>
        <v>864.4</v>
      </c>
      <c r="G766" s="101">
        <f>SUM(Ведомственная!H118)</f>
        <v>364.4</v>
      </c>
      <c r="H766" s="101">
        <f>SUM(Ведомственная!I118)</f>
        <v>864.4</v>
      </c>
    </row>
    <row r="767" spans="1:8" ht="25.5" customHeight="1">
      <c r="A767" s="111" t="s">
        <v>41</v>
      </c>
      <c r="B767" s="31" t="s">
        <v>571</v>
      </c>
      <c r="C767" s="31">
        <v>300</v>
      </c>
      <c r="D767" s="112" t="s">
        <v>33</v>
      </c>
      <c r="E767" s="112">
        <v>13</v>
      </c>
      <c r="F767" s="101">
        <f>SUM(Ведомственная!G119)</f>
        <v>150</v>
      </c>
      <c r="G767" s="101">
        <f>SUM(Ведомственная!H119)</f>
        <v>150</v>
      </c>
      <c r="H767" s="101">
        <f>SUM(Ведомственная!I119)</f>
        <v>150</v>
      </c>
    </row>
    <row r="768" spans="1:8" s="24" customFormat="1" ht="47.25">
      <c r="A768" s="67" t="s">
        <v>644</v>
      </c>
      <c r="B768" s="29" t="s">
        <v>194</v>
      </c>
      <c r="C768" s="29"/>
      <c r="D768" s="44"/>
      <c r="E768" s="44"/>
      <c r="F768" s="45">
        <f>SUM(F769+F772+F775+F777)</f>
        <v>35402.300000000003</v>
      </c>
      <c r="G768" s="45">
        <f>SUM(G769+G772+G775+G777)</f>
        <v>35036.6</v>
      </c>
      <c r="H768" s="45">
        <f>SUM(H769+H772+H775+H777)</f>
        <v>35013.599999999999</v>
      </c>
    </row>
    <row r="769" spans="1:8">
      <c r="A769" s="111" t="s">
        <v>79</v>
      </c>
      <c r="B769" s="112" t="s">
        <v>195</v>
      </c>
      <c r="C769" s="112"/>
      <c r="D769" s="112"/>
      <c r="E769" s="112"/>
      <c r="F769" s="101">
        <f>SUM(F770:F771)</f>
        <v>26699.200000000001</v>
      </c>
      <c r="G769" s="101">
        <f>SUM(G770:G771)</f>
        <v>26699.200000000001</v>
      </c>
      <c r="H769" s="101">
        <f>SUM(H770:H771)</f>
        <v>26699.200000000001</v>
      </c>
    </row>
    <row r="770" spans="1:8" ht="63">
      <c r="A770" s="111" t="s">
        <v>50</v>
      </c>
      <c r="B770" s="112" t="s">
        <v>195</v>
      </c>
      <c r="C770" s="112" t="s">
        <v>88</v>
      </c>
      <c r="D770" s="112" t="s">
        <v>33</v>
      </c>
      <c r="E770" s="112" t="s">
        <v>77</v>
      </c>
      <c r="F770" s="101">
        <f>SUM(Ведомственная!G462)</f>
        <v>26692.9</v>
      </c>
      <c r="G770" s="101">
        <f>SUM(Ведомственная!H462)</f>
        <v>26692.9</v>
      </c>
      <c r="H770" s="101">
        <f>SUM(Ведомственная!I462)</f>
        <v>26692.9</v>
      </c>
    </row>
    <row r="771" spans="1:8" ht="31.5">
      <c r="A771" s="111" t="s">
        <v>51</v>
      </c>
      <c r="B771" s="112" t="s">
        <v>195</v>
      </c>
      <c r="C771" s="112" t="s">
        <v>90</v>
      </c>
      <c r="D771" s="112" t="s">
        <v>33</v>
      </c>
      <c r="E771" s="112" t="s">
        <v>77</v>
      </c>
      <c r="F771" s="101">
        <f>SUM(Ведомственная!G463)</f>
        <v>6.3</v>
      </c>
      <c r="G771" s="101">
        <f>SUM(Ведомственная!H463)</f>
        <v>6.3</v>
      </c>
      <c r="H771" s="101">
        <f>SUM(Ведомственная!I463)</f>
        <v>6.3</v>
      </c>
    </row>
    <row r="772" spans="1:8">
      <c r="A772" s="111" t="s">
        <v>94</v>
      </c>
      <c r="B772" s="31" t="s">
        <v>197</v>
      </c>
      <c r="C772" s="31"/>
      <c r="D772" s="112"/>
      <c r="E772" s="112"/>
      <c r="F772" s="101">
        <f>SUM(F773:F774)</f>
        <v>223.6</v>
      </c>
      <c r="G772" s="101">
        <f>SUM(G773:G774)</f>
        <v>223.6</v>
      </c>
      <c r="H772" s="101">
        <f>SUM(H773:H774)</f>
        <v>223.6</v>
      </c>
    </row>
    <row r="773" spans="1:8" ht="31.5">
      <c r="A773" s="111" t="s">
        <v>51</v>
      </c>
      <c r="B773" s="31" t="s">
        <v>197</v>
      </c>
      <c r="C773" s="31">
        <v>200</v>
      </c>
      <c r="D773" s="112" t="s">
        <v>33</v>
      </c>
      <c r="E773" s="112" t="s">
        <v>93</v>
      </c>
      <c r="F773" s="101">
        <f>SUM(Ведомственная!G471)</f>
        <v>222.2</v>
      </c>
      <c r="G773" s="101">
        <f>SUM(Ведомственная!H471)</f>
        <v>222.2</v>
      </c>
      <c r="H773" s="101">
        <f>SUM(Ведомственная!I471)</f>
        <v>222.2</v>
      </c>
    </row>
    <row r="774" spans="1:8">
      <c r="A774" s="111" t="s">
        <v>21</v>
      </c>
      <c r="B774" s="31" t="s">
        <v>197</v>
      </c>
      <c r="C774" s="31">
        <v>800</v>
      </c>
      <c r="D774" s="112" t="s">
        <v>33</v>
      </c>
      <c r="E774" s="112" t="s">
        <v>93</v>
      </c>
      <c r="F774" s="101">
        <f>SUM(Ведомственная!G472)</f>
        <v>1.4</v>
      </c>
      <c r="G774" s="101">
        <f>SUM(Ведомственная!H472)</f>
        <v>1.4</v>
      </c>
      <c r="H774" s="101">
        <f>SUM(Ведомственная!I472)</f>
        <v>1.4</v>
      </c>
    </row>
    <row r="775" spans="1:8" ht="31.5">
      <c r="A775" s="111" t="s">
        <v>96</v>
      </c>
      <c r="B775" s="31" t="s">
        <v>198</v>
      </c>
      <c r="C775" s="31"/>
      <c r="D775" s="112"/>
      <c r="E775" s="112"/>
      <c r="F775" s="101">
        <f>SUM(F776)</f>
        <v>275.7</v>
      </c>
      <c r="G775" s="101">
        <f>SUM(G776)</f>
        <v>275.7</v>
      </c>
      <c r="H775" s="101">
        <f>SUM(H776)</f>
        <v>275.7</v>
      </c>
    </row>
    <row r="776" spans="1:8" ht="31.5">
      <c r="A776" s="111" t="s">
        <v>51</v>
      </c>
      <c r="B776" s="31" t="s">
        <v>198</v>
      </c>
      <c r="C776" s="31">
        <v>200</v>
      </c>
      <c r="D776" s="112" t="s">
        <v>33</v>
      </c>
      <c r="E776" s="112" t="s">
        <v>93</v>
      </c>
      <c r="F776" s="101">
        <f>SUM(Ведомственная!G474)</f>
        <v>275.7</v>
      </c>
      <c r="G776" s="101">
        <f>SUM(Ведомственная!H474)</f>
        <v>275.7</v>
      </c>
      <c r="H776" s="101">
        <f>SUM(Ведомственная!I474)</f>
        <v>275.7</v>
      </c>
    </row>
    <row r="777" spans="1:8" ht="31.5">
      <c r="A777" s="111" t="s">
        <v>97</v>
      </c>
      <c r="B777" s="31" t="s">
        <v>199</v>
      </c>
      <c r="C777" s="31"/>
      <c r="D777" s="112"/>
      <c r="E777" s="112"/>
      <c r="F777" s="101">
        <f>SUM(F778:F779)</f>
        <v>8203.7999999999993</v>
      </c>
      <c r="G777" s="101">
        <f>SUM(G778:G779)</f>
        <v>7838.1</v>
      </c>
      <c r="H777" s="101">
        <f>SUM(H778:H779)</f>
        <v>7815.1</v>
      </c>
    </row>
    <row r="778" spans="1:8" ht="31.5">
      <c r="A778" s="111" t="s">
        <v>51</v>
      </c>
      <c r="B778" s="31" t="s">
        <v>199</v>
      </c>
      <c r="C778" s="31">
        <v>200</v>
      </c>
      <c r="D778" s="112" t="s">
        <v>33</v>
      </c>
      <c r="E778" s="112" t="s">
        <v>93</v>
      </c>
      <c r="F778" s="101">
        <f>SUM(Ведомственная!G476)</f>
        <v>8203.7999999999993</v>
      </c>
      <c r="G778" s="101">
        <f>SUM(Ведомственная!H476)</f>
        <v>7838.1</v>
      </c>
      <c r="H778" s="101">
        <f>SUM(Ведомственная!I476)</f>
        <v>7815.1</v>
      </c>
    </row>
    <row r="779" spans="1:8" ht="23.25" customHeight="1">
      <c r="A779" s="111" t="s">
        <v>21</v>
      </c>
      <c r="B779" s="31" t="s">
        <v>199</v>
      </c>
      <c r="C779" s="31">
        <v>800</v>
      </c>
      <c r="D779" s="112" t="s">
        <v>33</v>
      </c>
      <c r="E779" s="112" t="s">
        <v>93</v>
      </c>
      <c r="F779" s="101">
        <f>SUM(Ведомственная!G477)</f>
        <v>0</v>
      </c>
      <c r="G779" s="101">
        <f>SUM(Ведомственная!H477)</f>
        <v>0</v>
      </c>
      <c r="H779" s="101">
        <f>SUM(Ведомственная!I477)</f>
        <v>0</v>
      </c>
    </row>
    <row r="780" spans="1:8" s="24" customFormat="1" ht="31.5">
      <c r="A780" s="21" t="s">
        <v>648</v>
      </c>
      <c r="B780" s="29" t="s">
        <v>226</v>
      </c>
      <c r="C780" s="29"/>
      <c r="D780" s="44"/>
      <c r="E780" s="44"/>
      <c r="F780" s="45">
        <f>SUM(F781)</f>
        <v>737</v>
      </c>
      <c r="G780" s="45">
        <f>SUM(G781)</f>
        <v>287</v>
      </c>
      <c r="H780" s="45">
        <f>SUM(H781)</f>
        <v>737</v>
      </c>
    </row>
    <row r="781" spans="1:8">
      <c r="A781" s="111" t="s">
        <v>34</v>
      </c>
      <c r="B781" s="31" t="s">
        <v>694</v>
      </c>
      <c r="C781" s="31"/>
      <c r="D781" s="112"/>
      <c r="E781" s="112"/>
      <c r="F781" s="101">
        <f>SUM(Ведомственная!G121)</f>
        <v>737</v>
      </c>
      <c r="G781" s="101">
        <f>SUM(Ведомственная!H121)</f>
        <v>287</v>
      </c>
      <c r="H781" s="101">
        <f>SUM(Ведомственная!I121)</f>
        <v>737</v>
      </c>
    </row>
    <row r="782" spans="1:8" ht="31.5">
      <c r="A782" s="111" t="s">
        <v>51</v>
      </c>
      <c r="B782" s="31" t="s">
        <v>226</v>
      </c>
      <c r="C782" s="31">
        <v>200</v>
      </c>
      <c r="D782" s="112" t="s">
        <v>33</v>
      </c>
      <c r="E782" s="112">
        <v>13</v>
      </c>
      <c r="F782" s="101">
        <f>SUM(Ведомственная!G122)</f>
        <v>737</v>
      </c>
      <c r="G782" s="101">
        <f>SUM(Ведомственная!H122)</f>
        <v>287</v>
      </c>
      <c r="H782" s="101">
        <f>SUM(Ведомственная!I122)</f>
        <v>737</v>
      </c>
    </row>
    <row r="783" spans="1:8" s="24" customFormat="1" ht="47.25">
      <c r="A783" s="21" t="s">
        <v>691</v>
      </c>
      <c r="B783" s="29" t="s">
        <v>227</v>
      </c>
      <c r="C783" s="29"/>
      <c r="D783" s="44"/>
      <c r="E783" s="44"/>
      <c r="F783" s="45">
        <f>SUM(F784+F786)+F788</f>
        <v>4940.7</v>
      </c>
      <c r="G783" s="45">
        <f>SUM(G784+G786)+G788</f>
        <v>4970.5</v>
      </c>
      <c r="H783" s="45">
        <f>SUM(H784+H786)+H788</f>
        <v>4970.5</v>
      </c>
    </row>
    <row r="784" spans="1:8" ht="47.25">
      <c r="A784" s="111" t="s">
        <v>362</v>
      </c>
      <c r="B784" s="31" t="s">
        <v>562</v>
      </c>
      <c r="C784" s="31"/>
      <c r="D784" s="112"/>
      <c r="E784" s="112"/>
      <c r="F784" s="101">
        <f>SUM(F785)</f>
        <v>234.7</v>
      </c>
      <c r="G784" s="101">
        <f>SUM(G785)</f>
        <v>234.7</v>
      </c>
      <c r="H784" s="101">
        <f>SUM(H785)</f>
        <v>234.7</v>
      </c>
    </row>
    <row r="785" spans="1:8" ht="31.5">
      <c r="A785" s="111" t="s">
        <v>229</v>
      </c>
      <c r="B785" s="31" t="s">
        <v>562</v>
      </c>
      <c r="C785" s="31">
        <v>600</v>
      </c>
      <c r="D785" s="112" t="s">
        <v>33</v>
      </c>
      <c r="E785" s="112">
        <v>13</v>
      </c>
      <c r="F785" s="101">
        <f>SUM(Ведомственная!G125)</f>
        <v>234.7</v>
      </c>
      <c r="G785" s="101">
        <f>SUM(Ведомственная!H125)</f>
        <v>234.7</v>
      </c>
      <c r="H785" s="101">
        <f>SUM(Ведомственная!I125)</f>
        <v>234.7</v>
      </c>
    </row>
    <row r="786" spans="1:8" ht="47.25">
      <c r="A786" s="111" t="s">
        <v>25</v>
      </c>
      <c r="B786" s="31" t="s">
        <v>228</v>
      </c>
      <c r="C786" s="31"/>
      <c r="D786" s="112"/>
      <c r="E786" s="112"/>
      <c r="F786" s="101">
        <f>SUM(F787)</f>
        <v>4706</v>
      </c>
      <c r="G786" s="101">
        <f>SUM(G787)</f>
        <v>4735.8</v>
      </c>
      <c r="H786" s="101">
        <f>SUM(H787)</f>
        <v>4735.8</v>
      </c>
    </row>
    <row r="787" spans="1:8" ht="31.5">
      <c r="A787" s="111" t="s">
        <v>229</v>
      </c>
      <c r="B787" s="31" t="s">
        <v>228</v>
      </c>
      <c r="C787" s="31">
        <v>600</v>
      </c>
      <c r="D787" s="112" t="s">
        <v>33</v>
      </c>
      <c r="E787" s="112">
        <v>13</v>
      </c>
      <c r="F787" s="101">
        <f>SUM(Ведомственная!G127)</f>
        <v>4706</v>
      </c>
      <c r="G787" s="101">
        <f>SUM(Ведомственная!H127)</f>
        <v>4735.8</v>
      </c>
      <c r="H787" s="101">
        <f>SUM(Ведомственная!I127)</f>
        <v>4735.8</v>
      </c>
    </row>
    <row r="788" spans="1:8" hidden="1">
      <c r="A788" s="111" t="s">
        <v>150</v>
      </c>
      <c r="B788" s="31" t="s">
        <v>452</v>
      </c>
      <c r="C788" s="112"/>
      <c r="D788" s="112"/>
      <c r="E788" s="31"/>
      <c r="F788" s="101">
        <f t="shared" ref="F788:H789" si="107">SUM(F789)</f>
        <v>0</v>
      </c>
      <c r="G788" s="101">
        <f t="shared" si="107"/>
        <v>0</v>
      </c>
      <c r="H788" s="101">
        <f t="shared" si="107"/>
        <v>0</v>
      </c>
    </row>
    <row r="789" spans="1:8" ht="31.5" hidden="1">
      <c r="A789" s="111" t="s">
        <v>422</v>
      </c>
      <c r="B789" s="31" t="s">
        <v>453</v>
      </c>
      <c r="C789" s="112"/>
      <c r="D789" s="112"/>
      <c r="E789" s="31"/>
      <c r="F789" s="101">
        <f t="shared" si="107"/>
        <v>0</v>
      </c>
      <c r="G789" s="101">
        <f t="shared" si="107"/>
        <v>0</v>
      </c>
      <c r="H789" s="101">
        <f t="shared" si="107"/>
        <v>0</v>
      </c>
    </row>
    <row r="790" spans="1:8" ht="31.5" hidden="1">
      <c r="A790" s="111" t="s">
        <v>229</v>
      </c>
      <c r="B790" s="31" t="s">
        <v>453</v>
      </c>
      <c r="C790" s="31">
        <v>600</v>
      </c>
      <c r="D790" s="112" t="s">
        <v>33</v>
      </c>
      <c r="E790" s="112">
        <v>13</v>
      </c>
      <c r="F790" s="101"/>
      <c r="G790" s="101"/>
      <c r="H790" s="101"/>
    </row>
    <row r="791" spans="1:8" s="24" customFormat="1" ht="47.25">
      <c r="A791" s="21" t="s">
        <v>680</v>
      </c>
      <c r="B791" s="29" t="s">
        <v>445</v>
      </c>
      <c r="C791" s="29"/>
      <c r="D791" s="44"/>
      <c r="E791" s="44"/>
      <c r="F791" s="45">
        <f>SUM(F792)</f>
        <v>1750</v>
      </c>
      <c r="G791" s="45">
        <f>SUM(G792)</f>
        <v>500</v>
      </c>
      <c r="H791" s="45">
        <f>SUM(H792)</f>
        <v>500</v>
      </c>
    </row>
    <row r="792" spans="1:8">
      <c r="A792" s="111" t="s">
        <v>34</v>
      </c>
      <c r="B792" s="31" t="s">
        <v>446</v>
      </c>
      <c r="C792" s="31"/>
      <c r="D792" s="112"/>
      <c r="E792" s="112"/>
      <c r="F792" s="101">
        <f>SUM(F793)+F795</f>
        <v>1750</v>
      </c>
      <c r="G792" s="101">
        <f>SUM(G793)+G795</f>
        <v>500</v>
      </c>
      <c r="H792" s="101">
        <f>SUM(H793)+H795</f>
        <v>500</v>
      </c>
    </row>
    <row r="793" spans="1:8">
      <c r="A793" s="111" t="s">
        <v>54</v>
      </c>
      <c r="B793" s="31" t="s">
        <v>447</v>
      </c>
      <c r="C793" s="31"/>
      <c r="D793" s="112"/>
      <c r="E793" s="112"/>
      <c r="F793" s="101">
        <f>SUM(F794)</f>
        <v>1250</v>
      </c>
      <c r="G793" s="101">
        <f>SUM(G794)</f>
        <v>0</v>
      </c>
      <c r="H793" s="101">
        <f>SUM(H794)</f>
        <v>0</v>
      </c>
    </row>
    <row r="794" spans="1:8">
      <c r="A794" s="111" t="s">
        <v>41</v>
      </c>
      <c r="B794" s="31" t="s">
        <v>447</v>
      </c>
      <c r="C794" s="31">
        <v>300</v>
      </c>
      <c r="D794" s="112" t="s">
        <v>30</v>
      </c>
      <c r="E794" s="112" t="s">
        <v>53</v>
      </c>
      <c r="F794" s="101">
        <f>SUM(Ведомственная!G391)</f>
        <v>1250</v>
      </c>
      <c r="G794" s="101">
        <f>SUM(Ведомственная!H391)</f>
        <v>0</v>
      </c>
      <c r="H794" s="101">
        <f>SUM(Ведомственная!I391)</f>
        <v>0</v>
      </c>
    </row>
    <row r="795" spans="1:8" ht="94.5">
      <c r="A795" s="111" t="s">
        <v>469</v>
      </c>
      <c r="B795" s="31" t="s">
        <v>448</v>
      </c>
      <c r="C795" s="31"/>
      <c r="D795" s="112"/>
      <c r="E795" s="112"/>
      <c r="F795" s="101">
        <f>SUM(F796)</f>
        <v>500</v>
      </c>
      <c r="G795" s="101">
        <f>SUM(G796)</f>
        <v>500</v>
      </c>
      <c r="H795" s="101">
        <f>SUM(H796)</f>
        <v>500</v>
      </c>
    </row>
    <row r="796" spans="1:8">
      <c r="A796" s="111" t="s">
        <v>41</v>
      </c>
      <c r="B796" s="31" t="s">
        <v>448</v>
      </c>
      <c r="C796" s="31">
        <v>300</v>
      </c>
      <c r="D796" s="112" t="s">
        <v>30</v>
      </c>
      <c r="E796" s="112" t="s">
        <v>53</v>
      </c>
      <c r="F796" s="101">
        <f>SUM(Ведомственная!G615)</f>
        <v>500</v>
      </c>
      <c r="G796" s="101">
        <f>SUM(Ведомственная!H615)</f>
        <v>500</v>
      </c>
      <c r="H796" s="101">
        <f>SUM(Ведомственная!I615)</f>
        <v>500</v>
      </c>
    </row>
    <row r="797" spans="1:8" s="24" customFormat="1" ht="47.25">
      <c r="A797" s="21" t="s">
        <v>909</v>
      </c>
      <c r="B797" s="29" t="s">
        <v>516</v>
      </c>
      <c r="C797" s="44"/>
      <c r="D797" s="44"/>
      <c r="E797" s="44"/>
      <c r="F797" s="45">
        <f t="shared" ref="F797:H799" si="108">SUM(F798)</f>
        <v>1048</v>
      </c>
      <c r="G797" s="45">
        <f t="shared" si="108"/>
        <v>1048</v>
      </c>
      <c r="H797" s="45">
        <f t="shared" si="108"/>
        <v>1048</v>
      </c>
    </row>
    <row r="798" spans="1:8" ht="31.5">
      <c r="A798" s="111" t="s">
        <v>68</v>
      </c>
      <c r="B798" s="31" t="s">
        <v>517</v>
      </c>
      <c r="C798" s="112"/>
      <c r="D798" s="112"/>
      <c r="E798" s="112"/>
      <c r="F798" s="101">
        <f t="shared" si="108"/>
        <v>1048</v>
      </c>
      <c r="G798" s="101">
        <f t="shared" si="108"/>
        <v>1048</v>
      </c>
      <c r="H798" s="101">
        <f t="shared" si="108"/>
        <v>1048</v>
      </c>
    </row>
    <row r="799" spans="1:8">
      <c r="A799" s="111" t="s">
        <v>36</v>
      </c>
      <c r="B799" s="31" t="s">
        <v>518</v>
      </c>
      <c r="C799" s="112"/>
      <c r="D799" s="112"/>
      <c r="E799" s="112"/>
      <c r="F799" s="101">
        <f t="shared" si="108"/>
        <v>1048</v>
      </c>
      <c r="G799" s="101">
        <f t="shared" si="108"/>
        <v>1048</v>
      </c>
      <c r="H799" s="101">
        <f t="shared" si="108"/>
        <v>1048</v>
      </c>
    </row>
    <row r="800" spans="1:8" ht="38.25" customHeight="1">
      <c r="A800" s="111" t="s">
        <v>229</v>
      </c>
      <c r="B800" s="31" t="s">
        <v>518</v>
      </c>
      <c r="C800" s="112" t="s">
        <v>121</v>
      </c>
      <c r="D800" s="112" t="s">
        <v>30</v>
      </c>
      <c r="E800" s="112" t="s">
        <v>53</v>
      </c>
      <c r="F800" s="101">
        <f>SUM(Ведомственная!G619)</f>
        <v>1048</v>
      </c>
      <c r="G800" s="101">
        <f>SUM(Ведомственная!H619)</f>
        <v>1048</v>
      </c>
      <c r="H800" s="101">
        <f>SUM(Ведомственная!I619)</f>
        <v>1048</v>
      </c>
    </row>
    <row r="801" spans="1:8" ht="63">
      <c r="A801" s="21" t="s">
        <v>742</v>
      </c>
      <c r="B801" s="29" t="s">
        <v>740</v>
      </c>
      <c r="C801" s="44"/>
      <c r="D801" s="44"/>
      <c r="E801" s="44"/>
      <c r="F801" s="45">
        <f t="shared" ref="F801:H802" si="109">SUM(F802)</f>
        <v>200</v>
      </c>
      <c r="G801" s="45">
        <f t="shared" si="109"/>
        <v>200</v>
      </c>
      <c r="H801" s="45">
        <f t="shared" si="109"/>
        <v>200</v>
      </c>
    </row>
    <row r="802" spans="1:8" ht="47.25">
      <c r="A802" s="111" t="s">
        <v>938</v>
      </c>
      <c r="B802" s="31" t="s">
        <v>741</v>
      </c>
      <c r="C802" s="112"/>
      <c r="D802" s="112"/>
      <c r="E802" s="112"/>
      <c r="F802" s="101">
        <f t="shared" si="109"/>
        <v>200</v>
      </c>
      <c r="G802" s="101">
        <f t="shared" si="109"/>
        <v>200</v>
      </c>
      <c r="H802" s="101">
        <f t="shared" si="109"/>
        <v>200</v>
      </c>
    </row>
    <row r="803" spans="1:8" ht="31.5">
      <c r="A803" s="1" t="s">
        <v>229</v>
      </c>
      <c r="B803" s="31" t="s">
        <v>741</v>
      </c>
      <c r="C803" s="112" t="s">
        <v>121</v>
      </c>
      <c r="D803" s="112" t="s">
        <v>12</v>
      </c>
      <c r="E803" s="112" t="s">
        <v>23</v>
      </c>
      <c r="F803" s="101">
        <f>SUM(Ведомственная!G238)</f>
        <v>200</v>
      </c>
      <c r="G803" s="101">
        <f>SUM(Ведомственная!H238)</f>
        <v>200</v>
      </c>
      <c r="H803" s="101">
        <f>SUM(Ведомственная!I238)</f>
        <v>200</v>
      </c>
    </row>
    <row r="804" spans="1:8" ht="31.5">
      <c r="A804" s="76" t="s">
        <v>730</v>
      </c>
      <c r="B804" s="29" t="s">
        <v>728</v>
      </c>
      <c r="C804" s="44"/>
      <c r="D804" s="44"/>
      <c r="E804" s="44"/>
      <c r="F804" s="45">
        <f t="shared" ref="F804:H805" si="110">SUM(F805)</f>
        <v>9111.7000000000007</v>
      </c>
      <c r="G804" s="45">
        <f t="shared" si="110"/>
        <v>3000</v>
      </c>
      <c r="H804" s="45">
        <f t="shared" si="110"/>
        <v>3000</v>
      </c>
    </row>
    <row r="805" spans="1:8" ht="31.5">
      <c r="A805" s="26" t="s">
        <v>97</v>
      </c>
      <c r="B805" s="31" t="s">
        <v>729</v>
      </c>
      <c r="C805" s="112"/>
      <c r="D805" s="112"/>
      <c r="E805" s="112"/>
      <c r="F805" s="101">
        <f t="shared" si="110"/>
        <v>9111.7000000000007</v>
      </c>
      <c r="G805" s="101">
        <f t="shared" si="110"/>
        <v>3000</v>
      </c>
      <c r="H805" s="101">
        <f t="shared" si="110"/>
        <v>3000</v>
      </c>
    </row>
    <row r="806" spans="1:8" ht="31.5">
      <c r="A806" s="27" t="s">
        <v>51</v>
      </c>
      <c r="B806" s="31" t="s">
        <v>729</v>
      </c>
      <c r="C806" s="112" t="s">
        <v>90</v>
      </c>
      <c r="D806" s="112" t="s">
        <v>33</v>
      </c>
      <c r="E806" s="112" t="s">
        <v>93</v>
      </c>
      <c r="F806" s="101">
        <f>SUM(Ведомственная!G133)</f>
        <v>9111.7000000000007</v>
      </c>
      <c r="G806" s="101">
        <f>SUM(Ведомственная!H133)</f>
        <v>3000</v>
      </c>
      <c r="H806" s="101">
        <f>SUM(Ведомственная!I133)</f>
        <v>3000</v>
      </c>
    </row>
    <row r="807" spans="1:8" s="24" customFormat="1">
      <c r="A807" s="80" t="s">
        <v>191</v>
      </c>
      <c r="B807" s="22" t="s">
        <v>192</v>
      </c>
      <c r="C807" s="22"/>
      <c r="D807" s="22"/>
      <c r="E807" s="22"/>
      <c r="F807" s="28">
        <f>SUM(F808+F812+F836+F810+F839+F847+F850+F815+F819+F822+F824+F827+F829+F831)+F845+F841</f>
        <v>50948.800000000003</v>
      </c>
      <c r="G807" s="28">
        <f>SUM(G808+G812+G836+G810+G839+G847+G850+G815+G819+G822+G824+G827+G829+G831)+G845+G841</f>
        <v>39298.400000000001</v>
      </c>
      <c r="H807" s="28">
        <f>SUM(H808+H812+H836+H810+H839+H847+H850+H815+H819+H822+H824+H827+H829+H831)+H845+H841</f>
        <v>39623</v>
      </c>
    </row>
    <row r="808" spans="1:8" ht="63">
      <c r="A808" s="111" t="s">
        <v>498</v>
      </c>
      <c r="B808" s="31" t="s">
        <v>202</v>
      </c>
      <c r="C808" s="31"/>
      <c r="D808" s="112"/>
      <c r="E808" s="112"/>
      <c r="F808" s="101">
        <f>SUM(F809)</f>
        <v>913.5</v>
      </c>
      <c r="G808" s="101">
        <f>SUM(G809)</f>
        <v>0</v>
      </c>
      <c r="H808" s="101">
        <f>SUM(H809)</f>
        <v>0</v>
      </c>
    </row>
    <row r="809" spans="1:8">
      <c r="A809" s="111" t="s">
        <v>21</v>
      </c>
      <c r="B809" s="31" t="s">
        <v>202</v>
      </c>
      <c r="C809" s="31">
        <v>800</v>
      </c>
      <c r="D809" s="112">
        <v>10</v>
      </c>
      <c r="E809" s="112" t="s">
        <v>77</v>
      </c>
      <c r="F809" s="101">
        <f>SUM(Ведомственная!G485)</f>
        <v>913.5</v>
      </c>
      <c r="G809" s="101">
        <f>SUM(Ведомственная!H485)</f>
        <v>0</v>
      </c>
      <c r="H809" s="101">
        <f>SUM(Ведомственная!I485)</f>
        <v>0</v>
      </c>
    </row>
    <row r="810" spans="1:8">
      <c r="A810" s="111" t="s">
        <v>144</v>
      </c>
      <c r="B810" s="112" t="s">
        <v>196</v>
      </c>
      <c r="C810" s="31"/>
      <c r="D810" s="112"/>
      <c r="E810" s="112"/>
      <c r="F810" s="101">
        <f>SUM(F811)</f>
        <v>900</v>
      </c>
      <c r="G810" s="101">
        <f>SUM(G811)</f>
        <v>0</v>
      </c>
      <c r="H810" s="101">
        <f>SUM(H811)</f>
        <v>0</v>
      </c>
    </row>
    <row r="811" spans="1:8">
      <c r="A811" s="111" t="s">
        <v>21</v>
      </c>
      <c r="B811" s="112" t="s">
        <v>196</v>
      </c>
      <c r="C811" s="31">
        <v>800</v>
      </c>
      <c r="D811" s="112" t="s">
        <v>33</v>
      </c>
      <c r="E811" s="112" t="s">
        <v>169</v>
      </c>
      <c r="F811" s="101">
        <f>SUM(Ведомственная!G467)</f>
        <v>900</v>
      </c>
      <c r="G811" s="101">
        <f>SUM(Ведомственная!H467)</f>
        <v>0</v>
      </c>
      <c r="H811" s="101">
        <f>SUM(Ведомственная!I467)</f>
        <v>0</v>
      </c>
    </row>
    <row r="812" spans="1:8" ht="47.25">
      <c r="A812" s="27" t="s">
        <v>274</v>
      </c>
      <c r="B812" s="2" t="s">
        <v>312</v>
      </c>
      <c r="C812" s="2"/>
      <c r="D812" s="2"/>
      <c r="E812" s="2"/>
      <c r="F812" s="25">
        <f t="shared" ref="F812:H813" si="111">SUM(F813)</f>
        <v>500</v>
      </c>
      <c r="G812" s="25">
        <f t="shared" si="111"/>
        <v>500</v>
      </c>
      <c r="H812" s="25">
        <f t="shared" si="111"/>
        <v>500</v>
      </c>
    </row>
    <row r="813" spans="1:8" ht="31.5">
      <c r="A813" s="27" t="s">
        <v>311</v>
      </c>
      <c r="B813" s="2" t="s">
        <v>313</v>
      </c>
      <c r="C813" s="2"/>
      <c r="D813" s="2"/>
      <c r="E813" s="2"/>
      <c r="F813" s="25">
        <f t="shared" si="111"/>
        <v>500</v>
      </c>
      <c r="G813" s="25">
        <f t="shared" si="111"/>
        <v>500</v>
      </c>
      <c r="H813" s="25">
        <f t="shared" si="111"/>
        <v>500</v>
      </c>
    </row>
    <row r="814" spans="1:8" ht="31.5">
      <c r="A814" s="27" t="s">
        <v>51</v>
      </c>
      <c r="B814" s="2" t="s">
        <v>313</v>
      </c>
      <c r="C814" s="2" t="s">
        <v>90</v>
      </c>
      <c r="D814" s="2" t="s">
        <v>53</v>
      </c>
      <c r="E814" s="2" t="s">
        <v>172</v>
      </c>
      <c r="F814" s="25">
        <f>SUM(Ведомственная!G167)</f>
        <v>500</v>
      </c>
      <c r="G814" s="25">
        <f>SUM(Ведомственная!H167)</f>
        <v>500</v>
      </c>
      <c r="H814" s="25">
        <f>SUM(Ведомственная!I167)</f>
        <v>500</v>
      </c>
    </row>
    <row r="815" spans="1:8">
      <c r="A815" s="111" t="s">
        <v>79</v>
      </c>
      <c r="B815" s="2" t="s">
        <v>103</v>
      </c>
      <c r="C815" s="2"/>
      <c r="D815" s="2"/>
      <c r="E815" s="2"/>
      <c r="F815" s="25">
        <f>SUM(F816+F817)+F818</f>
        <v>15977.4</v>
      </c>
      <c r="G815" s="25">
        <f>SUM(G816+G817)+G818</f>
        <v>15977.4</v>
      </c>
      <c r="H815" s="25">
        <f>SUM(H816+H817)+H818</f>
        <v>15977.4</v>
      </c>
    </row>
    <row r="816" spans="1:8" ht="63">
      <c r="A816" s="111" t="s">
        <v>50</v>
      </c>
      <c r="B816" s="2" t="s">
        <v>103</v>
      </c>
      <c r="C816" s="2" t="s">
        <v>88</v>
      </c>
      <c r="D816" s="2" t="s">
        <v>33</v>
      </c>
      <c r="E816" s="2" t="s">
        <v>53</v>
      </c>
      <c r="F816" s="25">
        <f>SUM(Ведомственная!G15)</f>
        <v>15967.4</v>
      </c>
      <c r="G816" s="25">
        <f>SUM(Ведомственная!H15)</f>
        <v>15967.4</v>
      </c>
      <c r="H816" s="25">
        <f>SUM(Ведомственная!I15)</f>
        <v>15967.4</v>
      </c>
    </row>
    <row r="817" spans="1:8">
      <c r="A817" s="111" t="s">
        <v>89</v>
      </c>
      <c r="B817" s="2" t="s">
        <v>103</v>
      </c>
      <c r="C817" s="2" t="s">
        <v>90</v>
      </c>
      <c r="D817" s="2" t="s">
        <v>33</v>
      </c>
      <c r="E817" s="2" t="s">
        <v>53</v>
      </c>
      <c r="F817" s="101">
        <f>SUM(Ведомственная!G16)</f>
        <v>10</v>
      </c>
      <c r="G817" s="101">
        <f>SUM(Ведомственная!H16)</f>
        <v>10</v>
      </c>
      <c r="H817" s="101">
        <f>SUM(Ведомственная!I16)</f>
        <v>10</v>
      </c>
    </row>
    <row r="818" spans="1:8">
      <c r="A818" s="111" t="s">
        <v>41</v>
      </c>
      <c r="B818" s="2" t="s">
        <v>103</v>
      </c>
      <c r="C818" s="2" t="s">
        <v>98</v>
      </c>
      <c r="D818" s="2" t="s">
        <v>33</v>
      </c>
      <c r="E818" s="2" t="s">
        <v>53</v>
      </c>
      <c r="F818" s="101">
        <f>SUM(Ведомственная!G17)</f>
        <v>0</v>
      </c>
      <c r="G818" s="101">
        <f>SUM(Ведомственная!H17)</f>
        <v>0</v>
      </c>
      <c r="H818" s="101">
        <f>SUM(Ведомственная!I17)</f>
        <v>0</v>
      </c>
    </row>
    <row r="819" spans="1:8" ht="31.5">
      <c r="A819" s="111" t="s">
        <v>193</v>
      </c>
      <c r="B819" s="2" t="s">
        <v>108</v>
      </c>
      <c r="C819" s="2"/>
      <c r="D819" s="2"/>
      <c r="E819" s="2"/>
      <c r="F819" s="25">
        <f>SUM(F820:F821)</f>
        <v>5027</v>
      </c>
      <c r="G819" s="25">
        <f>SUM(G820:G821)</f>
        <v>5027</v>
      </c>
      <c r="H819" s="25">
        <f>SUM(H820:H821)</f>
        <v>5027</v>
      </c>
    </row>
    <row r="820" spans="1:8" ht="63">
      <c r="A820" s="111" t="s">
        <v>50</v>
      </c>
      <c r="B820" s="2" t="s">
        <v>108</v>
      </c>
      <c r="C820" s="2" t="s">
        <v>88</v>
      </c>
      <c r="D820" s="2" t="s">
        <v>33</v>
      </c>
      <c r="E820" s="2" t="s">
        <v>77</v>
      </c>
      <c r="F820" s="25">
        <f>SUM(Ведомственная!G35)</f>
        <v>5021.7</v>
      </c>
      <c r="G820" s="25">
        <f>SUM(Ведомственная!H35)</f>
        <v>5021.7</v>
      </c>
      <c r="H820" s="25">
        <f>SUM(Ведомственная!I35)</f>
        <v>5021.7</v>
      </c>
    </row>
    <row r="821" spans="1:8" ht="31.5">
      <c r="A821" s="111" t="s">
        <v>51</v>
      </c>
      <c r="B821" s="2" t="s">
        <v>108</v>
      </c>
      <c r="C821" s="2" t="s">
        <v>90</v>
      </c>
      <c r="D821" s="2" t="s">
        <v>33</v>
      </c>
      <c r="E821" s="2" t="s">
        <v>77</v>
      </c>
      <c r="F821" s="25">
        <f>SUM(Ведомственная!G36)</f>
        <v>5.3</v>
      </c>
      <c r="G821" s="25">
        <f>SUM(Ведомственная!H36)</f>
        <v>5.3</v>
      </c>
      <c r="H821" s="25">
        <f>SUM(Ведомственная!I36)</f>
        <v>5.3</v>
      </c>
    </row>
    <row r="822" spans="1:8">
      <c r="A822" s="111" t="s">
        <v>91</v>
      </c>
      <c r="B822" s="2" t="s">
        <v>104</v>
      </c>
      <c r="C822" s="2"/>
      <c r="D822" s="2"/>
      <c r="E822" s="2"/>
      <c r="F822" s="25">
        <f>SUM(F823)</f>
        <v>1682.4</v>
      </c>
      <c r="G822" s="25">
        <f>SUM(G823)</f>
        <v>1682.4</v>
      </c>
      <c r="H822" s="25">
        <f>SUM(H823)</f>
        <v>1682.4</v>
      </c>
    </row>
    <row r="823" spans="1:8" ht="63">
      <c r="A823" s="111" t="s">
        <v>50</v>
      </c>
      <c r="B823" s="2" t="s">
        <v>104</v>
      </c>
      <c r="C823" s="2" t="s">
        <v>88</v>
      </c>
      <c r="D823" s="2" t="s">
        <v>33</v>
      </c>
      <c r="E823" s="2" t="s">
        <v>53</v>
      </c>
      <c r="F823" s="25">
        <f>SUM(Ведомственная!G19)</f>
        <v>1682.4</v>
      </c>
      <c r="G823" s="25">
        <f>SUM(Ведомственная!H19)</f>
        <v>1682.4</v>
      </c>
      <c r="H823" s="25">
        <f>SUM(Ведомственная!I19)</f>
        <v>1682.4</v>
      </c>
    </row>
    <row r="824" spans="1:8">
      <c r="A824" s="111" t="s">
        <v>94</v>
      </c>
      <c r="B824" s="2" t="s">
        <v>105</v>
      </c>
      <c r="C824" s="2"/>
      <c r="D824" s="2"/>
      <c r="E824" s="2"/>
      <c r="F824" s="101">
        <f>SUM(F825:F826)</f>
        <v>902.1</v>
      </c>
      <c r="G824" s="101">
        <f>SUM(G825:G826)</f>
        <v>902.1</v>
      </c>
      <c r="H824" s="101">
        <f>SUM(H825:H826)</f>
        <v>902.1</v>
      </c>
    </row>
    <row r="825" spans="1:8" ht="31.5">
      <c r="A825" s="111" t="s">
        <v>51</v>
      </c>
      <c r="B825" s="2" t="s">
        <v>105</v>
      </c>
      <c r="C825" s="2" t="s">
        <v>90</v>
      </c>
      <c r="D825" s="2" t="s">
        <v>33</v>
      </c>
      <c r="E825" s="2" t="s">
        <v>93</v>
      </c>
      <c r="F825" s="101">
        <f>SUM(Ведомственная!G22+Ведомственная!G42)</f>
        <v>891.4</v>
      </c>
      <c r="G825" s="101">
        <f>SUM(Ведомственная!H22+Ведомственная!H42)</f>
        <v>891.4</v>
      </c>
      <c r="H825" s="101">
        <f>SUM(Ведомственная!I22+Ведомственная!I42)</f>
        <v>891.4</v>
      </c>
    </row>
    <row r="826" spans="1:8">
      <c r="A826" s="111" t="s">
        <v>21</v>
      </c>
      <c r="B826" s="2" t="s">
        <v>105</v>
      </c>
      <c r="C826" s="2" t="s">
        <v>95</v>
      </c>
      <c r="D826" s="2" t="s">
        <v>33</v>
      </c>
      <c r="E826" s="2" t="s">
        <v>93</v>
      </c>
      <c r="F826" s="101">
        <f>SUM(Ведомственная!G43+Ведомственная!G23)</f>
        <v>10.7</v>
      </c>
      <c r="G826" s="101">
        <f>SUM(Ведомственная!H43+Ведомственная!H23)</f>
        <v>10.7</v>
      </c>
      <c r="H826" s="101">
        <f>SUM(Ведомственная!I43+Ведомственная!I23)</f>
        <v>10.7</v>
      </c>
    </row>
    <row r="827" spans="1:8" ht="31.5">
      <c r="A827" s="111" t="s">
        <v>96</v>
      </c>
      <c r="B827" s="2" t="s">
        <v>106</v>
      </c>
      <c r="C827" s="2"/>
      <c r="D827" s="2"/>
      <c r="E827" s="2"/>
      <c r="F827" s="101">
        <f>SUM(F828)</f>
        <v>754.6</v>
      </c>
      <c r="G827" s="101">
        <f>SUM(G828)</f>
        <v>754.6</v>
      </c>
      <c r="H827" s="101">
        <f>SUM(H828)</f>
        <v>754.6</v>
      </c>
    </row>
    <row r="828" spans="1:8" ht="31.5">
      <c r="A828" s="111" t="s">
        <v>51</v>
      </c>
      <c r="B828" s="2" t="s">
        <v>106</v>
      </c>
      <c r="C828" s="2" t="s">
        <v>90</v>
      </c>
      <c r="D828" s="2" t="s">
        <v>33</v>
      </c>
      <c r="E828" s="2" t="s">
        <v>93</v>
      </c>
      <c r="F828" s="101">
        <f>SUM(Ведомственная!G25+Ведомственная!G45)</f>
        <v>754.6</v>
      </c>
      <c r="G828" s="101">
        <f>SUM(Ведомственная!H25+Ведомственная!H45)</f>
        <v>754.6</v>
      </c>
      <c r="H828" s="101">
        <f>SUM(Ведомственная!I25+Ведомственная!I45)</f>
        <v>754.6</v>
      </c>
    </row>
    <row r="829" spans="1:8" ht="31.5">
      <c r="A829" s="111" t="s">
        <v>102</v>
      </c>
      <c r="B829" s="2" t="s">
        <v>109</v>
      </c>
      <c r="C829" s="2"/>
      <c r="D829" s="2"/>
      <c r="E829" s="2"/>
      <c r="F829" s="25">
        <f>SUM(F830)</f>
        <v>2187.9</v>
      </c>
      <c r="G829" s="25">
        <f>SUM(G830)</f>
        <v>2187.9</v>
      </c>
      <c r="H829" s="25">
        <f>SUM(H830)</f>
        <v>2187.9</v>
      </c>
    </row>
    <row r="830" spans="1:8" ht="63">
      <c r="A830" s="111" t="s">
        <v>50</v>
      </c>
      <c r="B830" s="2" t="s">
        <v>109</v>
      </c>
      <c r="C830" s="2" t="s">
        <v>88</v>
      </c>
      <c r="D830" s="2" t="s">
        <v>33</v>
      </c>
      <c r="E830" s="2" t="s">
        <v>77</v>
      </c>
      <c r="F830" s="25">
        <f>SUM(Ведомственная!G38)</f>
        <v>2187.9</v>
      </c>
      <c r="G830" s="25">
        <f>SUM(Ведомственная!H38)</f>
        <v>2187.9</v>
      </c>
      <c r="H830" s="25">
        <f>SUM(Ведомственная!I38)</f>
        <v>2187.9</v>
      </c>
    </row>
    <row r="831" spans="1:8" ht="31.5">
      <c r="A831" s="26" t="s">
        <v>97</v>
      </c>
      <c r="B831" s="2" t="s">
        <v>107</v>
      </c>
      <c r="C831" s="2"/>
      <c r="D831" s="2"/>
      <c r="E831" s="2"/>
      <c r="F831" s="25">
        <f>SUM(F832:F835)</f>
        <v>17045.600000000002</v>
      </c>
      <c r="G831" s="25">
        <f>SUM(G832:G835)</f>
        <v>6884.8</v>
      </c>
      <c r="H831" s="25">
        <f>SUM(H832:H835)</f>
        <v>6884.8</v>
      </c>
    </row>
    <row r="832" spans="1:8" ht="31.5">
      <c r="A832" s="111" t="s">
        <v>51</v>
      </c>
      <c r="B832" s="2" t="s">
        <v>107</v>
      </c>
      <c r="C832" s="2" t="s">
        <v>90</v>
      </c>
      <c r="D832" s="2" t="s">
        <v>33</v>
      </c>
      <c r="E832" s="2" t="s">
        <v>93</v>
      </c>
      <c r="F832" s="25">
        <f>SUM(Ведомственная!G47+Ведомственная!G27)</f>
        <v>6685.6</v>
      </c>
      <c r="G832" s="25">
        <f>SUM(Ведомственная!H47+Ведомственная!H27)</f>
        <v>6146.9000000000005</v>
      </c>
      <c r="H832" s="25">
        <f>SUM(Ведомственная!I47+Ведомственная!I27)</f>
        <v>6146.9000000000005</v>
      </c>
    </row>
    <row r="833" spans="1:8">
      <c r="A833" s="111" t="s">
        <v>41</v>
      </c>
      <c r="B833" s="2" t="s">
        <v>107</v>
      </c>
      <c r="C833" s="2" t="s">
        <v>98</v>
      </c>
      <c r="D833" s="2" t="s">
        <v>33</v>
      </c>
      <c r="E833" s="2" t="s">
        <v>93</v>
      </c>
      <c r="F833" s="25">
        <f>SUM(Ведомственная!G28)</f>
        <v>661</v>
      </c>
      <c r="G833" s="25">
        <f>SUM(Ведомственная!H28)</f>
        <v>661</v>
      </c>
      <c r="H833" s="25">
        <f>SUM(Ведомственная!I28)</f>
        <v>661</v>
      </c>
    </row>
    <row r="834" spans="1:8">
      <c r="A834" s="111" t="s">
        <v>21</v>
      </c>
      <c r="B834" s="2" t="s">
        <v>107</v>
      </c>
      <c r="C834" s="2" t="s">
        <v>95</v>
      </c>
      <c r="D834" s="2" t="s">
        <v>33</v>
      </c>
      <c r="E834" s="2" t="s">
        <v>112</v>
      </c>
      <c r="F834" s="25">
        <f>SUM(Ведомственная!G83)</f>
        <v>5622.1</v>
      </c>
      <c r="G834" s="25">
        <f>SUM(Ведомственная!H83)</f>
        <v>0</v>
      </c>
      <c r="H834" s="25">
        <f>SUM(Ведомственная!I83)</f>
        <v>0</v>
      </c>
    </row>
    <row r="835" spans="1:8">
      <c r="A835" s="111" t="s">
        <v>21</v>
      </c>
      <c r="B835" s="2" t="s">
        <v>107</v>
      </c>
      <c r="C835" s="2" t="s">
        <v>95</v>
      </c>
      <c r="D835" s="2" t="s">
        <v>33</v>
      </c>
      <c r="E835" s="2" t="s">
        <v>93</v>
      </c>
      <c r="F835" s="25">
        <f>SUM(Ведомственная!G29+Ведомственная!G48+Ведомственная!G136)</f>
        <v>4076.9</v>
      </c>
      <c r="G835" s="25">
        <f>SUM(Ведомственная!H29+Ведомственная!H48+Ведомственная!H136)</f>
        <v>76.900000000000006</v>
      </c>
      <c r="H835" s="25">
        <f>SUM(Ведомственная!I29+Ведомственная!I48+Ведомственная!I136)</f>
        <v>76.900000000000006</v>
      </c>
    </row>
    <row r="836" spans="1:8" ht="47.25" hidden="1">
      <c r="A836" s="111" t="s">
        <v>483</v>
      </c>
      <c r="B836" s="31" t="s">
        <v>484</v>
      </c>
      <c r="C836" s="2"/>
      <c r="D836" s="2"/>
      <c r="E836" s="2"/>
      <c r="F836" s="25">
        <f>SUM(F837)</f>
        <v>0</v>
      </c>
      <c r="G836" s="25">
        <f>SUM(G837)</f>
        <v>0</v>
      </c>
      <c r="H836" s="25">
        <f>SUM(H837)</f>
        <v>0</v>
      </c>
    </row>
    <row r="837" spans="1:8" ht="31.5" hidden="1">
      <c r="A837" s="111" t="s">
        <v>229</v>
      </c>
      <c r="B837" s="31" t="s">
        <v>484</v>
      </c>
      <c r="C837" s="2" t="s">
        <v>121</v>
      </c>
      <c r="D837" s="2" t="s">
        <v>12</v>
      </c>
      <c r="E837" s="2" t="s">
        <v>23</v>
      </c>
      <c r="F837" s="25"/>
      <c r="G837" s="25"/>
      <c r="H837" s="25"/>
    </row>
    <row r="838" spans="1:8" ht="31.5" hidden="1">
      <c r="A838" s="111" t="s">
        <v>51</v>
      </c>
      <c r="B838" s="112" t="s">
        <v>211</v>
      </c>
      <c r="C838" s="112" t="s">
        <v>90</v>
      </c>
      <c r="D838" s="112" t="s">
        <v>33</v>
      </c>
      <c r="E838" s="112" t="s">
        <v>12</v>
      </c>
      <c r="F838" s="101"/>
      <c r="G838" s="101"/>
      <c r="H838" s="101"/>
    </row>
    <row r="839" spans="1:8" ht="47.25">
      <c r="A839" s="111" t="s">
        <v>213</v>
      </c>
      <c r="B839" s="112" t="s">
        <v>557</v>
      </c>
      <c r="C839" s="112"/>
      <c r="D839" s="112"/>
      <c r="E839" s="112"/>
      <c r="F839" s="101">
        <f>SUM(F840)</f>
        <v>24.8</v>
      </c>
      <c r="G839" s="101">
        <f>SUM(G840)</f>
        <v>26.5</v>
      </c>
      <c r="H839" s="101">
        <f>SUM(H840)</f>
        <v>149.6</v>
      </c>
    </row>
    <row r="840" spans="1:8">
      <c r="A840" s="111" t="s">
        <v>89</v>
      </c>
      <c r="B840" s="112" t="s">
        <v>557</v>
      </c>
      <c r="C840" s="112" t="s">
        <v>90</v>
      </c>
      <c r="D840" s="112" t="s">
        <v>33</v>
      </c>
      <c r="E840" s="112" t="s">
        <v>168</v>
      </c>
      <c r="F840" s="101">
        <f>SUM(Ведомственная!G79)</f>
        <v>24.8</v>
      </c>
      <c r="G840" s="101">
        <f>SUM(Ведомственная!H79)</f>
        <v>26.5</v>
      </c>
      <c r="H840" s="101">
        <f>SUM(Ведомственная!I79)</f>
        <v>149.6</v>
      </c>
    </row>
    <row r="841" spans="1:8" ht="31.5">
      <c r="A841" s="111" t="s">
        <v>231</v>
      </c>
      <c r="B841" s="112" t="s">
        <v>743</v>
      </c>
      <c r="C841" s="112"/>
      <c r="D841" s="112"/>
      <c r="E841" s="112"/>
      <c r="F841" s="101">
        <f>SUM(F842:F844)</f>
        <v>4781.5</v>
      </c>
      <c r="G841" s="101">
        <f>SUM(G842:G844)</f>
        <v>5103.5</v>
      </c>
      <c r="H841" s="101">
        <f>SUM(H842:H844)</f>
        <v>5304.7</v>
      </c>
    </row>
    <row r="842" spans="1:8" ht="63">
      <c r="A842" s="27" t="s">
        <v>50</v>
      </c>
      <c r="B842" s="112" t="s">
        <v>743</v>
      </c>
      <c r="C842" s="112" t="s">
        <v>88</v>
      </c>
      <c r="D842" s="112" t="s">
        <v>53</v>
      </c>
      <c r="E842" s="112" t="s">
        <v>12</v>
      </c>
      <c r="F842" s="101">
        <f>SUM(Ведомственная!G141)</f>
        <v>4611.3999999999996</v>
      </c>
      <c r="G842" s="101">
        <f>SUM(Ведомственная!H141)</f>
        <v>4611.3999999999996</v>
      </c>
      <c r="H842" s="101">
        <f>SUM(Ведомственная!I141)</f>
        <v>4611.3999999999996</v>
      </c>
    </row>
    <row r="843" spans="1:8" ht="31.5">
      <c r="A843" s="111" t="s">
        <v>51</v>
      </c>
      <c r="B843" s="112" t="s">
        <v>743</v>
      </c>
      <c r="C843" s="112" t="s">
        <v>90</v>
      </c>
      <c r="D843" s="112" t="s">
        <v>53</v>
      </c>
      <c r="E843" s="112" t="s">
        <v>12</v>
      </c>
      <c r="F843" s="101">
        <f>SUM(Ведомственная!G142)</f>
        <v>90.1</v>
      </c>
      <c r="G843" s="101">
        <f>SUM(Ведомственная!H142)</f>
        <v>412.1</v>
      </c>
      <c r="H843" s="101">
        <f>SUM(Ведомственная!I142)</f>
        <v>613.29999999999995</v>
      </c>
    </row>
    <row r="844" spans="1:8">
      <c r="A844" s="111" t="s">
        <v>21</v>
      </c>
      <c r="B844" s="112" t="s">
        <v>743</v>
      </c>
      <c r="C844" s="112" t="s">
        <v>95</v>
      </c>
      <c r="D844" s="112" t="s">
        <v>53</v>
      </c>
      <c r="E844" s="112" t="s">
        <v>12</v>
      </c>
      <c r="F844" s="101">
        <f>SUM(Ведомственная!G143)</f>
        <v>80</v>
      </c>
      <c r="G844" s="101">
        <f>SUM(Ведомственная!H143)</f>
        <v>80</v>
      </c>
      <c r="H844" s="101">
        <f>SUM(Ведомственная!I143)</f>
        <v>80</v>
      </c>
    </row>
    <row r="845" spans="1:8" ht="221.25" customHeight="1">
      <c r="A845" s="111" t="s">
        <v>559</v>
      </c>
      <c r="B845" s="112" t="s">
        <v>560</v>
      </c>
      <c r="C845" s="31"/>
      <c r="D845" s="112"/>
      <c r="E845" s="112"/>
      <c r="F845" s="101">
        <f>SUM(Ведомственная!G70)</f>
        <v>102.8</v>
      </c>
      <c r="G845" s="101">
        <f>SUM(Ведомственная!H70)</f>
        <v>102.8</v>
      </c>
      <c r="H845" s="101">
        <f>SUM(Ведомственная!I70)</f>
        <v>102.8</v>
      </c>
    </row>
    <row r="846" spans="1:8" ht="63">
      <c r="A846" s="111" t="s">
        <v>50</v>
      </c>
      <c r="B846" s="112" t="s">
        <v>560</v>
      </c>
      <c r="C846" s="112" t="s">
        <v>88</v>
      </c>
      <c r="D846" s="112" t="s">
        <v>33</v>
      </c>
      <c r="E846" s="112" t="s">
        <v>12</v>
      </c>
      <c r="F846" s="101">
        <f>SUM(Ведомственная!G71)</f>
        <v>102.8</v>
      </c>
      <c r="G846" s="101">
        <f>SUM(Ведомственная!H71)</f>
        <v>102.8</v>
      </c>
      <c r="H846" s="101">
        <f>SUM(Ведомственная!I71)</f>
        <v>102.8</v>
      </c>
    </row>
    <row r="847" spans="1:8" ht="47.25">
      <c r="A847" s="111" t="s">
        <v>360</v>
      </c>
      <c r="B847" s="112" t="s">
        <v>565</v>
      </c>
      <c r="C847" s="31"/>
      <c r="D847" s="112"/>
      <c r="E847" s="112"/>
      <c r="F847" s="101">
        <f>SUM(F848:F849)</f>
        <v>149.20000000000002</v>
      </c>
      <c r="G847" s="101">
        <f>SUM(G848:G849)</f>
        <v>149.4</v>
      </c>
      <c r="H847" s="101">
        <f>SUM(H848:H849)</f>
        <v>149.70000000000002</v>
      </c>
    </row>
    <row r="848" spans="1:8" ht="63">
      <c r="A848" s="111" t="s">
        <v>50</v>
      </c>
      <c r="B848" s="112" t="s">
        <v>565</v>
      </c>
      <c r="C848" s="112" t="s">
        <v>88</v>
      </c>
      <c r="D848" s="112" t="s">
        <v>168</v>
      </c>
      <c r="E848" s="112" t="s">
        <v>168</v>
      </c>
      <c r="F848" s="101">
        <f>SUM(Ведомственная!G345)</f>
        <v>140.4</v>
      </c>
      <c r="G848" s="101">
        <f>SUM(Ведомственная!H345)</f>
        <v>140.6</v>
      </c>
      <c r="H848" s="101">
        <f>SUM(Ведомственная!I345)</f>
        <v>140.9</v>
      </c>
    </row>
    <row r="849" spans="1:8">
      <c r="A849" s="111" t="s">
        <v>89</v>
      </c>
      <c r="B849" s="112" t="s">
        <v>565</v>
      </c>
      <c r="C849" s="112" t="s">
        <v>90</v>
      </c>
      <c r="D849" s="112" t="s">
        <v>168</v>
      </c>
      <c r="E849" s="112" t="s">
        <v>168</v>
      </c>
      <c r="F849" s="101">
        <f>SUM(Ведомственная!G346)</f>
        <v>8.8000000000000007</v>
      </c>
      <c r="G849" s="101">
        <f>SUM(Ведомственная!H346)</f>
        <v>8.8000000000000007</v>
      </c>
      <c r="H849" s="101">
        <f>SUM(Ведомственная!I346)</f>
        <v>8.8000000000000007</v>
      </c>
    </row>
    <row r="850" spans="1:8" ht="31.5">
      <c r="A850" s="27" t="s">
        <v>44</v>
      </c>
      <c r="B850" s="31" t="s">
        <v>465</v>
      </c>
      <c r="C850" s="112"/>
      <c r="D850" s="112"/>
      <c r="E850" s="112"/>
      <c r="F850" s="101">
        <f>SUM(F851)</f>
        <v>0</v>
      </c>
      <c r="G850" s="101">
        <f>SUM(G851)</f>
        <v>0</v>
      </c>
      <c r="H850" s="101">
        <f>SUM(H851)</f>
        <v>0</v>
      </c>
    </row>
    <row r="851" spans="1:8">
      <c r="A851" s="111" t="s">
        <v>21</v>
      </c>
      <c r="B851" s="31" t="s">
        <v>465</v>
      </c>
      <c r="C851" s="112" t="s">
        <v>95</v>
      </c>
      <c r="D851" s="112" t="s">
        <v>12</v>
      </c>
      <c r="E851" s="112" t="s">
        <v>23</v>
      </c>
      <c r="F851" s="101">
        <f>SUM(Ведомственная!G241)</f>
        <v>0</v>
      </c>
      <c r="G851" s="101">
        <f>SUM(Ведомственная!H241)</f>
        <v>0</v>
      </c>
      <c r="H851" s="101">
        <f>SUM(Ведомственная!I241)</f>
        <v>0</v>
      </c>
    </row>
    <row r="852" spans="1:8">
      <c r="A852" s="116" t="s">
        <v>858</v>
      </c>
      <c r="B852" s="31"/>
      <c r="C852" s="112"/>
      <c r="D852" s="112"/>
      <c r="E852" s="112"/>
      <c r="F852" s="101"/>
      <c r="G852" s="45">
        <v>50000</v>
      </c>
      <c r="H852" s="45">
        <v>100000</v>
      </c>
    </row>
    <row r="853" spans="1:8" s="24" customFormat="1" ht="14.25" customHeight="1">
      <c r="A853" s="21" t="s">
        <v>190</v>
      </c>
      <c r="B853" s="22"/>
      <c r="C853" s="22"/>
      <c r="D853" s="22"/>
      <c r="E853" s="22"/>
      <c r="F853" s="28">
        <f>SUM(F9+F13+F23+F116+F123+F132+F136+F140+F156+F163+F167+F171+F179+F186+F205+F214+F225+F250+F262+F269+F285+F301+F318+F331+F335+F419+F426+F431+F434+F437+F440+F450+F605+F690+F745+F757+F761+F768+F780+F783+F791+F797+F807)+F804+F801+F322</f>
        <v>5286407.3999999994</v>
      </c>
      <c r="G853" s="28">
        <f>SUM(G9+G13+G23+G116+G123+G132+G136+G140+G156+G163+G167+G171+G179+G186+G205+G214+G225+G250+G262+G269+G285+G301+G318+G331+G335+G419+G426+G431+G434+G437+G440+G450+G605+G690+G745+G757+G761+G768+G780+G783+G791+G797+G807)+G804+G801+G322+G852</f>
        <v>5064334.9000000004</v>
      </c>
      <c r="H853" s="28">
        <f>SUM(H9+H13+H23+H116+H123+H132+H136+H140+H156+H163+H167+H171+H179+H186+H205+H214+H225+H250+H262+H269+H285+H301+H318+H331+H335+H419+H426+H431+H434+H437+H440+H450+H605+H690+H745+H757+H761+H768+H780+H783+H791+H797+H807)+H804+H801+H322+H852</f>
        <v>5115554.4000000004</v>
      </c>
    </row>
    <row r="855" spans="1:8" hidden="1">
      <c r="F855" s="104">
        <f>SUM(Ведомственная!G1193)</f>
        <v>5286407.4000000004</v>
      </c>
      <c r="G855" s="104">
        <f>SUM(Ведомственная!H1193)</f>
        <v>5064334.9000000004</v>
      </c>
      <c r="H855" s="104">
        <f>SUM(Ведомственная!I1193)</f>
        <v>5115554.4000000004</v>
      </c>
    </row>
    <row r="856" spans="1:8" hidden="1">
      <c r="F856" s="104">
        <f>SUM(F855-F853)</f>
        <v>9.3132257461547852E-10</v>
      </c>
      <c r="G856" s="104">
        <f>SUM(G855-G853)</f>
        <v>0</v>
      </c>
      <c r="H856" s="104">
        <f>SUM(H855-H853)</f>
        <v>0</v>
      </c>
    </row>
    <row r="857" spans="1:8" hidden="1"/>
    <row r="858" spans="1:8" hidden="1"/>
    <row r="859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82" fitToHeight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tabSelected="1" workbookViewId="0">
      <selection activeCell="F5" sqref="F5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84"/>
      <c r="E1" s="84"/>
      <c r="F1" s="10" t="s">
        <v>950</v>
      </c>
    </row>
    <row r="2" spans="1:6" ht="15.75" customHeight="1">
      <c r="C2" s="85"/>
      <c r="E2" s="85"/>
      <c r="F2" s="85" t="s">
        <v>947</v>
      </c>
    </row>
    <row r="3" spans="1:6">
      <c r="C3" s="85"/>
      <c r="E3" s="85"/>
      <c r="F3" s="85" t="s">
        <v>0</v>
      </c>
    </row>
    <row r="4" spans="1:6">
      <c r="C4" s="85"/>
      <c r="E4" s="85"/>
      <c r="F4" s="85" t="s">
        <v>1</v>
      </c>
    </row>
    <row r="5" spans="1:6">
      <c r="C5" s="17"/>
      <c r="E5" s="17"/>
      <c r="F5" s="17" t="s">
        <v>948</v>
      </c>
    </row>
    <row r="6" spans="1:6" ht="46.5" customHeight="1">
      <c r="A6" s="123" t="s">
        <v>904</v>
      </c>
      <c r="B6" s="124"/>
      <c r="C6" s="124"/>
      <c r="D6" s="125"/>
      <c r="E6" s="125"/>
      <c r="F6" s="125"/>
    </row>
    <row r="7" spans="1:6">
      <c r="D7" s="86"/>
      <c r="E7" s="86"/>
      <c r="F7" s="86" t="s">
        <v>533</v>
      </c>
    </row>
    <row r="8" spans="1:6" ht="31.5">
      <c r="A8" s="87" t="s">
        <v>158</v>
      </c>
      <c r="B8" s="88" t="s">
        <v>162</v>
      </c>
      <c r="C8" s="88" t="s">
        <v>163</v>
      </c>
      <c r="D8" s="88" t="s">
        <v>640</v>
      </c>
      <c r="E8" s="88" t="s">
        <v>774</v>
      </c>
      <c r="F8" s="88" t="s">
        <v>775</v>
      </c>
    </row>
    <row r="9" spans="1:6" s="92" customFormat="1">
      <c r="A9" s="89" t="s">
        <v>86</v>
      </c>
      <c r="B9" s="90" t="s">
        <v>33</v>
      </c>
      <c r="C9" s="90" t="s">
        <v>31</v>
      </c>
      <c r="D9" s="91">
        <f>SUM(D10:D17)</f>
        <v>318891.8</v>
      </c>
      <c r="E9" s="91">
        <f>SUM(E10:E17)</f>
        <v>253639.6</v>
      </c>
      <c r="F9" s="91">
        <f>SUM(F10:F17)</f>
        <v>255892.7</v>
      </c>
    </row>
    <row r="10" spans="1:6" ht="47.25">
      <c r="A10" s="93" t="s">
        <v>164</v>
      </c>
      <c r="B10" s="94" t="s">
        <v>33</v>
      </c>
      <c r="C10" s="94" t="s">
        <v>43</v>
      </c>
      <c r="D10" s="95">
        <f>Ведомственная!G51</f>
        <v>2053.3000000000002</v>
      </c>
      <c r="E10" s="95">
        <f>Ведомственная!H51</f>
        <v>2053.3000000000002</v>
      </c>
      <c r="F10" s="95">
        <f>Ведомственная!I51</f>
        <v>2053.3000000000002</v>
      </c>
    </row>
    <row r="11" spans="1:6" ht="63">
      <c r="A11" s="93" t="s">
        <v>165</v>
      </c>
      <c r="B11" s="94" t="s">
        <v>33</v>
      </c>
      <c r="C11" s="94" t="s">
        <v>53</v>
      </c>
      <c r="D11" s="95">
        <f>Ведомственная!G12</f>
        <v>17659.8</v>
      </c>
      <c r="E11" s="95">
        <f>Ведомственная!H12</f>
        <v>17659.8</v>
      </c>
      <c r="F11" s="95">
        <f>Ведомственная!I12</f>
        <v>17659.8</v>
      </c>
    </row>
    <row r="12" spans="1:6" ht="63">
      <c r="A12" s="93" t="s">
        <v>166</v>
      </c>
      <c r="B12" s="94" t="s">
        <v>33</v>
      </c>
      <c r="C12" s="94" t="s">
        <v>12</v>
      </c>
      <c r="D12" s="95">
        <f>Ведомственная!G55</f>
        <v>121295</v>
      </c>
      <c r="E12" s="95">
        <f>Ведомственная!H55</f>
        <v>121035.40000000001</v>
      </c>
      <c r="F12" s="95">
        <f>Ведомственная!I55</f>
        <v>121295</v>
      </c>
    </row>
    <row r="13" spans="1:6">
      <c r="A13" s="93" t="s">
        <v>167</v>
      </c>
      <c r="B13" s="94" t="s">
        <v>33</v>
      </c>
      <c r="C13" s="94" t="s">
        <v>168</v>
      </c>
      <c r="D13" s="95">
        <f>Ведомственная!G76</f>
        <v>24.8</v>
      </c>
      <c r="E13" s="95">
        <f>Ведомственная!H76</f>
        <v>26.5</v>
      </c>
      <c r="F13" s="95">
        <f>Ведомственная!I76</f>
        <v>149.6</v>
      </c>
    </row>
    <row r="14" spans="1:6" ht="47.25">
      <c r="A14" s="93" t="s">
        <v>101</v>
      </c>
      <c r="B14" s="94" t="s">
        <v>33</v>
      </c>
      <c r="C14" s="94" t="s">
        <v>77</v>
      </c>
      <c r="D14" s="95">
        <f>Ведомственная!G32+Ведомственная!G459</f>
        <v>33914.1</v>
      </c>
      <c r="E14" s="95">
        <f>Ведомственная!H32+Ведомственная!H459</f>
        <v>33914.1</v>
      </c>
      <c r="F14" s="95">
        <f>Ведомственная!I32+Ведомственная!I459</f>
        <v>33914.1</v>
      </c>
    </row>
    <row r="15" spans="1:6">
      <c r="A15" s="93" t="s">
        <v>633</v>
      </c>
      <c r="B15" s="94" t="s">
        <v>33</v>
      </c>
      <c r="C15" s="94" t="s">
        <v>112</v>
      </c>
      <c r="D15" s="95">
        <f>SUM(Ведомственная!G80)</f>
        <v>5622.1</v>
      </c>
      <c r="E15" s="95">
        <f>SUM(Ведомственная!H80)</f>
        <v>0</v>
      </c>
      <c r="F15" s="95">
        <f>SUM(Ведомственная!I80)</f>
        <v>0</v>
      </c>
    </row>
    <row r="16" spans="1:6">
      <c r="A16" s="93" t="s">
        <v>143</v>
      </c>
      <c r="B16" s="94" t="s">
        <v>33</v>
      </c>
      <c r="C16" s="94" t="s">
        <v>169</v>
      </c>
      <c r="D16" s="95">
        <f>SUM(Ведомственная!G464)</f>
        <v>900</v>
      </c>
      <c r="E16" s="95">
        <f>SUM(Ведомственная!H464)</f>
        <v>0</v>
      </c>
      <c r="F16" s="95">
        <f>SUM(Ведомственная!I464)</f>
        <v>0</v>
      </c>
    </row>
    <row r="17" spans="1:6">
      <c r="A17" s="93" t="s">
        <v>92</v>
      </c>
      <c r="B17" s="94" t="s">
        <v>33</v>
      </c>
      <c r="C17" s="94" t="s">
        <v>93</v>
      </c>
      <c r="D17" s="95">
        <f>SUM(Ведомственная!G20+Ведомственная!G39+Ведомственная!G84+Ведомственная!G468)</f>
        <v>137422.69999999998</v>
      </c>
      <c r="E17" s="95">
        <f>SUM(Ведомственная!H20+Ведомственная!H39+Ведомственная!H84+Ведомственная!H468)</f>
        <v>78950.5</v>
      </c>
      <c r="F17" s="95">
        <f>SUM(Ведомственная!I20+Ведомственная!I39+Ведомственная!I84+Ведомственная!I468)</f>
        <v>80820.899999999994</v>
      </c>
    </row>
    <row r="18" spans="1:6" s="92" customFormat="1" ht="31.5">
      <c r="A18" s="89" t="s">
        <v>230</v>
      </c>
      <c r="B18" s="90" t="s">
        <v>53</v>
      </c>
      <c r="C18" s="90" t="s">
        <v>31</v>
      </c>
      <c r="D18" s="91">
        <f>SUM(D19:D20)</f>
        <v>31260.9</v>
      </c>
      <c r="E18" s="91">
        <f>SUM(E19:E20)</f>
        <v>27282.9</v>
      </c>
      <c r="F18" s="91">
        <f>SUM(F19:F20)</f>
        <v>27484.100000000002</v>
      </c>
    </row>
    <row r="19" spans="1:6">
      <c r="A19" s="93" t="s">
        <v>170</v>
      </c>
      <c r="B19" s="94" t="s">
        <v>53</v>
      </c>
      <c r="C19" s="94" t="s">
        <v>12</v>
      </c>
      <c r="D19" s="95">
        <f>SUM(Ведомственная!G138)</f>
        <v>4781.5</v>
      </c>
      <c r="E19" s="95">
        <f>SUM(Ведомственная!H138)</f>
        <v>5103.5</v>
      </c>
      <c r="F19" s="95">
        <f>SUM(Ведомственная!I138)</f>
        <v>5304.7</v>
      </c>
    </row>
    <row r="20" spans="1:6" ht="47.25">
      <c r="A20" s="93" t="s">
        <v>171</v>
      </c>
      <c r="B20" s="94" t="s">
        <v>53</v>
      </c>
      <c r="C20" s="94" t="s">
        <v>172</v>
      </c>
      <c r="D20" s="95">
        <f>SUM(Ведомственная!G144)</f>
        <v>26479.4</v>
      </c>
      <c r="E20" s="95">
        <f>SUM(Ведомственная!H144)</f>
        <v>22179.4</v>
      </c>
      <c r="F20" s="95">
        <f>SUM(Ведомственная!I144)</f>
        <v>22179.4</v>
      </c>
    </row>
    <row r="21" spans="1:6" s="92" customFormat="1">
      <c r="A21" s="89" t="s">
        <v>11</v>
      </c>
      <c r="B21" s="90" t="s">
        <v>12</v>
      </c>
      <c r="C21" s="90" t="s">
        <v>31</v>
      </c>
      <c r="D21" s="91">
        <f>SUM(D22:D24)</f>
        <v>305724.99999999994</v>
      </c>
      <c r="E21" s="91">
        <f>SUM(E22:E24)</f>
        <v>355045.2</v>
      </c>
      <c r="F21" s="91">
        <f>SUM(F22:F24)</f>
        <v>334051.39999999997</v>
      </c>
    </row>
    <row r="22" spans="1:6">
      <c r="A22" s="93" t="s">
        <v>13</v>
      </c>
      <c r="B22" s="94" t="s">
        <v>12</v>
      </c>
      <c r="C22" s="94" t="s">
        <v>14</v>
      </c>
      <c r="D22" s="95">
        <f>Ведомственная!G171</f>
        <v>108312</v>
      </c>
      <c r="E22" s="95">
        <f>Ведомственная!H171</f>
        <v>130192</v>
      </c>
      <c r="F22" s="95">
        <f>Ведомственная!I171</f>
        <v>130192</v>
      </c>
    </row>
    <row r="23" spans="1:6">
      <c r="A23" s="93" t="s">
        <v>173</v>
      </c>
      <c r="B23" s="94" t="s">
        <v>12</v>
      </c>
      <c r="C23" s="94" t="s">
        <v>172</v>
      </c>
      <c r="D23" s="95">
        <f>SUM(Ведомственная!G180)</f>
        <v>182067.69999999998</v>
      </c>
      <c r="E23" s="95">
        <f>SUM(Ведомственная!H180)</f>
        <v>211725.4</v>
      </c>
      <c r="F23" s="95">
        <f>SUM(Ведомственная!I180)</f>
        <v>190731.6</v>
      </c>
    </row>
    <row r="24" spans="1:6">
      <c r="A24" s="93" t="s">
        <v>22</v>
      </c>
      <c r="B24" s="94" t="s">
        <v>12</v>
      </c>
      <c r="C24" s="94" t="s">
        <v>23</v>
      </c>
      <c r="D24" s="95">
        <f>Ведомственная!G199</f>
        <v>15345.3</v>
      </c>
      <c r="E24" s="95">
        <f>Ведомственная!H199</f>
        <v>13127.800000000001</v>
      </c>
      <c r="F24" s="95">
        <f>Ведомственная!I199</f>
        <v>13127.800000000001</v>
      </c>
    </row>
    <row r="25" spans="1:6" ht="14.25" customHeight="1">
      <c r="A25" s="89" t="s">
        <v>236</v>
      </c>
      <c r="B25" s="90" t="s">
        <v>168</v>
      </c>
      <c r="C25" s="90" t="s">
        <v>31</v>
      </c>
      <c r="D25" s="91">
        <f>SUM(D26:D29)</f>
        <v>348698.10000000003</v>
      </c>
      <c r="E25" s="91">
        <f>SUM(E26:E29)</f>
        <v>257657.5</v>
      </c>
      <c r="F25" s="91">
        <f>SUM(F26:F29)</f>
        <v>266961.2</v>
      </c>
    </row>
    <row r="26" spans="1:6" hidden="1">
      <c r="A26" s="93" t="s">
        <v>174</v>
      </c>
      <c r="B26" s="94" t="s">
        <v>168</v>
      </c>
      <c r="C26" s="94" t="s">
        <v>33</v>
      </c>
      <c r="D26" s="95">
        <f>SUM(Ведомственная!G243)</f>
        <v>82676.600000000006</v>
      </c>
      <c r="E26" s="95">
        <f>SUM(Ведомственная!H243)</f>
        <v>0</v>
      </c>
      <c r="F26" s="95">
        <f>SUM(Ведомственная!I243)</f>
        <v>8742.1</v>
      </c>
    </row>
    <row r="27" spans="1:6">
      <c r="A27" s="93" t="s">
        <v>175</v>
      </c>
      <c r="B27" s="94" t="s">
        <v>168</v>
      </c>
      <c r="C27" s="94" t="s">
        <v>43</v>
      </c>
      <c r="D27" s="95">
        <f>SUM(Ведомственная!G251)</f>
        <v>27014</v>
      </c>
      <c r="E27" s="95">
        <f>SUM(Ведомственная!H251)</f>
        <v>30232.6</v>
      </c>
      <c r="F27" s="95">
        <f>SUM(Ведомственная!I251)</f>
        <v>30232.6</v>
      </c>
    </row>
    <row r="28" spans="1:6">
      <c r="A28" s="93" t="s">
        <v>176</v>
      </c>
      <c r="B28" s="94" t="s">
        <v>168</v>
      </c>
      <c r="C28" s="94" t="s">
        <v>53</v>
      </c>
      <c r="D28" s="95">
        <f>SUM(Ведомственная!G279)</f>
        <v>192508.3</v>
      </c>
      <c r="E28" s="95">
        <f>SUM(Ведомственная!H279)</f>
        <v>179775.5</v>
      </c>
      <c r="F28" s="95">
        <f>SUM(Ведомственная!I279)</f>
        <v>184836.8</v>
      </c>
    </row>
    <row r="29" spans="1:6" ht="31.5">
      <c r="A29" s="93" t="s">
        <v>177</v>
      </c>
      <c r="B29" s="94" t="s">
        <v>168</v>
      </c>
      <c r="C29" s="94" t="s">
        <v>168</v>
      </c>
      <c r="D29" s="95">
        <f>SUM(Ведомственная!G324)</f>
        <v>46499.199999999997</v>
      </c>
      <c r="E29" s="95">
        <f>SUM(Ведомственная!H324)</f>
        <v>47649.4</v>
      </c>
      <c r="F29" s="95">
        <f>SUM(Ведомственная!I324)</f>
        <v>43149.7</v>
      </c>
    </row>
    <row r="30" spans="1:6" s="92" customFormat="1">
      <c r="A30" s="89" t="s">
        <v>358</v>
      </c>
      <c r="B30" s="90" t="s">
        <v>77</v>
      </c>
      <c r="C30" s="90" t="s">
        <v>31</v>
      </c>
      <c r="D30" s="91">
        <f>SUM(D31:D32)</f>
        <v>15884.1</v>
      </c>
      <c r="E30" s="91">
        <f>SUM(E31:E32)</f>
        <v>18665</v>
      </c>
      <c r="F30" s="91">
        <f>SUM(F31:F32)</f>
        <v>10447.5</v>
      </c>
    </row>
    <row r="31" spans="1:6" ht="31.5">
      <c r="A31" s="93" t="s">
        <v>242</v>
      </c>
      <c r="B31" s="94" t="s">
        <v>77</v>
      </c>
      <c r="C31" s="94" t="s">
        <v>53</v>
      </c>
      <c r="D31" s="95">
        <f>SUM(Ведомственная!G348)</f>
        <v>6964.5</v>
      </c>
      <c r="E31" s="95">
        <f>SUM(Ведомственная!H348)</f>
        <v>6964.5</v>
      </c>
      <c r="F31" s="95">
        <f>SUM(Ведомственная!I348)</f>
        <v>6964.5</v>
      </c>
    </row>
    <row r="32" spans="1:6">
      <c r="A32" s="93" t="s">
        <v>178</v>
      </c>
      <c r="B32" s="94" t="s">
        <v>77</v>
      </c>
      <c r="C32" s="94" t="s">
        <v>168</v>
      </c>
      <c r="D32" s="95">
        <f>SUM(Ведомственная!G354)</f>
        <v>8919.6</v>
      </c>
      <c r="E32" s="95">
        <f>SUM(Ведомственная!H354)</f>
        <v>11700.5</v>
      </c>
      <c r="F32" s="95">
        <f>SUM(Ведомственная!I354)</f>
        <v>3483</v>
      </c>
    </row>
    <row r="33" spans="1:6" s="92" customFormat="1">
      <c r="A33" s="89" t="s">
        <v>111</v>
      </c>
      <c r="B33" s="90" t="s">
        <v>112</v>
      </c>
      <c r="C33" s="90" t="s">
        <v>31</v>
      </c>
      <c r="D33" s="91">
        <f>SUM(D34:D38)</f>
        <v>2466677.1</v>
      </c>
      <c r="E33" s="91">
        <f>SUM(E34:E38)</f>
        <v>2450090.7000000002</v>
      </c>
      <c r="F33" s="91">
        <f>SUM(F34:F38)</f>
        <v>2435306.9000000008</v>
      </c>
    </row>
    <row r="34" spans="1:6">
      <c r="A34" s="93" t="s">
        <v>179</v>
      </c>
      <c r="B34" s="94" t="s">
        <v>112</v>
      </c>
      <c r="C34" s="94" t="s">
        <v>33</v>
      </c>
      <c r="D34" s="95">
        <f>SUM(Ведомственная!G799)</f>
        <v>945400.40000000014</v>
      </c>
      <c r="E34" s="95">
        <f>SUM(Ведомственная!H799)</f>
        <v>923608.10000000009</v>
      </c>
      <c r="F34" s="95">
        <f>SUM(Ведомственная!I799)</f>
        <v>927758.10000000009</v>
      </c>
    </row>
    <row r="35" spans="1:6">
      <c r="A35" s="93" t="s">
        <v>180</v>
      </c>
      <c r="B35" s="94" t="s">
        <v>112</v>
      </c>
      <c r="C35" s="94" t="s">
        <v>43</v>
      </c>
      <c r="D35" s="95">
        <f>SUM(Ведомственная!G857)</f>
        <v>1233618.5</v>
      </c>
      <c r="E35" s="95">
        <f>SUM(Ведомственная!H857)</f>
        <v>1239603.1000000001</v>
      </c>
      <c r="F35" s="95">
        <f>SUM(Ведомственная!I857)</f>
        <v>1230230.5000000002</v>
      </c>
    </row>
    <row r="36" spans="1:6">
      <c r="A36" s="93" t="s">
        <v>113</v>
      </c>
      <c r="B36" s="94" t="s">
        <v>112</v>
      </c>
      <c r="C36" s="94" t="s">
        <v>53</v>
      </c>
      <c r="D36" s="95">
        <f>SUM(Ведомственная!G1050+Ведомственная!G925)</f>
        <v>184949.9</v>
      </c>
      <c r="E36" s="95">
        <f>SUM(Ведомственная!H1050+Ведомственная!H925)</f>
        <v>195075.20000000001</v>
      </c>
      <c r="F36" s="95">
        <f>SUM(Ведомственная!I1050+Ведомственная!I925)</f>
        <v>188755.6</v>
      </c>
    </row>
    <row r="37" spans="1:6">
      <c r="A37" s="93" t="s">
        <v>181</v>
      </c>
      <c r="B37" s="94" t="s">
        <v>112</v>
      </c>
      <c r="C37" s="94" t="s">
        <v>112</v>
      </c>
      <c r="D37" s="95">
        <f>SUM(Ведомственная!G944)+Ведомственная!G488+Ведомственная!G681+Ведомственная!G1074</f>
        <v>31666.5</v>
      </c>
      <c r="E37" s="95">
        <f>SUM(Ведомственная!H944)+Ведомственная!H488+Ведомственная!H681+Ведомственная!H1074</f>
        <v>31266.500000000004</v>
      </c>
      <c r="F37" s="95">
        <f>SUM(Ведомственная!I944)+Ведомственная!I488+Ведомственная!I681+Ведомственная!I1074</f>
        <v>31266.500000000004</v>
      </c>
    </row>
    <row r="38" spans="1:6">
      <c r="A38" s="93" t="s">
        <v>182</v>
      </c>
      <c r="B38" s="94" t="s">
        <v>112</v>
      </c>
      <c r="C38" s="94" t="s">
        <v>172</v>
      </c>
      <c r="D38" s="95">
        <f>SUM(Ведомственная!G978)+Ведомственная!G370</f>
        <v>71041.8</v>
      </c>
      <c r="E38" s="95">
        <f>SUM(Ведомственная!H978)+Ведомственная!H370</f>
        <v>60537.8</v>
      </c>
      <c r="F38" s="95">
        <f>SUM(Ведомственная!I978)+Ведомственная!I370</f>
        <v>57296.2</v>
      </c>
    </row>
    <row r="39" spans="1:6" s="92" customFormat="1">
      <c r="A39" s="89" t="s">
        <v>359</v>
      </c>
      <c r="B39" s="90" t="s">
        <v>14</v>
      </c>
      <c r="C39" s="90" t="s">
        <v>31</v>
      </c>
      <c r="D39" s="91">
        <f>SUM(D40:D41)</f>
        <v>171621.6</v>
      </c>
      <c r="E39" s="91">
        <f>SUM(E40:E41)</f>
        <v>152449.60000000001</v>
      </c>
      <c r="F39" s="91">
        <f>SUM(F40:F41)</f>
        <v>156449.60000000001</v>
      </c>
    </row>
    <row r="40" spans="1:6">
      <c r="A40" s="93" t="s">
        <v>183</v>
      </c>
      <c r="B40" s="94" t="s">
        <v>14</v>
      </c>
      <c r="C40" s="94" t="s">
        <v>33</v>
      </c>
      <c r="D40" s="95">
        <f>SUM(Ведомственная!G1076)</f>
        <v>130955</v>
      </c>
      <c r="E40" s="95">
        <f>SUM(Ведомственная!H1076)</f>
        <v>121228.20000000001</v>
      </c>
      <c r="F40" s="95">
        <f>SUM(Ведомственная!I1076)</f>
        <v>125228.20000000001</v>
      </c>
    </row>
    <row r="41" spans="1:6">
      <c r="A41" s="93" t="s">
        <v>184</v>
      </c>
      <c r="B41" s="94" t="s">
        <v>14</v>
      </c>
      <c r="C41" s="94" t="s">
        <v>12</v>
      </c>
      <c r="D41" s="95">
        <f>SUM(Ведомственная!G1142)</f>
        <v>40666.600000000006</v>
      </c>
      <c r="E41" s="95">
        <f>SUM(Ведомственная!H1142)</f>
        <v>31221.4</v>
      </c>
      <c r="F41" s="95">
        <f>SUM(Ведомственная!I1142)</f>
        <v>31221.4</v>
      </c>
    </row>
    <row r="42" spans="1:6" s="92" customFormat="1">
      <c r="A42" s="89" t="s">
        <v>29</v>
      </c>
      <c r="B42" s="90" t="s">
        <v>30</v>
      </c>
      <c r="C42" s="90" t="s">
        <v>31</v>
      </c>
      <c r="D42" s="91">
        <f>SUM(D43:D47)</f>
        <v>1326363.6000000001</v>
      </c>
      <c r="E42" s="91">
        <f>SUM(E43:E47)</f>
        <v>1333608.4000000004</v>
      </c>
      <c r="F42" s="91">
        <f>SUM(F43:F47)</f>
        <v>1362075.9000000001</v>
      </c>
    </row>
    <row r="43" spans="1:6">
      <c r="A43" s="93" t="s">
        <v>32</v>
      </c>
      <c r="B43" s="94" t="s">
        <v>30</v>
      </c>
      <c r="C43" s="94" t="s">
        <v>33</v>
      </c>
      <c r="D43" s="95">
        <f>SUM(Ведомственная!G496)</f>
        <v>11879.1</v>
      </c>
      <c r="E43" s="95">
        <f>SUM(Ведомственная!H496)</f>
        <v>11879.1</v>
      </c>
      <c r="F43" s="95">
        <f>SUM(Ведомственная!I496)</f>
        <v>11879.1</v>
      </c>
    </row>
    <row r="44" spans="1:6">
      <c r="A44" s="93" t="s">
        <v>42</v>
      </c>
      <c r="B44" s="94" t="s">
        <v>30</v>
      </c>
      <c r="C44" s="94" t="s">
        <v>43</v>
      </c>
      <c r="D44" s="95">
        <f>SUM(Ведомственная!G503)</f>
        <v>84311.299999999988</v>
      </c>
      <c r="E44" s="95">
        <f>SUM(Ведомственная!H503)</f>
        <v>84718.7</v>
      </c>
      <c r="F44" s="95">
        <f>SUM(Ведомственная!I503)</f>
        <v>85142.399999999994</v>
      </c>
    </row>
    <row r="45" spans="1:6">
      <c r="A45" s="93" t="s">
        <v>52</v>
      </c>
      <c r="B45" s="94" t="s">
        <v>30</v>
      </c>
      <c r="C45" s="94" t="s">
        <v>53</v>
      </c>
      <c r="D45" s="95">
        <f>SUM(Ведомственная!G380+Ведомственная!G522+Ведомственная!G1187)+Ведомственная!G1016</f>
        <v>856332.4</v>
      </c>
      <c r="E45" s="95">
        <f>SUM(Ведомственная!H380+Ведомственная!H522+Ведомственная!H1187)+Ведомственная!H1016</f>
        <v>862294.40000000026</v>
      </c>
      <c r="F45" s="95">
        <f>SUM(Ведомственная!I380+Ведомственная!I522+Ведомственная!I1187)+Ведомственная!I1016</f>
        <v>885782.8</v>
      </c>
    </row>
    <row r="46" spans="1:6">
      <c r="A46" s="93" t="s">
        <v>185</v>
      </c>
      <c r="B46" s="94" t="s">
        <v>30</v>
      </c>
      <c r="C46" s="94" t="s">
        <v>12</v>
      </c>
      <c r="D46" s="95">
        <f>SUM(Ведомственная!G620+Ведомственная!G392+Ведомственная!G1026)</f>
        <v>332847.5</v>
      </c>
      <c r="E46" s="95">
        <f>SUM(Ведомственная!H620+Ведомственная!H392+Ведомственная!H1026)</f>
        <v>337536.39999999997</v>
      </c>
      <c r="F46" s="95">
        <f>SUM(Ведомственная!I620+Ведомственная!I392+Ведомственная!I1026)</f>
        <v>342091.8</v>
      </c>
    </row>
    <row r="47" spans="1:6">
      <c r="A47" s="93" t="s">
        <v>76</v>
      </c>
      <c r="B47" s="94" t="s">
        <v>30</v>
      </c>
      <c r="C47" s="94" t="s">
        <v>77</v>
      </c>
      <c r="D47" s="95">
        <f>SUM(Ведомственная!G405+Ведомственная!G482+Ведомственная!G647+Ведомственная!G688+Ведомственная!G1035)</f>
        <v>40993.300000000003</v>
      </c>
      <c r="E47" s="95">
        <f>SUM(Ведомственная!H405+Ведомственная!H482+Ведомственная!H647+Ведомственная!H688+Ведомственная!H1035)</f>
        <v>37179.800000000003</v>
      </c>
      <c r="F47" s="95">
        <f>SUM(Ведомственная!I405+Ведомственная!I482+Ведомственная!I647+Ведомственная!I688+Ведомственная!I1035)</f>
        <v>37179.800000000003</v>
      </c>
    </row>
    <row r="48" spans="1:6" s="92" customFormat="1">
      <c r="A48" s="89" t="s">
        <v>255</v>
      </c>
      <c r="B48" s="90" t="s">
        <v>169</v>
      </c>
      <c r="C48" s="90" t="s">
        <v>31</v>
      </c>
      <c r="D48" s="91">
        <f>SUM(D49:D52)</f>
        <v>301285.2</v>
      </c>
      <c r="E48" s="91">
        <f>SUM(E49:E52)</f>
        <v>165895.99999999997</v>
      </c>
      <c r="F48" s="91">
        <f>SUM(F49:F52)</f>
        <v>166885.09999999998</v>
      </c>
    </row>
    <row r="49" spans="1:6">
      <c r="A49" s="93" t="s">
        <v>186</v>
      </c>
      <c r="B49" s="94" t="s">
        <v>169</v>
      </c>
      <c r="C49" s="94" t="s">
        <v>33</v>
      </c>
      <c r="D49" s="95">
        <f>SUM(Ведомственная!G424+Ведомственная!G695)</f>
        <v>159026.1</v>
      </c>
      <c r="E49" s="95">
        <f>SUM(Ведомственная!H424+Ведомственная!H695)</f>
        <v>124203.59999999999</v>
      </c>
      <c r="F49" s="95">
        <f>SUM(Ведомственная!I424+Ведомственная!I695)</f>
        <v>125203.59999999999</v>
      </c>
    </row>
    <row r="50" spans="1:6">
      <c r="A50" s="93" t="s">
        <v>187</v>
      </c>
      <c r="B50" s="94" t="s">
        <v>169</v>
      </c>
      <c r="C50" s="94" t="s">
        <v>43</v>
      </c>
      <c r="D50" s="95">
        <f>Ведомственная!G733</f>
        <v>115830.8</v>
      </c>
      <c r="E50" s="95">
        <f>Ведомственная!H733</f>
        <v>15264.1</v>
      </c>
      <c r="F50" s="95">
        <f>Ведомственная!I733</f>
        <v>15264.1</v>
      </c>
    </row>
    <row r="51" spans="1:6" ht="13.5" customHeight="1">
      <c r="A51" s="93" t="s">
        <v>188</v>
      </c>
      <c r="B51" s="94" t="s">
        <v>169</v>
      </c>
      <c r="C51" s="94" t="s">
        <v>53</v>
      </c>
      <c r="D51" s="95">
        <f>Ведомственная!G767</f>
        <v>13171.8</v>
      </c>
      <c r="E51" s="95">
        <f>Ведомственная!H767</f>
        <v>13171.8</v>
      </c>
      <c r="F51" s="95">
        <f>Ведомственная!I767</f>
        <v>13160.900000000001</v>
      </c>
    </row>
    <row r="52" spans="1:6" ht="31.5">
      <c r="A52" s="93" t="s">
        <v>189</v>
      </c>
      <c r="B52" s="94" t="s">
        <v>169</v>
      </c>
      <c r="C52" s="94" t="s">
        <v>168</v>
      </c>
      <c r="D52" s="95">
        <f>SUM(Ведомственная!G783)+Ведомственная!G1047</f>
        <v>13256.5</v>
      </c>
      <c r="E52" s="95">
        <f>SUM(Ведомственная!H783)+Ведомственная!H1047</f>
        <v>13256.5</v>
      </c>
      <c r="F52" s="95">
        <f>SUM(Ведомственная!I783)+Ведомственная!I1047</f>
        <v>13256.5</v>
      </c>
    </row>
    <row r="53" spans="1:6">
      <c r="A53" s="89" t="s">
        <v>858</v>
      </c>
      <c r="B53" s="94"/>
      <c r="C53" s="94"/>
      <c r="D53" s="95"/>
      <c r="E53" s="91">
        <v>50000</v>
      </c>
      <c r="F53" s="91">
        <v>100000</v>
      </c>
    </row>
    <row r="54" spans="1:6" s="92" customFormat="1" ht="20.25" customHeight="1">
      <c r="A54" s="89" t="s">
        <v>190</v>
      </c>
      <c r="B54" s="96"/>
      <c r="C54" s="96"/>
      <c r="D54" s="97">
        <f>SUM(D9+D18+D21+D25+D30+D33+D39+D42+D48)</f>
        <v>5286407.4000000004</v>
      </c>
      <c r="E54" s="97">
        <f>SUM(E9+E18+E21+E25+E30+E33+E39+E42+E48)+E53</f>
        <v>5064334.9000000004</v>
      </c>
      <c r="F54" s="97">
        <f>SUM(F9+F18+F21+F25+F30+F33+F39+F42+F48)+F53</f>
        <v>5115554.4000000004</v>
      </c>
    </row>
    <row r="55" spans="1:6" hidden="1">
      <c r="D55" s="98"/>
      <c r="E55" s="98"/>
      <c r="F55" s="98"/>
    </row>
    <row r="56" spans="1:6" hidden="1">
      <c r="D56" s="104">
        <f>SUM(Ведомственная!G1193)</f>
        <v>5286407.4000000004</v>
      </c>
      <c r="E56" s="104">
        <f>SUM(Ведомственная!H1193)</f>
        <v>5064334.9000000004</v>
      </c>
      <c r="F56" s="104">
        <f>SUM(Ведомственная!I1193)</f>
        <v>5115554.4000000004</v>
      </c>
    </row>
    <row r="57" spans="1:6" hidden="1">
      <c r="D57" s="110">
        <f>SUM(D56-D54)</f>
        <v>0</v>
      </c>
      <c r="E57" s="110">
        <f>SUM(E56-E54)</f>
        <v>0</v>
      </c>
      <c r="F57" s="110">
        <f>SUM(F56-F54)</f>
        <v>0</v>
      </c>
    </row>
    <row r="58" spans="1:6" hidden="1">
      <c r="D58" s="99"/>
      <c r="E58" s="99"/>
      <c r="F58" s="99"/>
    </row>
    <row r="59" spans="1:6" hidden="1">
      <c r="D59" s="100"/>
      <c r="E59" s="100"/>
      <c r="F59" s="100"/>
    </row>
    <row r="60" spans="1:6" hidden="1">
      <c r="D60" s="100"/>
      <c r="E60" s="100"/>
      <c r="F60" s="100"/>
    </row>
    <row r="62" spans="1:6">
      <c r="D62" s="110"/>
      <c r="E62" s="110"/>
      <c r="F62" s="110"/>
    </row>
  </sheetData>
  <mergeCells count="1">
    <mergeCell ref="A6:F6"/>
  </mergeCells>
  <conditionalFormatting sqref="D9:D53">
    <cfRule type="cellIs" dxfId="2" priority="16" operator="lessThan">
      <formula>0</formula>
    </cfRule>
  </conditionalFormatting>
  <conditionalFormatting sqref="E9:E53">
    <cfRule type="cellIs" dxfId="1" priority="2" operator="lessThan">
      <formula>0</formula>
    </cfRule>
  </conditionalFormatting>
  <conditionalFormatting sqref="F9:F53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Ведомственная</vt:lpstr>
      <vt:lpstr>Программы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Julia</cp:lastModifiedBy>
  <cp:lastPrinted>2019-12-17T09:43:39Z</cp:lastPrinted>
  <dcterms:created xsi:type="dcterms:W3CDTF">2016-11-10T06:54:02Z</dcterms:created>
  <dcterms:modified xsi:type="dcterms:W3CDTF">2019-12-27T08:50:24Z</dcterms:modified>
</cp:coreProperties>
</file>