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45" windowWidth="20730" windowHeight="9150" activeTab="4"/>
  </bookViews>
  <sheets>
    <sheet name="Ведомственная" sheetId="1" r:id="rId1"/>
    <sheet name="Программы" sheetId="2" r:id="rId2"/>
    <sheet name="Раздел, подраздел" sheetId="3" r:id="rId3"/>
    <sheet name="Прогр. заимств" sheetId="10" r:id="rId4"/>
    <sheet name="Источн" sheetId="11" r:id="rId5"/>
    <sheet name="Лист2" sheetId="9" r:id="rId6"/>
  </sheets>
  <definedNames>
    <definedName name="_xlnm.Print_Titles" localSheetId="0">Ведомственная!$8:$9</definedName>
    <definedName name="_xlnm.Print_Titles" localSheetId="1">Программы!$7:$8</definedName>
    <definedName name="_xlnm.Print_Area" localSheetId="0">Ведомственная!$A$1:$I$1179</definedName>
    <definedName name="_xlnm.Print_Area" localSheetId="1">Программы!$A$1:$H$843</definedName>
  </definedNames>
  <calcPr calcId="125725"/>
</workbook>
</file>

<file path=xl/calcChain.xml><?xml version="1.0" encoding="utf-8"?>
<calcChain xmlns="http://schemas.openxmlformats.org/spreadsheetml/2006/main">
  <c r="H1013" i="1"/>
  <c r="I1013"/>
  <c r="G1013"/>
  <c r="H1014"/>
  <c r="I1014"/>
  <c r="G1014"/>
  <c r="H1008"/>
  <c r="I1008"/>
  <c r="G1008"/>
  <c r="H1009"/>
  <c r="I1009"/>
  <c r="G1009"/>
  <c r="F451" i="2"/>
  <c r="F450" s="1"/>
  <c r="H967" i="1"/>
  <c r="H966" s="1"/>
  <c r="I967"/>
  <c r="I966" s="1"/>
  <c r="G967"/>
  <c r="G966" s="1"/>
  <c r="G968"/>
  <c r="G450" i="2"/>
  <c r="H450"/>
  <c r="G602" i="1" l="1"/>
  <c r="G169"/>
  <c r="G724" l="1"/>
  <c r="G101"/>
  <c r="G95"/>
  <c r="G702" l="1"/>
  <c r="F292" i="2" l="1"/>
  <c r="G422" i="1"/>
  <c r="G421"/>
  <c r="G420" s="1"/>
  <c r="G219"/>
  <c r="G427" l="1"/>
  <c r="J51" l="1"/>
  <c r="J50"/>
  <c r="J49"/>
  <c r="J449"/>
  <c r="G477"/>
  <c r="G266"/>
  <c r="G739" i="2" l="1"/>
  <c r="H739"/>
  <c r="F739"/>
  <c r="I109" i="1"/>
  <c r="I108" s="1"/>
  <c r="I107" s="1"/>
  <c r="H109"/>
  <c r="H108" s="1"/>
  <c r="H107" s="1"/>
  <c r="G109"/>
  <c r="G108" s="1"/>
  <c r="G107" s="1"/>
  <c r="G662" i="2" l="1"/>
  <c r="G661" s="1"/>
  <c r="H662"/>
  <c r="H661" s="1"/>
  <c r="F662"/>
  <c r="F661" s="1"/>
  <c r="G666"/>
  <c r="G665" s="1"/>
  <c r="H666"/>
  <c r="H665" s="1"/>
  <c r="F666"/>
  <c r="F665" s="1"/>
  <c r="G658"/>
  <c r="G657" s="1"/>
  <c r="H658"/>
  <c r="H657" s="1"/>
  <c r="F658"/>
  <c r="F657" s="1"/>
  <c r="I750" i="1"/>
  <c r="I749" s="1"/>
  <c r="H750"/>
  <c r="H749" s="1"/>
  <c r="G750"/>
  <c r="G749" s="1"/>
  <c r="H747"/>
  <c r="H744" s="1"/>
  <c r="I747"/>
  <c r="I744" s="1"/>
  <c r="G747"/>
  <c r="G744" s="1"/>
  <c r="H678" i="2" l="1"/>
  <c r="H677" s="1"/>
  <c r="G629"/>
  <c r="G628" s="1"/>
  <c r="H629"/>
  <c r="H628" s="1"/>
  <c r="F629"/>
  <c r="G623"/>
  <c r="G622" s="1"/>
  <c r="H623"/>
  <c r="H622" s="1"/>
  <c r="F623"/>
  <c r="F622" s="1"/>
  <c r="F628"/>
  <c r="G619"/>
  <c r="G618" s="1"/>
  <c r="H619"/>
  <c r="H618" s="1"/>
  <c r="F619"/>
  <c r="F618" s="1"/>
  <c r="G613"/>
  <c r="G612" s="1"/>
  <c r="H613"/>
  <c r="H612" s="1"/>
  <c r="F613"/>
  <c r="F612" s="1"/>
  <c r="G680" l="1"/>
  <c r="G679" s="1"/>
  <c r="H680"/>
  <c r="H679" s="1"/>
  <c r="H676" s="1"/>
  <c r="G660"/>
  <c r="G659" s="1"/>
  <c r="H660"/>
  <c r="H659" s="1"/>
  <c r="F660"/>
  <c r="F659" s="1"/>
  <c r="G656"/>
  <c r="G655" s="1"/>
  <c r="G654" s="1"/>
  <c r="H656"/>
  <c r="H655" s="1"/>
  <c r="H654" s="1"/>
  <c r="F656"/>
  <c r="F655" s="1"/>
  <c r="F654" s="1"/>
  <c r="H631"/>
  <c r="H630" s="1"/>
  <c r="H627"/>
  <c r="H626" s="1"/>
  <c r="H625"/>
  <c r="H624" s="1"/>
  <c r="H621"/>
  <c r="H620" s="1"/>
  <c r="H617"/>
  <c r="H616" s="1"/>
  <c r="H615"/>
  <c r="H614" s="1"/>
  <c r="G631"/>
  <c r="G630" s="1"/>
  <c r="G627"/>
  <c r="G626" s="1"/>
  <c r="G625"/>
  <c r="G624" s="1"/>
  <c r="G621"/>
  <c r="G620" s="1"/>
  <c r="G617"/>
  <c r="G616" s="1"/>
  <c r="G615"/>
  <c r="G614" s="1"/>
  <c r="F631"/>
  <c r="F630" s="1"/>
  <c r="F627"/>
  <c r="F626" s="1"/>
  <c r="F625"/>
  <c r="F624" s="1"/>
  <c r="F621"/>
  <c r="F620" s="1"/>
  <c r="F617"/>
  <c r="F616" s="1"/>
  <c r="F615"/>
  <c r="F614" s="1"/>
  <c r="F651"/>
  <c r="G651"/>
  <c r="H651"/>
  <c r="F636"/>
  <c r="G636"/>
  <c r="H636"/>
  <c r="F611" l="1"/>
  <c r="G611"/>
  <c r="H611"/>
  <c r="H774" i="1"/>
  <c r="G774"/>
  <c r="I773"/>
  <c r="I772" s="1"/>
  <c r="I764"/>
  <c r="I763" s="1"/>
  <c r="I762" s="1"/>
  <c r="H764"/>
  <c r="H763" s="1"/>
  <c r="H762" s="1"/>
  <c r="G764"/>
  <c r="G763" s="1"/>
  <c r="G762" s="1"/>
  <c r="G758"/>
  <c r="I757"/>
  <c r="I756" s="1"/>
  <c r="H757"/>
  <c r="H756" s="1"/>
  <c r="I754"/>
  <c r="I743" s="1"/>
  <c r="H754"/>
  <c r="H743" s="1"/>
  <c r="G754"/>
  <c r="G743" s="1"/>
  <c r="I740"/>
  <c r="H740"/>
  <c r="G740"/>
  <c r="I734"/>
  <c r="H734"/>
  <c r="G734"/>
  <c r="I729"/>
  <c r="I728" s="1"/>
  <c r="I727" s="1"/>
  <c r="H729"/>
  <c r="H728" s="1"/>
  <c r="H727" s="1"/>
  <c r="G729"/>
  <c r="G728" s="1"/>
  <c r="G727" s="1"/>
  <c r="G714"/>
  <c r="I709"/>
  <c r="H650" i="2" s="1"/>
  <c r="H709" i="1"/>
  <c r="G650" i="2" s="1"/>
  <c r="G709" i="1"/>
  <c r="F650" i="2" s="1"/>
  <c r="I708" i="1"/>
  <c r="H649" i="2" s="1"/>
  <c r="H708" i="1"/>
  <c r="G649" i="2" s="1"/>
  <c r="G708" i="1"/>
  <c r="F649" i="2" s="1"/>
  <c r="I694" i="1"/>
  <c r="H635" i="2" s="1"/>
  <c r="H694" i="1"/>
  <c r="G635" i="2" s="1"/>
  <c r="G694" i="1"/>
  <c r="F635" i="2" s="1"/>
  <c r="I693" i="1"/>
  <c r="H634" i="2" s="1"/>
  <c r="H693" i="1"/>
  <c r="G634" i="2" s="1"/>
  <c r="G693" i="1"/>
  <c r="F634" i="2" s="1"/>
  <c r="I692" i="1"/>
  <c r="H633" i="2" s="1"/>
  <c r="H692" i="1"/>
  <c r="G633" i="2" s="1"/>
  <c r="G692" i="1"/>
  <c r="F633" i="2" s="1"/>
  <c r="I761" i="1" l="1"/>
  <c r="I760" s="1"/>
  <c r="I759" s="1"/>
  <c r="F648" i="2"/>
  <c r="F647" s="1"/>
  <c r="H742" i="1"/>
  <c r="H726" s="1"/>
  <c r="I742"/>
  <c r="I726" s="1"/>
  <c r="H632" i="2"/>
  <c r="H610" s="1"/>
  <c r="G648"/>
  <c r="G647" s="1"/>
  <c r="H648"/>
  <c r="H647" s="1"/>
  <c r="F632"/>
  <c r="F610" s="1"/>
  <c r="G632"/>
  <c r="G610" s="1"/>
  <c r="H773" i="1"/>
  <c r="H772" s="1"/>
  <c r="H761" s="1"/>
  <c r="H760" s="1"/>
  <c r="H759" s="1"/>
  <c r="G678" i="2"/>
  <c r="G677" s="1"/>
  <c r="G676" s="1"/>
  <c r="G773" i="1"/>
  <c r="G772" s="1"/>
  <c r="G761" s="1"/>
  <c r="G760" s="1"/>
  <c r="G759" s="1"/>
  <c r="F678" i="2"/>
  <c r="F677" s="1"/>
  <c r="G713" i="1"/>
  <c r="G712" s="1"/>
  <c r="F664" i="2"/>
  <c r="G757" i="1"/>
  <c r="G756" s="1"/>
  <c r="G742" s="1"/>
  <c r="F680" i="2"/>
  <c r="F679" s="1"/>
  <c r="G691" i="1"/>
  <c r="G690" s="1"/>
  <c r="G707"/>
  <c r="H707"/>
  <c r="H706" s="1"/>
  <c r="I707"/>
  <c r="I706" s="1"/>
  <c r="H691"/>
  <c r="H690" s="1"/>
  <c r="I691"/>
  <c r="I690" s="1"/>
  <c r="F663" i="2" l="1"/>
  <c r="F653" s="1"/>
  <c r="F676"/>
  <c r="G726" i="1"/>
  <c r="H483" i="2" l="1"/>
  <c r="H482" s="1"/>
  <c r="G483"/>
  <c r="G482" s="1"/>
  <c r="F483"/>
  <c r="F482" s="1"/>
  <c r="H970" i="1"/>
  <c r="I970"/>
  <c r="G970"/>
  <c r="G478" i="2"/>
  <c r="G477" s="1"/>
  <c r="H478"/>
  <c r="H477" s="1"/>
  <c r="F478"/>
  <c r="F477" s="1"/>
  <c r="G581"/>
  <c r="G580" s="1"/>
  <c r="H581"/>
  <c r="H580" s="1"/>
  <c r="F581"/>
  <c r="F580" s="1"/>
  <c r="G589"/>
  <c r="G588" s="1"/>
  <c r="G587" s="1"/>
  <c r="H589"/>
  <c r="H588" s="1"/>
  <c r="H587" s="1"/>
  <c r="F589"/>
  <c r="F588" s="1"/>
  <c r="F587" s="1"/>
  <c r="I994" i="1"/>
  <c r="I993" s="1"/>
  <c r="H994"/>
  <c r="H993" s="1"/>
  <c r="G994"/>
  <c r="G993" s="1"/>
  <c r="I986"/>
  <c r="H986"/>
  <c r="G986"/>
  <c r="G473" i="2"/>
  <c r="G472" s="1"/>
  <c r="H473"/>
  <c r="H472" s="1"/>
  <c r="F473"/>
  <c r="F472" s="1"/>
  <c r="H943" i="1"/>
  <c r="I943"/>
  <c r="G943"/>
  <c r="G570" i="2"/>
  <c r="G569" s="1"/>
  <c r="H570"/>
  <c r="H569" s="1"/>
  <c r="F570"/>
  <c r="F569" s="1"/>
  <c r="G535"/>
  <c r="G534" s="1"/>
  <c r="G533" s="1"/>
  <c r="H535"/>
  <c r="H534" s="1"/>
  <c r="H533" s="1"/>
  <c r="F535"/>
  <c r="F534" s="1"/>
  <c r="F533" s="1"/>
  <c r="H928" i="1"/>
  <c r="H927" s="1"/>
  <c r="I928"/>
  <c r="I927" s="1"/>
  <c r="G928"/>
  <c r="G927" s="1"/>
  <c r="I921"/>
  <c r="I920" s="1"/>
  <c r="H921"/>
  <c r="H920" s="1"/>
  <c r="G921"/>
  <c r="G920" s="1"/>
  <c r="G575" i="2"/>
  <c r="G574" s="1"/>
  <c r="G573" s="1"/>
  <c r="H575"/>
  <c r="H574" s="1"/>
  <c r="H573" s="1"/>
  <c r="F575"/>
  <c r="F574" s="1"/>
  <c r="F573" s="1"/>
  <c r="H909" i="1"/>
  <c r="H908" s="1"/>
  <c r="H907" s="1"/>
  <c r="I909"/>
  <c r="I908" s="1"/>
  <c r="I907" s="1"/>
  <c r="G909"/>
  <c r="G908" s="1"/>
  <c r="G907" s="1"/>
  <c r="G564" i="2"/>
  <c r="G563" s="1"/>
  <c r="H564"/>
  <c r="H563" s="1"/>
  <c r="F564"/>
  <c r="F563" s="1"/>
  <c r="I905" i="1"/>
  <c r="I902" s="1"/>
  <c r="H905"/>
  <c r="H902" s="1"/>
  <c r="G905"/>
  <c r="G902" s="1"/>
  <c r="G480" i="2"/>
  <c r="H480"/>
  <c r="F481"/>
  <c r="F480"/>
  <c r="F476"/>
  <c r="F475"/>
  <c r="G465"/>
  <c r="H465"/>
  <c r="G466"/>
  <c r="H466"/>
  <c r="F466"/>
  <c r="F465"/>
  <c r="I873" i="1"/>
  <c r="I871" s="1"/>
  <c r="H873"/>
  <c r="H871" s="1"/>
  <c r="G871"/>
  <c r="H870"/>
  <c r="I870" s="1"/>
  <c r="H476" i="2" s="1"/>
  <c r="H869" i="1"/>
  <c r="I869" s="1"/>
  <c r="G868"/>
  <c r="H865"/>
  <c r="I865"/>
  <c r="G865"/>
  <c r="G446" i="2"/>
  <c r="H446"/>
  <c r="F446"/>
  <c r="I856" i="1"/>
  <c r="I855" s="1"/>
  <c r="H856"/>
  <c r="H855" s="1"/>
  <c r="G856"/>
  <c r="G855" s="1"/>
  <c r="G723" i="2"/>
  <c r="H723"/>
  <c r="F723"/>
  <c r="G572"/>
  <c r="G571" s="1"/>
  <c r="H572"/>
  <c r="H571" s="1"/>
  <c r="F572"/>
  <c r="G566"/>
  <c r="G565" s="1"/>
  <c r="H566"/>
  <c r="H565" s="1"/>
  <c r="F566"/>
  <c r="F565" s="1"/>
  <c r="I838" i="1"/>
  <c r="I835" s="1"/>
  <c r="H838"/>
  <c r="H835" s="1"/>
  <c r="G838"/>
  <c r="G835" s="1"/>
  <c r="I847"/>
  <c r="I846" s="1"/>
  <c r="I845" s="1"/>
  <c r="I844" s="1"/>
  <c r="H847"/>
  <c r="H846" s="1"/>
  <c r="H845" s="1"/>
  <c r="H844" s="1"/>
  <c r="G847"/>
  <c r="G846" s="1"/>
  <c r="G845" s="1"/>
  <c r="G844" s="1"/>
  <c r="I842"/>
  <c r="I841" s="1"/>
  <c r="I840" s="1"/>
  <c r="H842"/>
  <c r="H841" s="1"/>
  <c r="H840" s="1"/>
  <c r="G842"/>
  <c r="G841" s="1"/>
  <c r="G840" s="1"/>
  <c r="G926" l="1"/>
  <c r="H568" i="2"/>
  <c r="H567" s="1"/>
  <c r="I926" i="1"/>
  <c r="H926"/>
  <c r="G568" i="2"/>
  <c r="G567" s="1"/>
  <c r="G475"/>
  <c r="G901" i="1"/>
  <c r="I901"/>
  <c r="H901"/>
  <c r="F571" i="2"/>
  <c r="F568" s="1"/>
  <c r="F567" s="1"/>
  <c r="F474"/>
  <c r="F479"/>
  <c r="G476"/>
  <c r="I868" i="1"/>
  <c r="H475" i="2"/>
  <c r="H474" s="1"/>
  <c r="H481"/>
  <c r="H479" s="1"/>
  <c r="G481"/>
  <c r="G479" s="1"/>
  <c r="H464"/>
  <c r="F464"/>
  <c r="G464"/>
  <c r="H868" i="1"/>
  <c r="I834"/>
  <c r="H834"/>
  <c r="G834"/>
  <c r="G474" i="2" l="1"/>
  <c r="G470" l="1"/>
  <c r="H470"/>
  <c r="G471"/>
  <c r="H471"/>
  <c r="F471"/>
  <c r="F470"/>
  <c r="G469" l="1"/>
  <c r="H469"/>
  <c r="F469"/>
  <c r="I799" i="1"/>
  <c r="H799"/>
  <c r="G799"/>
  <c r="G717" i="2" l="1"/>
  <c r="G716" s="1"/>
  <c r="H717"/>
  <c r="H716" s="1"/>
  <c r="F717"/>
  <c r="F716" s="1"/>
  <c r="I658" i="1"/>
  <c r="I657" s="1"/>
  <c r="I656" s="1"/>
  <c r="H658"/>
  <c r="H657" s="1"/>
  <c r="H656" s="1"/>
  <c r="G149" l="1"/>
  <c r="H95" l="1"/>
  <c r="H208" i="2" l="1"/>
  <c r="H207" s="1"/>
  <c r="H206" s="1"/>
  <c r="F208"/>
  <c r="F207" s="1"/>
  <c r="F206" s="1"/>
  <c r="G208"/>
  <c r="G207" s="1"/>
  <c r="G206" s="1"/>
  <c r="H291" i="1"/>
  <c r="H290" s="1"/>
  <c r="F404" i="2"/>
  <c r="F403" s="1"/>
  <c r="G404"/>
  <c r="G403" s="1"/>
  <c r="H404"/>
  <c r="H403" s="1"/>
  <c r="I1121" i="1"/>
  <c r="I1120" s="1"/>
  <c r="H1121"/>
  <c r="H1120" s="1"/>
  <c r="I476" l="1"/>
  <c r="I475" s="1"/>
  <c r="I474" s="1"/>
  <c r="I473" s="1"/>
  <c r="I471"/>
  <c r="I470" s="1"/>
  <c r="I467"/>
  <c r="I465"/>
  <c r="I462"/>
  <c r="I458"/>
  <c r="I457" s="1"/>
  <c r="I456" s="1"/>
  <c r="I453"/>
  <c r="I452" s="1"/>
  <c r="I451" s="1"/>
  <c r="H476"/>
  <c r="H475" s="1"/>
  <c r="H474" s="1"/>
  <c r="H473" s="1"/>
  <c r="H471"/>
  <c r="H470" s="1"/>
  <c r="H467"/>
  <c r="H465"/>
  <c r="H462"/>
  <c r="H458"/>
  <c r="H457" s="1"/>
  <c r="H456" s="1"/>
  <c r="H453"/>
  <c r="H452" s="1"/>
  <c r="H451" s="1"/>
  <c r="I46"/>
  <c r="I44"/>
  <c r="I41"/>
  <c r="I37"/>
  <c r="I34"/>
  <c r="I40" l="1"/>
  <c r="I39" s="1"/>
  <c r="I461"/>
  <c r="I460" s="1"/>
  <c r="I450" s="1"/>
  <c r="I33"/>
  <c r="I32" s="1"/>
  <c r="H461"/>
  <c r="H460" s="1"/>
  <c r="H450" s="1"/>
  <c r="I31" l="1"/>
  <c r="H46"/>
  <c r="H44"/>
  <c r="H41"/>
  <c r="H37"/>
  <c r="H34"/>
  <c r="H33" l="1"/>
  <c r="H32" s="1"/>
  <c r="H40"/>
  <c r="H39" s="1"/>
  <c r="I1176"/>
  <c r="I1175" s="1"/>
  <c r="I1174" s="1"/>
  <c r="I1173" s="1"/>
  <c r="I1172" s="1"/>
  <c r="I1168"/>
  <c r="I1167" s="1"/>
  <c r="I1165"/>
  <c r="I1162"/>
  <c r="I1159"/>
  <c r="I1158" s="1"/>
  <c r="I1156"/>
  <c r="I1155" s="1"/>
  <c r="I1153"/>
  <c r="I1152" s="1"/>
  <c r="I1148"/>
  <c r="I1147" s="1"/>
  <c r="I1145"/>
  <c r="I1144" s="1"/>
  <c r="I1140"/>
  <c r="I1139" s="1"/>
  <c r="I1136"/>
  <c r="I1135" s="1"/>
  <c r="I1134" s="1"/>
  <c r="I1132"/>
  <c r="I1131" s="1"/>
  <c r="I1126"/>
  <c r="I1125" s="1"/>
  <c r="I1124" s="1"/>
  <c r="I1123" s="1"/>
  <c r="I1118"/>
  <c r="I1116"/>
  <c r="I1113"/>
  <c r="I1112" s="1"/>
  <c r="I1110"/>
  <c r="I1109" s="1"/>
  <c r="I1106"/>
  <c r="I1104"/>
  <c r="I1102"/>
  <c r="I1097"/>
  <c r="I1096" s="1"/>
  <c r="I1095" s="1"/>
  <c r="I1091"/>
  <c r="I1090" s="1"/>
  <c r="I1089" s="1"/>
  <c r="I1085"/>
  <c r="I1084" s="1"/>
  <c r="I1082"/>
  <c r="I1081" s="1"/>
  <c r="I1080" s="1"/>
  <c r="I1078"/>
  <c r="I1077" s="1"/>
  <c r="I1073"/>
  <c r="I1072" s="1"/>
  <c r="I1071" s="1"/>
  <c r="I1069"/>
  <c r="I1068" s="1"/>
  <c r="I1067" s="1"/>
  <c r="I1064"/>
  <c r="I1063" s="1"/>
  <c r="I1059"/>
  <c r="I1058" s="1"/>
  <c r="I1057" s="1"/>
  <c r="I1056" s="1"/>
  <c r="I1055" s="1"/>
  <c r="I1053"/>
  <c r="I1052" s="1"/>
  <c r="I1050"/>
  <c r="I1049" s="1"/>
  <c r="I1047"/>
  <c r="I1045"/>
  <c r="I1044" s="1"/>
  <c r="I1040"/>
  <c r="I1039" s="1"/>
  <c r="I1038" s="1"/>
  <c r="I1032"/>
  <c r="I1031" s="1"/>
  <c r="I1030" s="1"/>
  <c r="I1029" s="1"/>
  <c r="I1028" s="1"/>
  <c r="I1027" s="1"/>
  <c r="I1025"/>
  <c r="I1023" s="1"/>
  <c r="I1022" s="1"/>
  <c r="I1021" s="1"/>
  <c r="I1019"/>
  <c r="I1018" s="1"/>
  <c r="I1017" s="1"/>
  <c r="I1015"/>
  <c r="I1010"/>
  <c r="I1005"/>
  <c r="I1004" s="1"/>
  <c r="I1003" s="1"/>
  <c r="I997"/>
  <c r="I996" s="1"/>
  <c r="I990"/>
  <c r="I988"/>
  <c r="I983"/>
  <c r="I980"/>
  <c r="I979" s="1"/>
  <c r="I976"/>
  <c r="I973"/>
  <c r="I960"/>
  <c r="I959" s="1"/>
  <c r="I957"/>
  <c r="I956" s="1"/>
  <c r="I952"/>
  <c r="I947"/>
  <c r="I940"/>
  <c r="I939" s="1"/>
  <c r="I938" s="1"/>
  <c r="I935"/>
  <c r="I934" s="1"/>
  <c r="I932"/>
  <c r="I931" s="1"/>
  <c r="I924"/>
  <c r="I923" s="1"/>
  <c r="I918"/>
  <c r="I917" s="1"/>
  <c r="I915"/>
  <c r="I914" s="1"/>
  <c r="I899"/>
  <c r="I898" s="1"/>
  <c r="I894"/>
  <c r="I890"/>
  <c r="I887"/>
  <c r="I884"/>
  <c r="I881"/>
  <c r="I880" s="1"/>
  <c r="I879" s="1"/>
  <c r="I877"/>
  <c r="I875"/>
  <c r="I861"/>
  <c r="I860" s="1"/>
  <c r="I854"/>
  <c r="I852"/>
  <c r="I851" s="1"/>
  <c r="I832"/>
  <c r="I830"/>
  <c r="I828"/>
  <c r="I824"/>
  <c r="I822"/>
  <c r="I819"/>
  <c r="I815"/>
  <c r="I812"/>
  <c r="I809"/>
  <c r="I808" s="1"/>
  <c r="I807" s="1"/>
  <c r="I805"/>
  <c r="I803"/>
  <c r="I795"/>
  <c r="I794" s="1"/>
  <c r="I786"/>
  <c r="I784"/>
  <c r="I781"/>
  <c r="I778"/>
  <c r="I723"/>
  <c r="I722" s="1"/>
  <c r="I720"/>
  <c r="I719" s="1"/>
  <c r="I717"/>
  <c r="I716" s="1"/>
  <c r="I704"/>
  <c r="I703" s="1"/>
  <c r="I701"/>
  <c r="I700" s="1"/>
  <c r="I697"/>
  <c r="I696" s="1"/>
  <c r="I684"/>
  <c r="I683" s="1"/>
  <c r="I682" s="1"/>
  <c r="I681" s="1"/>
  <c r="I680" s="1"/>
  <c r="I679" s="1"/>
  <c r="I677"/>
  <c r="I676" s="1"/>
  <c r="I675" s="1"/>
  <c r="I674" s="1"/>
  <c r="I673" s="1"/>
  <c r="I672" s="1"/>
  <c r="I668"/>
  <c r="I666"/>
  <c r="I664"/>
  <c r="I661"/>
  <c r="I651"/>
  <c r="I650" s="1"/>
  <c r="I647"/>
  <c r="I646" s="1"/>
  <c r="I645" s="1"/>
  <c r="I642"/>
  <c r="I641" s="1"/>
  <c r="I637"/>
  <c r="I636" s="1"/>
  <c r="I635" s="1"/>
  <c r="I634" s="1"/>
  <c r="I633" s="1"/>
  <c r="I630"/>
  <c r="I629" s="1"/>
  <c r="I626"/>
  <c r="I623"/>
  <c r="I620"/>
  <c r="I615"/>
  <c r="I610"/>
  <c r="I609" s="1"/>
  <c r="I608" s="1"/>
  <c r="I606"/>
  <c r="I605" s="1"/>
  <c r="I604" s="1"/>
  <c r="I603" s="1"/>
  <c r="I601"/>
  <c r="I600" s="1"/>
  <c r="I599" s="1"/>
  <c r="I596"/>
  <c r="I595" s="1"/>
  <c r="I593"/>
  <c r="I592" s="1"/>
  <c r="I588"/>
  <c r="I587" s="1"/>
  <c r="I586" s="1"/>
  <c r="I583"/>
  <c r="I582" s="1"/>
  <c r="I580"/>
  <c r="I578"/>
  <c r="I576"/>
  <c r="I569"/>
  <c r="I566"/>
  <c r="I563"/>
  <c r="I560"/>
  <c r="I557"/>
  <c r="I554"/>
  <c r="I551"/>
  <c r="I548"/>
  <c r="I545"/>
  <c r="I542"/>
  <c r="I539"/>
  <c r="I536"/>
  <c r="I533"/>
  <c r="I530"/>
  <c r="I527"/>
  <c r="I524"/>
  <c r="I521"/>
  <c r="I517"/>
  <c r="I516" s="1"/>
  <c r="I512"/>
  <c r="I511" s="1"/>
  <c r="I510" s="1"/>
  <c r="I507"/>
  <c r="I506" s="1"/>
  <c r="I505" s="1"/>
  <c r="I504" s="1"/>
  <c r="I498"/>
  <c r="I497" s="1"/>
  <c r="I496" s="1"/>
  <c r="I493"/>
  <c r="I492" s="1"/>
  <c r="I491" s="1"/>
  <c r="I490" s="1"/>
  <c r="I489" s="1"/>
  <c r="I488" s="1"/>
  <c r="I484"/>
  <c r="I483" s="1"/>
  <c r="I482" s="1"/>
  <c r="I481" s="1"/>
  <c r="I480" s="1"/>
  <c r="I479" s="1"/>
  <c r="I449"/>
  <c r="K451" s="1"/>
  <c r="I447"/>
  <c r="I446" s="1"/>
  <c r="I445" s="1"/>
  <c r="I443"/>
  <c r="I441"/>
  <c r="I437"/>
  <c r="I436" s="1"/>
  <c r="I434"/>
  <c r="I433" s="1"/>
  <c r="I432" s="1"/>
  <c r="I428"/>
  <c r="I426"/>
  <c r="I418"/>
  <c r="I417" s="1"/>
  <c r="I413"/>
  <c r="I412" s="1"/>
  <c r="I410"/>
  <c r="I409" s="1"/>
  <c r="I406"/>
  <c r="I404"/>
  <c r="I399"/>
  <c r="I398" s="1"/>
  <c r="I395"/>
  <c r="I393"/>
  <c r="I389"/>
  <c r="I388" s="1"/>
  <c r="I387" s="1"/>
  <c r="I384"/>
  <c r="I383" s="1"/>
  <c r="I382" s="1"/>
  <c r="I380"/>
  <c r="I379" s="1"/>
  <c r="I377"/>
  <c r="I376" s="1"/>
  <c r="I375" s="1"/>
  <c r="I371"/>
  <c r="I370" s="1"/>
  <c r="I369" s="1"/>
  <c r="I368" s="1"/>
  <c r="I366"/>
  <c r="I365" s="1"/>
  <c r="I364" s="1"/>
  <c r="I363" s="1"/>
  <c r="I361"/>
  <c r="I359"/>
  <c r="I357"/>
  <c r="I353"/>
  <c r="I351"/>
  <c r="I344"/>
  <c r="I343" s="1"/>
  <c r="I342" s="1"/>
  <c r="I338"/>
  <c r="I337" s="1"/>
  <c r="I335"/>
  <c r="I334" s="1"/>
  <c r="I333" s="1"/>
  <c r="I331"/>
  <c r="I330" s="1"/>
  <c r="I328"/>
  <c r="I326"/>
  <c r="I321"/>
  <c r="I320" s="1"/>
  <c r="I316"/>
  <c r="I315" s="1"/>
  <c r="I313"/>
  <c r="I311"/>
  <c r="I308"/>
  <c r="I306"/>
  <c r="I304"/>
  <c r="I300"/>
  <c r="I299" s="1"/>
  <c r="I298" s="1"/>
  <c r="I296"/>
  <c r="I293" s="1"/>
  <c r="I294"/>
  <c r="I287"/>
  <c r="I286" s="1"/>
  <c r="I284"/>
  <c r="I282"/>
  <c r="I277"/>
  <c r="I276" s="1"/>
  <c r="I275" s="1"/>
  <c r="I274" s="1"/>
  <c r="I271"/>
  <c r="I270" s="1"/>
  <c r="I268"/>
  <c r="I267" s="1"/>
  <c r="I264"/>
  <c r="I263" s="1"/>
  <c r="I262" s="1"/>
  <c r="I260"/>
  <c r="I258"/>
  <c r="I256"/>
  <c r="I251"/>
  <c r="I250" s="1"/>
  <c r="I247"/>
  <c r="I246" s="1"/>
  <c r="I243"/>
  <c r="I241"/>
  <c r="I240" s="1"/>
  <c r="I235"/>
  <c r="I234" s="1"/>
  <c r="I232"/>
  <c r="I231" s="1"/>
  <c r="I229"/>
  <c r="I228" s="1"/>
  <c r="I226"/>
  <c r="I225" s="1"/>
  <c r="I224" s="1"/>
  <c r="I222"/>
  <c r="I220"/>
  <c r="I213"/>
  <c r="I212" s="1"/>
  <c r="I211" s="1"/>
  <c r="I209"/>
  <c r="I208"/>
  <c r="I206"/>
  <c r="I203"/>
  <c r="I200"/>
  <c r="I199" s="1"/>
  <c r="I195" s="1"/>
  <c r="I197"/>
  <c r="I196" s="1"/>
  <c r="I192"/>
  <c r="I190" s="1"/>
  <c r="I188"/>
  <c r="I186"/>
  <c r="I181"/>
  <c r="I179"/>
  <c r="I177"/>
  <c r="I173"/>
  <c r="I171"/>
  <c r="I168"/>
  <c r="I163"/>
  <c r="I161"/>
  <c r="I160"/>
  <c r="I159" s="1"/>
  <c r="I157"/>
  <c r="I156" s="1"/>
  <c r="I155" s="1"/>
  <c r="I153"/>
  <c r="I152" s="1"/>
  <c r="I151" s="1"/>
  <c r="I147"/>
  <c r="I145"/>
  <c r="I143"/>
  <c r="I135"/>
  <c r="I134" s="1"/>
  <c r="I133" s="1"/>
  <c r="I130"/>
  <c r="I129" s="1"/>
  <c r="I127"/>
  <c r="I126" s="1"/>
  <c r="I124"/>
  <c r="I123" s="1"/>
  <c r="I121"/>
  <c r="I119"/>
  <c r="I116"/>
  <c r="I115" s="1"/>
  <c r="I112"/>
  <c r="I111" s="1"/>
  <c r="I104"/>
  <c r="I103" s="1"/>
  <c r="I100"/>
  <c r="I99" s="1"/>
  <c r="I94"/>
  <c r="I92"/>
  <c r="I89"/>
  <c r="I86"/>
  <c r="I85" s="1"/>
  <c r="I82"/>
  <c r="I81" s="1"/>
  <c r="I80" s="1"/>
  <c r="I78"/>
  <c r="I77" s="1"/>
  <c r="I76" s="1"/>
  <c r="I73"/>
  <c r="I70"/>
  <c r="I69" s="1"/>
  <c r="I66"/>
  <c r="I65" s="1"/>
  <c r="I61"/>
  <c r="I60" s="1"/>
  <c r="I57"/>
  <c r="I56" s="1"/>
  <c r="I53"/>
  <c r="I52" s="1"/>
  <c r="I51" s="1"/>
  <c r="I30"/>
  <c r="I26"/>
  <c r="I24"/>
  <c r="I21"/>
  <c r="I18"/>
  <c r="I14"/>
  <c r="I289" l="1"/>
  <c r="I982"/>
  <c r="I946"/>
  <c r="I945" s="1"/>
  <c r="I913"/>
  <c r="I912" s="1"/>
  <c r="I911" s="1"/>
  <c r="I1161"/>
  <c r="I425"/>
  <c r="I424" s="1"/>
  <c r="I416" s="1"/>
  <c r="I310"/>
  <c r="I176"/>
  <c r="I280"/>
  <c r="I279" s="1"/>
  <c r="I972"/>
  <c r="I170"/>
  <c r="I167" s="1"/>
  <c r="I166" s="1"/>
  <c r="I350"/>
  <c r="I1130"/>
  <c r="I13"/>
  <c r="I12" s="1"/>
  <c r="I403"/>
  <c r="I402" s="1"/>
  <c r="I401" s="1"/>
  <c r="I397" s="1"/>
  <c r="I392"/>
  <c r="I391" s="1"/>
  <c r="I386" s="1"/>
  <c r="I239"/>
  <c r="I238" s="1"/>
  <c r="I184"/>
  <c r="I183" s="1"/>
  <c r="I1012"/>
  <c r="I118"/>
  <c r="I303"/>
  <c r="I503"/>
  <c r="I495" s="1"/>
  <c r="I520"/>
  <c r="I515" s="1"/>
  <c r="I575"/>
  <c r="I574" s="1"/>
  <c r="I573" s="1"/>
  <c r="I660"/>
  <c r="I655" s="1"/>
  <c r="I725"/>
  <c r="I811"/>
  <c r="H31"/>
  <c r="H30" s="1"/>
  <c r="I55"/>
  <c r="I827"/>
  <c r="I826" s="1"/>
  <c r="I1101"/>
  <c r="I1100" s="1"/>
  <c r="I1115"/>
  <c r="I1108" s="1"/>
  <c r="I1151"/>
  <c r="I1150" s="1"/>
  <c r="I1066"/>
  <c r="I20"/>
  <c r="I255"/>
  <c r="I254" s="1"/>
  <c r="I253" s="1"/>
  <c r="I245" s="1"/>
  <c r="I777"/>
  <c r="I883"/>
  <c r="I1002"/>
  <c r="I591"/>
  <c r="I850"/>
  <c r="I1143"/>
  <c r="I1138" s="1"/>
  <c r="I356"/>
  <c r="I1183" s="1"/>
  <c r="I374"/>
  <c r="I699"/>
  <c r="I689" s="1"/>
  <c r="I98"/>
  <c r="I88"/>
  <c r="I142"/>
  <c r="I141" s="1"/>
  <c r="I140" s="1"/>
  <c r="I139" s="1"/>
  <c r="I132" s="1"/>
  <c r="I324"/>
  <c r="I323" s="1"/>
  <c r="I319" s="1"/>
  <c r="I318" s="1"/>
  <c r="I440"/>
  <c r="I439" s="1"/>
  <c r="I431" s="1"/>
  <c r="I430" s="1"/>
  <c r="I715"/>
  <c r="I802"/>
  <c r="I874"/>
  <c r="I1076"/>
  <c r="I205"/>
  <c r="I202" s="1"/>
  <c r="I218"/>
  <c r="I217" s="1"/>
  <c r="I614"/>
  <c r="I613" s="1"/>
  <c r="I612" s="1"/>
  <c r="I640"/>
  <c r="I1043"/>
  <c r="I1042" s="1"/>
  <c r="I1037" s="1"/>
  <c r="I1036" s="1"/>
  <c r="I1035" s="1"/>
  <c r="I408"/>
  <c r="I1024"/>
  <c r="I84" l="1"/>
  <c r="I776"/>
  <c r="I775" s="1"/>
  <c r="I714"/>
  <c r="I965"/>
  <c r="I964" s="1"/>
  <c r="I937"/>
  <c r="I930" s="1"/>
  <c r="I859"/>
  <c r="I858" s="1"/>
  <c r="I849" s="1"/>
  <c r="I175"/>
  <c r="I349"/>
  <c r="I348" s="1"/>
  <c r="I341" s="1"/>
  <c r="I1001"/>
  <c r="I1099"/>
  <c r="I1075" s="1"/>
  <c r="I1062" s="1"/>
  <c r="I273"/>
  <c r="I237" s="1"/>
  <c r="I1129"/>
  <c r="I1128" s="1"/>
  <c r="I793"/>
  <c r="I639"/>
  <c r="I11"/>
  <c r="I10" s="1"/>
  <c r="K12" s="1"/>
  <c r="I373"/>
  <c r="I50"/>
  <c r="I792"/>
  <c r="I791" s="1"/>
  <c r="I194"/>
  <c r="I572"/>
  <c r="I514" s="1"/>
  <c r="I415"/>
  <c r="I713" l="1"/>
  <c r="I712" s="1"/>
  <c r="I711" s="1"/>
  <c r="I688" s="1"/>
  <c r="I687" s="1"/>
  <c r="I686" s="1"/>
  <c r="I671" s="1"/>
  <c r="K687" s="1"/>
  <c r="H664" i="2"/>
  <c r="I165" i="1"/>
  <c r="I49" s="1"/>
  <c r="I1061"/>
  <c r="I1034" s="1"/>
  <c r="I487"/>
  <c r="I478" s="1"/>
  <c r="K489" s="1"/>
  <c r="I790"/>
  <c r="I789" s="1"/>
  <c r="K791" s="1"/>
  <c r="H1176"/>
  <c r="H1175" s="1"/>
  <c r="H1174" s="1"/>
  <c r="H1173" s="1"/>
  <c r="H1172" s="1"/>
  <c r="H1168"/>
  <c r="H1167" s="1"/>
  <c r="H1165"/>
  <c r="H1162"/>
  <c r="H1159"/>
  <c r="H1158" s="1"/>
  <c r="H1156"/>
  <c r="H1155" s="1"/>
  <c r="H1153"/>
  <c r="H1152" s="1"/>
  <c r="H1148"/>
  <c r="H1147" s="1"/>
  <c r="H1145"/>
  <c r="H1144" s="1"/>
  <c r="H1140"/>
  <c r="H1139" s="1"/>
  <c r="H1136"/>
  <c r="H1135" s="1"/>
  <c r="H1134" s="1"/>
  <c r="H1132"/>
  <c r="H1131" s="1"/>
  <c r="H1126"/>
  <c r="H1125" s="1"/>
  <c r="H1124" s="1"/>
  <c r="H1123" s="1"/>
  <c r="H1118"/>
  <c r="H1116"/>
  <c r="H1113"/>
  <c r="H1112" s="1"/>
  <c r="H1110"/>
  <c r="H1109" s="1"/>
  <c r="H1106"/>
  <c r="H1104"/>
  <c r="H1102"/>
  <c r="H1097"/>
  <c r="H1096" s="1"/>
  <c r="H1095" s="1"/>
  <c r="H1091"/>
  <c r="H1090" s="1"/>
  <c r="H1089" s="1"/>
  <c r="H1085"/>
  <c r="H1084" s="1"/>
  <c r="H1082"/>
  <c r="H1081" s="1"/>
  <c r="H1080" s="1"/>
  <c r="H1078"/>
  <c r="H1077" s="1"/>
  <c r="H1073"/>
  <c r="H1072" s="1"/>
  <c r="H1071" s="1"/>
  <c r="H1069"/>
  <c r="H1068" s="1"/>
  <c r="H1067" s="1"/>
  <c r="H1064"/>
  <c r="H1063" s="1"/>
  <c r="H1059"/>
  <c r="H1058" s="1"/>
  <c r="H1057" s="1"/>
  <c r="H1056" s="1"/>
  <c r="H1055" s="1"/>
  <c r="H1053"/>
  <c r="H1052" s="1"/>
  <c r="H1050"/>
  <c r="H1049" s="1"/>
  <c r="H1047"/>
  <c r="H1045"/>
  <c r="H1044" s="1"/>
  <c r="H1040"/>
  <c r="H1039" s="1"/>
  <c r="H1038" s="1"/>
  <c r="H1032"/>
  <c r="H1031" s="1"/>
  <c r="H1030" s="1"/>
  <c r="H1029" s="1"/>
  <c r="H1028" s="1"/>
  <c r="H1027" s="1"/>
  <c r="H1025"/>
  <c r="H1023" s="1"/>
  <c r="H1022" s="1"/>
  <c r="H1021" s="1"/>
  <c r="H1019"/>
  <c r="H1018" s="1"/>
  <c r="H1017" s="1"/>
  <c r="H1015"/>
  <c r="H1010"/>
  <c r="H1005"/>
  <c r="H1004" s="1"/>
  <c r="H1003" s="1"/>
  <c r="H997"/>
  <c r="H996" s="1"/>
  <c r="H990"/>
  <c r="H988"/>
  <c r="H983"/>
  <c r="H980"/>
  <c r="H979" s="1"/>
  <c r="H976"/>
  <c r="H973"/>
  <c r="H960"/>
  <c r="H959" s="1"/>
  <c r="H957"/>
  <c r="H956" s="1"/>
  <c r="H952"/>
  <c r="H947"/>
  <c r="H940"/>
  <c r="H939" s="1"/>
  <c r="H938" s="1"/>
  <c r="H935"/>
  <c r="H934" s="1"/>
  <c r="H932"/>
  <c r="H931" s="1"/>
  <c r="H924"/>
  <c r="H923" s="1"/>
  <c r="H918"/>
  <c r="H917" s="1"/>
  <c r="H915"/>
  <c r="H914" s="1"/>
  <c r="H899"/>
  <c r="H898" s="1"/>
  <c r="H894"/>
  <c r="H890"/>
  <c r="H887"/>
  <c r="H884"/>
  <c r="H881"/>
  <c r="H880" s="1"/>
  <c r="H879" s="1"/>
  <c r="H877"/>
  <c r="H875"/>
  <c r="H861"/>
  <c r="H860" s="1"/>
  <c r="H854"/>
  <c r="H852"/>
  <c r="H851" s="1"/>
  <c r="H832"/>
  <c r="H830"/>
  <c r="H828"/>
  <c r="H824"/>
  <c r="H822"/>
  <c r="H819"/>
  <c r="H815"/>
  <c r="H812"/>
  <c r="H809"/>
  <c r="H808" s="1"/>
  <c r="H807" s="1"/>
  <c r="H805"/>
  <c r="H803"/>
  <c r="H795"/>
  <c r="H794" s="1"/>
  <c r="H786"/>
  <c r="H784"/>
  <c r="H781"/>
  <c r="H778"/>
  <c r="H723"/>
  <c r="H722" s="1"/>
  <c r="H720"/>
  <c r="H719" s="1"/>
  <c r="H717"/>
  <c r="H716" s="1"/>
  <c r="H704"/>
  <c r="H703" s="1"/>
  <c r="H701"/>
  <c r="H700" s="1"/>
  <c r="H697"/>
  <c r="H696" s="1"/>
  <c r="H684"/>
  <c r="H683" s="1"/>
  <c r="H682" s="1"/>
  <c r="H681" s="1"/>
  <c r="H680" s="1"/>
  <c r="H679" s="1"/>
  <c r="H677"/>
  <c r="H676" s="1"/>
  <c r="H675" s="1"/>
  <c r="H674" s="1"/>
  <c r="H673" s="1"/>
  <c r="H672" s="1"/>
  <c r="H668"/>
  <c r="H666"/>
  <c r="H664"/>
  <c r="H661"/>
  <c r="H651"/>
  <c r="H650" s="1"/>
  <c r="H647"/>
  <c r="H646" s="1"/>
  <c r="H645" s="1"/>
  <c r="H642"/>
  <c r="H641" s="1"/>
  <c r="H637"/>
  <c r="H636" s="1"/>
  <c r="H635" s="1"/>
  <c r="H634" s="1"/>
  <c r="H633" s="1"/>
  <c r="H630"/>
  <c r="H629" s="1"/>
  <c r="H626"/>
  <c r="H623"/>
  <c r="H620"/>
  <c r="H615"/>
  <c r="H610"/>
  <c r="H609" s="1"/>
  <c r="H608" s="1"/>
  <c r="H606"/>
  <c r="H605" s="1"/>
  <c r="H604" s="1"/>
  <c r="H603" s="1"/>
  <c r="H601"/>
  <c r="H600" s="1"/>
  <c r="H599" s="1"/>
  <c r="H596"/>
  <c r="H595" s="1"/>
  <c r="H593"/>
  <c r="H592" s="1"/>
  <c r="H588"/>
  <c r="H587" s="1"/>
  <c r="H586" s="1"/>
  <c r="H583"/>
  <c r="H582" s="1"/>
  <c r="H580"/>
  <c r="H578"/>
  <c r="H576"/>
  <c r="H569"/>
  <c r="H566"/>
  <c r="H563"/>
  <c r="H560"/>
  <c r="H557"/>
  <c r="H554"/>
  <c r="H551"/>
  <c r="H548"/>
  <c r="H545"/>
  <c r="H542"/>
  <c r="H539"/>
  <c r="H536"/>
  <c r="H533"/>
  <c r="H530"/>
  <c r="H527"/>
  <c r="H524"/>
  <c r="H521"/>
  <c r="H517"/>
  <c r="H516" s="1"/>
  <c r="H512"/>
  <c r="H511" s="1"/>
  <c r="H510" s="1"/>
  <c r="H507"/>
  <c r="H506" s="1"/>
  <c r="H505" s="1"/>
  <c r="H504" s="1"/>
  <c r="H498"/>
  <c r="H497" s="1"/>
  <c r="H496" s="1"/>
  <c r="H493"/>
  <c r="H492" s="1"/>
  <c r="H491" s="1"/>
  <c r="H490" s="1"/>
  <c r="H489" s="1"/>
  <c r="H488" s="1"/>
  <c r="E43" i="3" s="1"/>
  <c r="H484" i="1"/>
  <c r="H483" s="1"/>
  <c r="H482" s="1"/>
  <c r="H481" s="1"/>
  <c r="H480" s="1"/>
  <c r="H479" s="1"/>
  <c r="H447"/>
  <c r="H446" s="1"/>
  <c r="H445" s="1"/>
  <c r="H443"/>
  <c r="H441"/>
  <c r="H437"/>
  <c r="H436" s="1"/>
  <c r="H434"/>
  <c r="H433" s="1"/>
  <c r="H432" s="1"/>
  <c r="H428"/>
  <c r="H426"/>
  <c r="H418"/>
  <c r="H417" s="1"/>
  <c r="H413"/>
  <c r="H412" s="1"/>
  <c r="H410"/>
  <c r="H409" s="1"/>
  <c r="H406"/>
  <c r="H404"/>
  <c r="H399"/>
  <c r="H398" s="1"/>
  <c r="H395"/>
  <c r="H393"/>
  <c r="H389"/>
  <c r="H388" s="1"/>
  <c r="H387" s="1"/>
  <c r="H384"/>
  <c r="H383" s="1"/>
  <c r="H382" s="1"/>
  <c r="H380"/>
  <c r="H379" s="1"/>
  <c r="H377"/>
  <c r="H376" s="1"/>
  <c r="H375" s="1"/>
  <c r="H371"/>
  <c r="H370" s="1"/>
  <c r="H369" s="1"/>
  <c r="H368" s="1"/>
  <c r="H366"/>
  <c r="H365" s="1"/>
  <c r="H364" s="1"/>
  <c r="H363" s="1"/>
  <c r="H361"/>
  <c r="H359"/>
  <c r="H357"/>
  <c r="H353"/>
  <c r="H351"/>
  <c r="H344"/>
  <c r="H343" s="1"/>
  <c r="H342" s="1"/>
  <c r="H338"/>
  <c r="H337" s="1"/>
  <c r="H335"/>
  <c r="H334" s="1"/>
  <c r="H333" s="1"/>
  <c r="H331"/>
  <c r="H330" s="1"/>
  <c r="H328"/>
  <c r="H326"/>
  <c r="H321"/>
  <c r="H320" s="1"/>
  <c r="H316"/>
  <c r="H315" s="1"/>
  <c r="H313"/>
  <c r="H311"/>
  <c r="H308"/>
  <c r="H306"/>
  <c r="H304"/>
  <c r="H300"/>
  <c r="H299" s="1"/>
  <c r="H298" s="1"/>
  <c r="H296"/>
  <c r="H293" s="1"/>
  <c r="H294"/>
  <c r="H287"/>
  <c r="H286" s="1"/>
  <c r="H284"/>
  <c r="H282"/>
  <c r="H277"/>
  <c r="H276" s="1"/>
  <c r="H275" s="1"/>
  <c r="H274" s="1"/>
  <c r="H271"/>
  <c r="H270" s="1"/>
  <c r="H268"/>
  <c r="H267" s="1"/>
  <c r="H264"/>
  <c r="H263" s="1"/>
  <c r="H262" s="1"/>
  <c r="H260"/>
  <c r="H258"/>
  <c r="H256"/>
  <c r="H251"/>
  <c r="H250" s="1"/>
  <c r="H247"/>
  <c r="H246" s="1"/>
  <c r="H243"/>
  <c r="H241"/>
  <c r="H240" s="1"/>
  <c r="H235"/>
  <c r="H234" s="1"/>
  <c r="H232"/>
  <c r="H231" s="1"/>
  <c r="H229"/>
  <c r="H228" s="1"/>
  <c r="H226"/>
  <c r="H225" s="1"/>
  <c r="H224" s="1"/>
  <c r="H222"/>
  <c r="H220"/>
  <c r="H213"/>
  <c r="H212" s="1"/>
  <c r="H211" s="1"/>
  <c r="H209"/>
  <c r="H208"/>
  <c r="H206"/>
  <c r="H203"/>
  <c r="H200"/>
  <c r="H199" s="1"/>
  <c r="H195" s="1"/>
  <c r="H197"/>
  <c r="H196" s="1"/>
  <c r="H192"/>
  <c r="H190" s="1"/>
  <c r="H188"/>
  <c r="H186"/>
  <c r="H181"/>
  <c r="H179"/>
  <c r="H177"/>
  <c r="H173"/>
  <c r="H171"/>
  <c r="H168"/>
  <c r="H163"/>
  <c r="H161"/>
  <c r="H160"/>
  <c r="H159" s="1"/>
  <c r="H157"/>
  <c r="H156" s="1"/>
  <c r="H155" s="1"/>
  <c r="H153"/>
  <c r="H152" s="1"/>
  <c r="H151" s="1"/>
  <c r="H147"/>
  <c r="H145"/>
  <c r="H143"/>
  <c r="H135"/>
  <c r="H134" s="1"/>
  <c r="H133" s="1"/>
  <c r="E19" i="3" s="1"/>
  <c r="H130" i="1"/>
  <c r="H129" s="1"/>
  <c r="H127"/>
  <c r="H126" s="1"/>
  <c r="H124"/>
  <c r="H123" s="1"/>
  <c r="H121"/>
  <c r="H119"/>
  <c r="H116"/>
  <c r="H115" s="1"/>
  <c r="H112"/>
  <c r="H111" s="1"/>
  <c r="H104"/>
  <c r="H103" s="1"/>
  <c r="H100"/>
  <c r="H99" s="1"/>
  <c r="H94"/>
  <c r="H92"/>
  <c r="H89"/>
  <c r="H86"/>
  <c r="H85" s="1"/>
  <c r="H82"/>
  <c r="H81" s="1"/>
  <c r="H80" s="1"/>
  <c r="E15" i="3" s="1"/>
  <c r="H78" i="1"/>
  <c r="H77" s="1"/>
  <c r="H76" s="1"/>
  <c r="E13" i="3" s="1"/>
  <c r="H73" i="1"/>
  <c r="H70"/>
  <c r="H69" s="1"/>
  <c r="H66"/>
  <c r="H65" s="1"/>
  <c r="H61"/>
  <c r="H60" s="1"/>
  <c r="H57"/>
  <c r="H56" s="1"/>
  <c r="H53"/>
  <c r="H52" s="1"/>
  <c r="H51" s="1"/>
  <c r="H26"/>
  <c r="H24"/>
  <c r="H21"/>
  <c r="H18"/>
  <c r="H14"/>
  <c r="F52" i="3"/>
  <c r="F51"/>
  <c r="F50"/>
  <c r="F49"/>
  <c r="F47"/>
  <c r="F46"/>
  <c r="F45"/>
  <c r="F44"/>
  <c r="F43"/>
  <c r="F41"/>
  <c r="F40"/>
  <c r="F38"/>
  <c r="F37"/>
  <c r="F36"/>
  <c r="F35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841" i="2"/>
  <c r="H840" s="1"/>
  <c r="H839"/>
  <c r="H838"/>
  <c r="H836"/>
  <c r="H835"/>
  <c r="H834"/>
  <c r="H833"/>
  <c r="H832"/>
  <c r="H830"/>
  <c r="H829" s="1"/>
  <c r="H826"/>
  <c r="H825"/>
  <c r="H824"/>
  <c r="H823"/>
  <c r="H822"/>
  <c r="H820"/>
  <c r="H819" s="1"/>
  <c r="H818"/>
  <c r="H817" s="1"/>
  <c r="H816"/>
  <c r="H815"/>
  <c r="H813"/>
  <c r="H812" s="1"/>
  <c r="H811"/>
  <c r="H810"/>
  <c r="H808"/>
  <c r="H807"/>
  <c r="H806"/>
  <c r="H804"/>
  <c r="H803" s="1"/>
  <c r="H802" s="1"/>
  <c r="H801"/>
  <c r="H800" s="1"/>
  <c r="H799"/>
  <c r="H798" s="1"/>
  <c r="H796"/>
  <c r="H795" s="1"/>
  <c r="H794" s="1"/>
  <c r="H793"/>
  <c r="H792" s="1"/>
  <c r="H791" s="1"/>
  <c r="H790"/>
  <c r="H789" s="1"/>
  <c r="H788" s="1"/>
  <c r="H787" s="1"/>
  <c r="H786"/>
  <c r="H785" s="1"/>
  <c r="H784"/>
  <c r="H783" s="1"/>
  <c r="H779"/>
  <c r="H778" s="1"/>
  <c r="H777"/>
  <c r="H776" s="1"/>
  <c r="H775"/>
  <c r="H774" s="1"/>
  <c r="H772"/>
  <c r="H771"/>
  <c r="H770" s="1"/>
  <c r="H769"/>
  <c r="H768"/>
  <c r="H766"/>
  <c r="H765" s="1"/>
  <c r="H764"/>
  <c r="H763"/>
  <c r="H761"/>
  <c r="H760"/>
  <c r="H757"/>
  <c r="H756"/>
  <c r="H754"/>
  <c r="H753"/>
  <c r="H750"/>
  <c r="H749" s="1"/>
  <c r="H748" s="1"/>
  <c r="H747" s="1"/>
  <c r="H745"/>
  <c r="H744" s="1"/>
  <c r="H742"/>
  <c r="H741" s="1"/>
  <c r="H738"/>
  <c r="H737" s="1"/>
  <c r="H735"/>
  <c r="H734"/>
  <c r="H732"/>
  <c r="H731" s="1"/>
  <c r="H730"/>
  <c r="H729" s="1"/>
  <c r="H728"/>
  <c r="H727"/>
  <c r="H724"/>
  <c r="H722" s="1"/>
  <c r="H721"/>
  <c r="H720" s="1"/>
  <c r="H719"/>
  <c r="H718" s="1"/>
  <c r="H712"/>
  <c r="H711" s="1"/>
  <c r="H710" s="1"/>
  <c r="H709" s="1"/>
  <c r="H708"/>
  <c r="H706" s="1"/>
  <c r="H705"/>
  <c r="H704"/>
  <c r="H699"/>
  <c r="H698" s="1"/>
  <c r="H697"/>
  <c r="H696"/>
  <c r="H693"/>
  <c r="H692" s="1"/>
  <c r="H691"/>
  <c r="H690" s="1"/>
  <c r="H689"/>
  <c r="H688" s="1"/>
  <c r="H686"/>
  <c r="H685" s="1"/>
  <c r="H684" s="1"/>
  <c r="H675"/>
  <c r="H674" s="1"/>
  <c r="H673" s="1"/>
  <c r="H672"/>
  <c r="H671" s="1"/>
  <c r="H670" s="1"/>
  <c r="H668"/>
  <c r="H667" s="1"/>
  <c r="H646"/>
  <c r="H645" s="1"/>
  <c r="H644" s="1"/>
  <c r="H643"/>
  <c r="H642" s="1"/>
  <c r="H641" s="1"/>
  <c r="H639"/>
  <c r="H638" s="1"/>
  <c r="H637" s="1"/>
  <c r="H608"/>
  <c r="H607"/>
  <c r="H605"/>
  <c r="H604" s="1"/>
  <c r="H603"/>
  <c r="H602"/>
  <c r="H600"/>
  <c r="H599"/>
  <c r="H595"/>
  <c r="H594"/>
  <c r="H593"/>
  <c r="H592"/>
  <c r="H586"/>
  <c r="H585"/>
  <c r="H583"/>
  <c r="H582" s="1"/>
  <c r="H579"/>
  <c r="H578"/>
  <c r="H562"/>
  <c r="H561"/>
  <c r="H560"/>
  <c r="H559"/>
  <c r="H558"/>
  <c r="H557"/>
  <c r="H554"/>
  <c r="H553"/>
  <c r="H552"/>
  <c r="H549"/>
  <c r="H548" s="1"/>
  <c r="H547" s="1"/>
  <c r="H546"/>
  <c r="H545"/>
  <c r="H544"/>
  <c r="H542"/>
  <c r="H541"/>
  <c r="H540"/>
  <c r="H539"/>
  <c r="H532"/>
  <c r="H531" s="1"/>
  <c r="H530" s="1"/>
  <c r="H529"/>
  <c r="H528"/>
  <c r="H526"/>
  <c r="H525"/>
  <c r="H524"/>
  <c r="H522"/>
  <c r="H521"/>
  <c r="H520"/>
  <c r="H518"/>
  <c r="H517"/>
  <c r="H516"/>
  <c r="H514"/>
  <c r="H513"/>
  <c r="H511"/>
  <c r="H510"/>
  <c r="H508"/>
  <c r="H507"/>
  <c r="H505"/>
  <c r="H504"/>
  <c r="H501"/>
  <c r="H500" s="1"/>
  <c r="H499" s="1"/>
  <c r="H498"/>
  <c r="H497" s="1"/>
  <c r="H496" s="1"/>
  <c r="H494"/>
  <c r="H493" s="1"/>
  <c r="H492"/>
  <c r="H491" s="1"/>
  <c r="H490"/>
  <c r="H489" s="1"/>
  <c r="H488"/>
  <c r="H487" s="1"/>
  <c r="H486"/>
  <c r="H485" s="1"/>
  <c r="H468"/>
  <c r="H467" s="1"/>
  <c r="H463"/>
  <c r="H462"/>
  <c r="H461"/>
  <c r="H458"/>
  <c r="H457"/>
  <c r="H456"/>
  <c r="H454"/>
  <c r="H453"/>
  <c r="H445"/>
  <c r="H444" s="1"/>
  <c r="H443" s="1"/>
  <c r="H442"/>
  <c r="H441" s="1"/>
  <c r="H440"/>
  <c r="H439" s="1"/>
  <c r="H438" s="1"/>
  <c r="H436"/>
  <c r="H435" s="1"/>
  <c r="H434" s="1"/>
  <c r="H433"/>
  <c r="H432" s="1"/>
  <c r="H431" s="1"/>
  <c r="H430"/>
  <c r="H429" s="1"/>
  <c r="H428" s="1"/>
  <c r="H427"/>
  <c r="H426" s="1"/>
  <c r="H425"/>
  <c r="H424" s="1"/>
  <c r="H422"/>
  <c r="H421" s="1"/>
  <c r="H420"/>
  <c r="H419" s="1"/>
  <c r="H418"/>
  <c r="H417" s="1"/>
  <c r="H415"/>
  <c r="H414"/>
  <c r="H413"/>
  <c r="H410"/>
  <c r="H409" s="1"/>
  <c r="H408"/>
  <c r="H407"/>
  <c r="H402"/>
  <c r="H401" s="1"/>
  <c r="H400" s="1"/>
  <c r="H399"/>
  <c r="H398" s="1"/>
  <c r="H397"/>
  <c r="H396" s="1"/>
  <c r="H395"/>
  <c r="H394" s="1"/>
  <c r="H391"/>
  <c r="H390"/>
  <c r="H389" s="1"/>
  <c r="H386"/>
  <c r="H385" s="1"/>
  <c r="H384"/>
  <c r="H383" s="1"/>
  <c r="H380"/>
  <c r="H379" s="1"/>
  <c r="H378"/>
  <c r="H377" s="1"/>
  <c r="H376"/>
  <c r="H375" s="1"/>
  <c r="H371"/>
  <c r="H370" s="1"/>
  <c r="H369" s="1"/>
  <c r="H368"/>
  <c r="H367" s="1"/>
  <c r="H366" s="1"/>
  <c r="H364"/>
  <c r="H362" s="1"/>
  <c r="H361" s="1"/>
  <c r="H358"/>
  <c r="H357" s="1"/>
  <c r="H356" s="1"/>
  <c r="H355" s="1"/>
  <c r="H354"/>
  <c r="H353"/>
  <c r="H352"/>
  <c r="H348"/>
  <c r="H347" s="1"/>
  <c r="H346" s="1"/>
  <c r="H345" s="1"/>
  <c r="H344"/>
  <c r="H343"/>
  <c r="H342"/>
  <c r="H339"/>
  <c r="H338" s="1"/>
  <c r="H337" s="1"/>
  <c r="H336"/>
  <c r="H335" s="1"/>
  <c r="H334" s="1"/>
  <c r="H331"/>
  <c r="H330" s="1"/>
  <c r="H329" s="1"/>
  <c r="H328" s="1"/>
  <c r="H327"/>
  <c r="H326" s="1"/>
  <c r="H325" s="1"/>
  <c r="H324" s="1"/>
  <c r="H323"/>
  <c r="H322" s="1"/>
  <c r="H321" s="1"/>
  <c r="H320" s="1"/>
  <c r="H318"/>
  <c r="H317" s="1"/>
  <c r="H316" s="1"/>
  <c r="H315" s="1"/>
  <c r="H314"/>
  <c r="H313" s="1"/>
  <c r="H312"/>
  <c r="H311" s="1"/>
  <c r="H309"/>
  <c r="H308" s="1"/>
  <c r="H305"/>
  <c r="H304"/>
  <c r="H303" s="1"/>
  <c r="H302"/>
  <c r="H301" s="1"/>
  <c r="H298"/>
  <c r="H297"/>
  <c r="H296"/>
  <c r="H293"/>
  <c r="H291"/>
  <c r="H290"/>
  <c r="H289"/>
  <c r="H288"/>
  <c r="H285"/>
  <c r="H282"/>
  <c r="H281" s="1"/>
  <c r="H280"/>
  <c r="H279" s="1"/>
  <c r="H277"/>
  <c r="H276"/>
  <c r="H275"/>
  <c r="H273"/>
  <c r="H272" s="1"/>
  <c r="H271"/>
  <c r="H270"/>
  <c r="H266"/>
  <c r="H265" s="1"/>
  <c r="H264"/>
  <c r="H263" s="1"/>
  <c r="H262"/>
  <c r="H261" s="1"/>
  <c r="H259"/>
  <c r="H258"/>
  <c r="H257"/>
  <c r="H254"/>
  <c r="H252"/>
  <c r="H251"/>
  <c r="H247"/>
  <c r="H246" s="1"/>
  <c r="H245"/>
  <c r="H244" s="1"/>
  <c r="H242"/>
  <c r="H241" s="1"/>
  <c r="H240"/>
  <c r="H239" s="1"/>
  <c r="H238"/>
  <c r="H237"/>
  <c r="H235"/>
  <c r="H234" s="1"/>
  <c r="H233"/>
  <c r="H232" s="1"/>
  <c r="H229"/>
  <c r="H227" s="1"/>
  <c r="H226" s="1"/>
  <c r="H224"/>
  <c r="H223" s="1"/>
  <c r="H222"/>
  <c r="H220"/>
  <c r="H219" s="1"/>
  <c r="H218"/>
  <c r="H217" s="1"/>
  <c r="H216"/>
  <c r="H213"/>
  <c r="H212" s="1"/>
  <c r="H211"/>
  <c r="H210" s="1"/>
  <c r="H204"/>
  <c r="H203" s="1"/>
  <c r="H202" s="1"/>
  <c r="H201" s="1"/>
  <c r="H200"/>
  <c r="H199" s="1"/>
  <c r="H198" s="1"/>
  <c r="H197" s="1"/>
  <c r="H196"/>
  <c r="H195"/>
  <c r="H194"/>
  <c r="H192"/>
  <c r="H191" s="1"/>
  <c r="H190"/>
  <c r="H189" s="1"/>
  <c r="H185"/>
  <c r="H184" s="1"/>
  <c r="H183"/>
  <c r="H182" s="1"/>
  <c r="H181"/>
  <c r="H180" s="1"/>
  <c r="H178"/>
  <c r="H177" s="1"/>
  <c r="H176"/>
  <c r="H175" s="1"/>
  <c r="H173"/>
  <c r="H172" s="1"/>
  <c r="H170"/>
  <c r="H169"/>
  <c r="H165"/>
  <c r="H164" s="1"/>
  <c r="H163" s="1"/>
  <c r="H162"/>
  <c r="H161" s="1"/>
  <c r="H160"/>
  <c r="H159" s="1"/>
  <c r="H158"/>
  <c r="H157" s="1"/>
  <c r="H155"/>
  <c r="H154"/>
  <c r="H153"/>
  <c r="H151"/>
  <c r="H150" s="1"/>
  <c r="H149"/>
  <c r="H148"/>
  <c r="H146"/>
  <c r="H145"/>
  <c r="H144"/>
  <c r="H142"/>
  <c r="H141" s="1"/>
  <c r="H138"/>
  <c r="H137" s="1"/>
  <c r="H136" s="1"/>
  <c r="H135"/>
  <c r="H134"/>
  <c r="H131"/>
  <c r="H129" s="1"/>
  <c r="H128"/>
  <c r="H127" s="1"/>
  <c r="H126" s="1"/>
  <c r="H125"/>
  <c r="H124" s="1"/>
  <c r="H122"/>
  <c r="H121" s="1"/>
  <c r="H120" s="1"/>
  <c r="H116" s="1"/>
  <c r="H118"/>
  <c r="H117" s="1"/>
  <c r="H115"/>
  <c r="H114"/>
  <c r="H113"/>
  <c r="H112"/>
  <c r="H108"/>
  <c r="H107" s="1"/>
  <c r="H105"/>
  <c r="H104"/>
  <c r="H101"/>
  <c r="H99" s="1"/>
  <c r="H98"/>
  <c r="H97"/>
  <c r="H95"/>
  <c r="H94"/>
  <c r="H92"/>
  <c r="H91"/>
  <c r="H89"/>
  <c r="H88"/>
  <c r="H86"/>
  <c r="H85"/>
  <c r="H83"/>
  <c r="H82"/>
  <c r="H80"/>
  <c r="H79"/>
  <c r="H77"/>
  <c r="H76"/>
  <c r="H74"/>
  <c r="H73"/>
  <c r="H72"/>
  <c r="H70"/>
  <c r="H69"/>
  <c r="H67"/>
  <c r="H66"/>
  <c r="H64"/>
  <c r="H63"/>
  <c r="H61"/>
  <c r="H60"/>
  <c r="H58"/>
  <c r="H57"/>
  <c r="H55"/>
  <c r="H54"/>
  <c r="H52"/>
  <c r="H51"/>
  <c r="H48"/>
  <c r="H47"/>
  <c r="H45"/>
  <c r="H44"/>
  <c r="H41"/>
  <c r="H40"/>
  <c r="H38"/>
  <c r="H37"/>
  <c r="H35"/>
  <c r="H34"/>
  <c r="H32"/>
  <c r="H31"/>
  <c r="H29"/>
  <c r="H28"/>
  <c r="H27"/>
  <c r="H26"/>
  <c r="H22"/>
  <c r="H21" s="1"/>
  <c r="H17"/>
  <c r="H15"/>
  <c r="H12"/>
  <c r="H11" s="1"/>
  <c r="G841"/>
  <c r="G840" s="1"/>
  <c r="G839"/>
  <c r="G838"/>
  <c r="G836"/>
  <c r="G835"/>
  <c r="G834"/>
  <c r="G833"/>
  <c r="G832"/>
  <c r="G830"/>
  <c r="G829" s="1"/>
  <c r="G826"/>
  <c r="G825"/>
  <c r="G824"/>
  <c r="G823"/>
  <c r="G822"/>
  <c r="G820"/>
  <c r="G819" s="1"/>
  <c r="G818"/>
  <c r="G817" s="1"/>
  <c r="G816"/>
  <c r="G815"/>
  <c r="G813"/>
  <c r="G812" s="1"/>
  <c r="G811"/>
  <c r="G810"/>
  <c r="G808"/>
  <c r="G807"/>
  <c r="G806"/>
  <c r="G804"/>
  <c r="G803" s="1"/>
  <c r="G802" s="1"/>
  <c r="G801"/>
  <c r="G800" s="1"/>
  <c r="G799"/>
  <c r="G798" s="1"/>
  <c r="G796"/>
  <c r="G795" s="1"/>
  <c r="G794" s="1"/>
  <c r="G793"/>
  <c r="G792" s="1"/>
  <c r="G791" s="1"/>
  <c r="G790"/>
  <c r="G789" s="1"/>
  <c r="G788" s="1"/>
  <c r="G787" s="1"/>
  <c r="G786"/>
  <c r="G785" s="1"/>
  <c r="G784"/>
  <c r="G783" s="1"/>
  <c r="G779"/>
  <c r="G778" s="1"/>
  <c r="G777"/>
  <c r="G776" s="1"/>
  <c r="G775"/>
  <c r="G774" s="1"/>
  <c r="G772"/>
  <c r="G769"/>
  <c r="G768"/>
  <c r="G766"/>
  <c r="G765" s="1"/>
  <c r="G764"/>
  <c r="G763"/>
  <c r="G761"/>
  <c r="G760"/>
  <c r="G757"/>
  <c r="G756"/>
  <c r="G754"/>
  <c r="G753"/>
  <c r="G750"/>
  <c r="G749" s="1"/>
  <c r="G748" s="1"/>
  <c r="G747" s="1"/>
  <c r="G745"/>
  <c r="G744" s="1"/>
  <c r="G742"/>
  <c r="G741" s="1"/>
  <c r="G738"/>
  <c r="G737" s="1"/>
  <c r="G735"/>
  <c r="G734"/>
  <c r="G732"/>
  <c r="G731" s="1"/>
  <c r="G730"/>
  <c r="G729" s="1"/>
  <c r="G728"/>
  <c r="G727"/>
  <c r="G724"/>
  <c r="G722" s="1"/>
  <c r="G721"/>
  <c r="G720" s="1"/>
  <c r="G719"/>
  <c r="G718" s="1"/>
  <c r="G712"/>
  <c r="G711" s="1"/>
  <c r="G710" s="1"/>
  <c r="G709" s="1"/>
  <c r="G708"/>
  <c r="G707" s="1"/>
  <c r="G705"/>
  <c r="G704"/>
  <c r="G699"/>
  <c r="G698" s="1"/>
  <c r="G697"/>
  <c r="G696"/>
  <c r="G693"/>
  <c r="G692" s="1"/>
  <c r="G691"/>
  <c r="G690" s="1"/>
  <c r="G689"/>
  <c r="G688" s="1"/>
  <c r="G686"/>
  <c r="G685" s="1"/>
  <c r="G684" s="1"/>
  <c r="G675"/>
  <c r="G674" s="1"/>
  <c r="G673" s="1"/>
  <c r="G672"/>
  <c r="G671" s="1"/>
  <c r="G670" s="1"/>
  <c r="G668"/>
  <c r="G667" s="1"/>
  <c r="G646"/>
  <c r="G645" s="1"/>
  <c r="G644" s="1"/>
  <c r="G643"/>
  <c r="G642" s="1"/>
  <c r="G641" s="1"/>
  <c r="G639"/>
  <c r="G638" s="1"/>
  <c r="G637" s="1"/>
  <c r="G608"/>
  <c r="G607"/>
  <c r="G605"/>
  <c r="G604" s="1"/>
  <c r="G603"/>
  <c r="G602"/>
  <c r="G600"/>
  <c r="G599"/>
  <c r="G595"/>
  <c r="G594"/>
  <c r="G593"/>
  <c r="G592"/>
  <c r="G586"/>
  <c r="G585"/>
  <c r="G583"/>
  <c r="G582" s="1"/>
  <c r="G579"/>
  <c r="G578"/>
  <c r="G562"/>
  <c r="G561"/>
  <c r="G560"/>
  <c r="G559"/>
  <c r="G558"/>
  <c r="G557"/>
  <c r="G554"/>
  <c r="G553"/>
  <c r="G552"/>
  <c r="G549"/>
  <c r="G548" s="1"/>
  <c r="G547" s="1"/>
  <c r="G546"/>
  <c r="G545"/>
  <c r="G544"/>
  <c r="G542"/>
  <c r="G541"/>
  <c r="G540"/>
  <c r="G539"/>
  <c r="G532"/>
  <c r="G531" s="1"/>
  <c r="G530" s="1"/>
  <c r="G529"/>
  <c r="G528"/>
  <c r="G526"/>
  <c r="G525"/>
  <c r="G524"/>
  <c r="G522"/>
  <c r="G521"/>
  <c r="G520"/>
  <c r="G518"/>
  <c r="G517"/>
  <c r="G516"/>
  <c r="G514"/>
  <c r="G513"/>
  <c r="G511"/>
  <c r="G510"/>
  <c r="G508"/>
  <c r="G507"/>
  <c r="G505"/>
  <c r="G504"/>
  <c r="G501"/>
  <c r="G500" s="1"/>
  <c r="G499" s="1"/>
  <c r="G498"/>
  <c r="G497" s="1"/>
  <c r="G496" s="1"/>
  <c r="G494"/>
  <c r="G493" s="1"/>
  <c r="G492"/>
  <c r="G491" s="1"/>
  <c r="G490"/>
  <c r="G489" s="1"/>
  <c r="G488"/>
  <c r="G487" s="1"/>
  <c r="G486"/>
  <c r="G485" s="1"/>
  <c r="G468"/>
  <c r="G467" s="1"/>
  <c r="G463"/>
  <c r="G462"/>
  <c r="G461"/>
  <c r="G458"/>
  <c r="G457"/>
  <c r="G456"/>
  <c r="G454"/>
  <c r="G453"/>
  <c r="G445"/>
  <c r="G444" s="1"/>
  <c r="G443" s="1"/>
  <c r="G442"/>
  <c r="G441" s="1"/>
  <c r="G440"/>
  <c r="G439" s="1"/>
  <c r="G438" s="1"/>
  <c r="G436"/>
  <c r="G435" s="1"/>
  <c r="G434" s="1"/>
  <c r="G433"/>
  <c r="G432" s="1"/>
  <c r="G431" s="1"/>
  <c r="G430"/>
  <c r="G429" s="1"/>
  <c r="G428" s="1"/>
  <c r="G427"/>
  <c r="G426" s="1"/>
  <c r="G425"/>
  <c r="G424" s="1"/>
  <c r="G422"/>
  <c r="G421" s="1"/>
  <c r="G420"/>
  <c r="G419" s="1"/>
  <c r="G418"/>
  <c r="G417" s="1"/>
  <c r="G415"/>
  <c r="G414"/>
  <c r="G413"/>
  <c r="G410"/>
  <c r="G409" s="1"/>
  <c r="G408"/>
  <c r="G407"/>
  <c r="G402"/>
  <c r="G401" s="1"/>
  <c r="G400" s="1"/>
  <c r="G399"/>
  <c r="G398" s="1"/>
  <c r="G397"/>
  <c r="G396" s="1"/>
  <c r="G395"/>
  <c r="G394" s="1"/>
  <c r="G391"/>
  <c r="G390"/>
  <c r="G389" s="1"/>
  <c r="G386"/>
  <c r="G385" s="1"/>
  <c r="G384"/>
  <c r="G383" s="1"/>
  <c r="G380"/>
  <c r="G379" s="1"/>
  <c r="G378"/>
  <c r="G377" s="1"/>
  <c r="G376"/>
  <c r="G375" s="1"/>
  <c r="G371"/>
  <c r="G370" s="1"/>
  <c r="G369" s="1"/>
  <c r="G368"/>
  <c r="G367" s="1"/>
  <c r="G366" s="1"/>
  <c r="G364"/>
  <c r="G362" s="1"/>
  <c r="G361" s="1"/>
  <c r="G358"/>
  <c r="G357" s="1"/>
  <c r="G356" s="1"/>
  <c r="G355" s="1"/>
  <c r="G354"/>
  <c r="G353"/>
  <c r="G352"/>
  <c r="G348"/>
  <c r="G347" s="1"/>
  <c r="G346" s="1"/>
  <c r="G345" s="1"/>
  <c r="G344"/>
  <c r="G343"/>
  <c r="G342"/>
  <c r="G339"/>
  <c r="G338" s="1"/>
  <c r="G337" s="1"/>
  <c r="G336"/>
  <c r="G335" s="1"/>
  <c r="G334" s="1"/>
  <c r="G331"/>
  <c r="G330" s="1"/>
  <c r="G329" s="1"/>
  <c r="G328" s="1"/>
  <c r="G327"/>
  <c r="G326" s="1"/>
  <c r="G325" s="1"/>
  <c r="G324" s="1"/>
  <c r="G323"/>
  <c r="G322" s="1"/>
  <c r="G321" s="1"/>
  <c r="G320" s="1"/>
  <c r="G318"/>
  <c r="G317" s="1"/>
  <c r="G316" s="1"/>
  <c r="G315" s="1"/>
  <c r="G314"/>
  <c r="G313" s="1"/>
  <c r="G312"/>
  <c r="G311" s="1"/>
  <c r="G309"/>
  <c r="G308" s="1"/>
  <c r="G305"/>
  <c r="G304"/>
  <c r="G303" s="1"/>
  <c r="G302"/>
  <c r="G301" s="1"/>
  <c r="G298"/>
  <c r="G297"/>
  <c r="G296"/>
  <c r="G293"/>
  <c r="G291"/>
  <c r="G290"/>
  <c r="G289"/>
  <c r="G288"/>
  <c r="G285"/>
  <c r="G282"/>
  <c r="G281" s="1"/>
  <c r="G280"/>
  <c r="G279" s="1"/>
  <c r="G277"/>
  <c r="G276"/>
  <c r="G275"/>
  <c r="G273"/>
  <c r="G272" s="1"/>
  <c r="G271"/>
  <c r="G270"/>
  <c r="G266"/>
  <c r="G265" s="1"/>
  <c r="G264"/>
  <c r="G263" s="1"/>
  <c r="G262"/>
  <c r="G261" s="1"/>
  <c r="G259"/>
  <c r="G258"/>
  <c r="G257"/>
  <c r="G254"/>
  <c r="G252"/>
  <c r="G251"/>
  <c r="G247"/>
  <c r="G246" s="1"/>
  <c r="G245"/>
  <c r="G244" s="1"/>
  <c r="G242"/>
  <c r="G241" s="1"/>
  <c r="G240"/>
  <c r="G239" s="1"/>
  <c r="G238"/>
  <c r="G237"/>
  <c r="G235"/>
  <c r="G234" s="1"/>
  <c r="G233"/>
  <c r="G232" s="1"/>
  <c r="G229"/>
  <c r="G227" s="1"/>
  <c r="G226" s="1"/>
  <c r="G224"/>
  <c r="G223" s="1"/>
  <c r="G222"/>
  <c r="G220"/>
  <c r="G219" s="1"/>
  <c r="G218"/>
  <c r="G217" s="1"/>
  <c r="G216"/>
  <c r="G213"/>
  <c r="G212" s="1"/>
  <c r="G211"/>
  <c r="G210" s="1"/>
  <c r="G204"/>
  <c r="G203" s="1"/>
  <c r="G202" s="1"/>
  <c r="G201" s="1"/>
  <c r="G200"/>
  <c r="G199" s="1"/>
  <c r="G198" s="1"/>
  <c r="G197" s="1"/>
  <c r="G196"/>
  <c r="G195"/>
  <c r="G194"/>
  <c r="G192"/>
  <c r="G191" s="1"/>
  <c r="G190"/>
  <c r="G189" s="1"/>
  <c r="G185"/>
  <c r="G184" s="1"/>
  <c r="G183"/>
  <c r="G182" s="1"/>
  <c r="G181"/>
  <c r="G180" s="1"/>
  <c r="G178"/>
  <c r="G177" s="1"/>
  <c r="G176"/>
  <c r="G175" s="1"/>
  <c r="G173"/>
  <c r="G172" s="1"/>
  <c r="G170"/>
  <c r="G169"/>
  <c r="G165"/>
  <c r="G164" s="1"/>
  <c r="G163" s="1"/>
  <c r="G162"/>
  <c r="G161" s="1"/>
  <c r="G160"/>
  <c r="G159" s="1"/>
  <c r="G158"/>
  <c r="G157" s="1"/>
  <c r="G155"/>
  <c r="G154"/>
  <c r="G153"/>
  <c r="G151"/>
  <c r="G150" s="1"/>
  <c r="G149"/>
  <c r="G148"/>
  <c r="G146"/>
  <c r="G145"/>
  <c r="G144"/>
  <c r="G142"/>
  <c r="G141" s="1"/>
  <c r="G138"/>
  <c r="G137" s="1"/>
  <c r="G136" s="1"/>
  <c r="G135"/>
  <c r="G134"/>
  <c r="G131"/>
  <c r="G130" s="1"/>
  <c r="G128"/>
  <c r="G127" s="1"/>
  <c r="G126" s="1"/>
  <c r="G125"/>
  <c r="G124" s="1"/>
  <c r="G122"/>
  <c r="G121" s="1"/>
  <c r="G120" s="1"/>
  <c r="G116" s="1"/>
  <c r="G118"/>
  <c r="G117" s="1"/>
  <c r="G115"/>
  <c r="G114"/>
  <c r="G113"/>
  <c r="G112"/>
  <c r="G108"/>
  <c r="G107" s="1"/>
  <c r="G105"/>
  <c r="G104"/>
  <c r="G101"/>
  <c r="G99" s="1"/>
  <c r="G98"/>
  <c r="G97"/>
  <c r="G95"/>
  <c r="G94"/>
  <c r="G92"/>
  <c r="G91"/>
  <c r="G89"/>
  <c r="G88"/>
  <c r="G86"/>
  <c r="G85"/>
  <c r="G83"/>
  <c r="G82"/>
  <c r="G80"/>
  <c r="G79"/>
  <c r="G77"/>
  <c r="G76"/>
  <c r="G74"/>
  <c r="G73"/>
  <c r="G72"/>
  <c r="G70"/>
  <c r="G69"/>
  <c r="G67"/>
  <c r="G66"/>
  <c r="G64"/>
  <c r="G63"/>
  <c r="G61"/>
  <c r="G60"/>
  <c r="G58"/>
  <c r="G57"/>
  <c r="G55"/>
  <c r="G54"/>
  <c r="G52"/>
  <c r="G51"/>
  <c r="G48"/>
  <c r="G47"/>
  <c r="G45"/>
  <c r="G44"/>
  <c r="G41"/>
  <c r="G40"/>
  <c r="G38"/>
  <c r="G37"/>
  <c r="G35"/>
  <c r="G34"/>
  <c r="G32"/>
  <c r="G31"/>
  <c r="G29"/>
  <c r="G28"/>
  <c r="G27"/>
  <c r="G26"/>
  <c r="G22"/>
  <c r="G21" s="1"/>
  <c r="G17"/>
  <c r="G15"/>
  <c r="G12"/>
  <c r="G11" s="1"/>
  <c r="H13" l="1"/>
  <c r="H20"/>
  <c r="G13"/>
  <c r="G20"/>
  <c r="G9"/>
  <c r="G10"/>
  <c r="H9"/>
  <c r="H10"/>
  <c r="H289" i="1"/>
  <c r="H669" i="2"/>
  <c r="H663"/>
  <c r="H653" s="1"/>
  <c r="G669"/>
  <c r="H982" i="1"/>
  <c r="K1036"/>
  <c r="I1179"/>
  <c r="H913"/>
  <c r="H912" s="1"/>
  <c r="H911" s="1"/>
  <c r="G388" i="2"/>
  <c r="G556"/>
  <c r="G555" s="1"/>
  <c r="H556"/>
  <c r="H555" s="1"/>
  <c r="G14"/>
  <c r="H356" i="1"/>
  <c r="H1183" s="1"/>
  <c r="H725"/>
  <c r="G740" i="2"/>
  <c r="G736" s="1"/>
  <c r="H388"/>
  <c r="H740"/>
  <c r="H736" s="1"/>
  <c r="G771"/>
  <c r="G770" s="1"/>
  <c r="H118" i="1"/>
  <c r="H255"/>
  <c r="H254" s="1"/>
  <c r="H253" s="1"/>
  <c r="H245" s="1"/>
  <c r="E27" i="3" s="1"/>
  <c r="H425" i="1"/>
  <c r="H424" s="1"/>
  <c r="H416" s="1"/>
  <c r="H874"/>
  <c r="H1115"/>
  <c r="H1108" s="1"/>
  <c r="H1130"/>
  <c r="H14" i="2"/>
  <c r="H811" i="1"/>
  <c r="H243" i="2"/>
  <c r="G715"/>
  <c r="G714" s="1"/>
  <c r="H46"/>
  <c r="H715"/>
  <c r="H714" s="1"/>
  <c r="F48" i="3"/>
  <c r="H660" i="1"/>
  <c r="H655" s="1"/>
  <c r="H575"/>
  <c r="H574" s="1"/>
  <c r="H573" s="1"/>
  <c r="K51"/>
  <c r="H56" i="2"/>
  <c r="F30" i="3"/>
  <c r="G506" i="2"/>
  <c r="H221"/>
  <c r="H601"/>
  <c r="H71"/>
  <c r="G512"/>
  <c r="G46"/>
  <c r="H1151" i="1"/>
  <c r="H1150" s="1"/>
  <c r="G50" i="2"/>
  <c r="G56"/>
  <c r="G133"/>
  <c r="G132" s="1"/>
  <c r="G452"/>
  <c r="G591"/>
  <c r="G590" s="1"/>
  <c r="G695"/>
  <c r="G694" s="1"/>
  <c r="G752"/>
  <c r="H30"/>
  <c r="H50"/>
  <c r="H249"/>
  <c r="H759"/>
  <c r="H170" i="1"/>
  <c r="H167" s="1"/>
  <c r="H166" s="1"/>
  <c r="E22" i="3" s="1"/>
  <c r="H218" i="1"/>
  <c r="H217" s="1"/>
  <c r="H324"/>
  <c r="H323" s="1"/>
  <c r="H319" s="1"/>
  <c r="H318" s="1"/>
  <c r="E29" i="3" s="1"/>
  <c r="H350" i="1"/>
  <c r="H640"/>
  <c r="H1012"/>
  <c r="H143" i="2"/>
  <c r="H762"/>
  <c r="G598"/>
  <c r="G755"/>
  <c r="H75"/>
  <c r="H81"/>
  <c r="H87"/>
  <c r="H130"/>
  <c r="H310"/>
  <c r="H319"/>
  <c r="H1002" i="1"/>
  <c r="H374" i="2"/>
  <c r="H373" s="1"/>
  <c r="H503" i="1"/>
  <c r="H495" s="1"/>
  <c r="E44" i="3" s="1"/>
  <c r="G33" i="2"/>
  <c r="G39"/>
  <c r="G65"/>
  <c r="G103"/>
  <c r="G102" s="1"/>
  <c r="G256"/>
  <c r="G255" s="1"/>
  <c r="H65"/>
  <c r="H256"/>
  <c r="H255" s="1"/>
  <c r="H295"/>
  <c r="H294" s="1"/>
  <c r="H341"/>
  <c r="H340" s="1"/>
  <c r="H333" s="1"/>
  <c r="H460"/>
  <c r="H767"/>
  <c r="H837"/>
  <c r="H176" i="1"/>
  <c r="H520"/>
  <c r="H515" s="1"/>
  <c r="H827"/>
  <c r="H826" s="1"/>
  <c r="H850"/>
  <c r="H946"/>
  <c r="H945" s="1"/>
  <c r="H972"/>
  <c r="H699"/>
  <c r="H689" s="1"/>
  <c r="G78" i="2"/>
  <c r="G243"/>
  <c r="G782"/>
  <c r="G781" s="1"/>
  <c r="H591" i="1"/>
  <c r="H802"/>
  <c r="H1101"/>
  <c r="H1100" s="1"/>
  <c r="H1143"/>
  <c r="H1138" s="1"/>
  <c r="H39" i="2"/>
  <c r="H62"/>
  <c r="H90"/>
  <c r="H209"/>
  <c r="H205" s="1"/>
  <c r="H287"/>
  <c r="H284" s="1"/>
  <c r="H423"/>
  <c r="H506"/>
  <c r="H598"/>
  <c r="H703"/>
  <c r="H702" s="1"/>
  <c r="H701" s="1"/>
  <c r="H752"/>
  <c r="H392" i="1"/>
  <c r="H391" s="1"/>
  <c r="H386" s="1"/>
  <c r="H440"/>
  <c r="H439" s="1"/>
  <c r="H431" s="1"/>
  <c r="H430" s="1"/>
  <c r="H614"/>
  <c r="H613" s="1"/>
  <c r="H612" s="1"/>
  <c r="H777"/>
  <c r="H883"/>
  <c r="G30" i="2"/>
  <c r="G90"/>
  <c r="G515"/>
  <c r="G584"/>
  <c r="G805"/>
  <c r="H25"/>
  <c r="H93"/>
  <c r="H133"/>
  <c r="H132" s="1"/>
  <c r="H147"/>
  <c r="H512"/>
  <c r="H527"/>
  <c r="H577"/>
  <c r="H726"/>
  <c r="G143"/>
  <c r="H36"/>
  <c r="H43"/>
  <c r="H42" s="1"/>
  <c r="H84"/>
  <c r="H103"/>
  <c r="H102" s="1"/>
  <c r="H111"/>
  <c r="H106" s="1"/>
  <c r="H406"/>
  <c r="G62"/>
  <c r="G81"/>
  <c r="G87"/>
  <c r="G93"/>
  <c r="H351"/>
  <c r="H350" s="1"/>
  <c r="H349" s="1"/>
  <c r="H452"/>
  <c r="H509"/>
  <c r="H519"/>
  <c r="H606"/>
  <c r="H707"/>
  <c r="H755"/>
  <c r="H805"/>
  <c r="F18" i="3"/>
  <c r="G503" i="2"/>
  <c r="G726"/>
  <c r="H96"/>
  <c r="H152"/>
  <c r="H193"/>
  <c r="H274"/>
  <c r="H733"/>
  <c r="F39" i="3"/>
  <c r="F33"/>
  <c r="F42"/>
  <c r="G762" i="2"/>
  <c r="G767"/>
  <c r="H809"/>
  <c r="G809"/>
  <c r="H382"/>
  <c r="H687"/>
  <c r="H168"/>
  <c r="H167" s="1"/>
  <c r="H179"/>
  <c r="H412"/>
  <c r="H411" s="1"/>
  <c r="H503"/>
  <c r="H523"/>
  <c r="H538"/>
  <c r="H551"/>
  <c r="H550" s="1"/>
  <c r="H591"/>
  <c r="H590" s="1"/>
  <c r="H814"/>
  <c r="F21" i="3"/>
  <c r="H53" i="2"/>
  <c r="H68"/>
  <c r="H156"/>
  <c r="H231"/>
  <c r="H33"/>
  <c r="H59"/>
  <c r="H78"/>
  <c r="H236"/>
  <c r="H269"/>
  <c r="H268" s="1"/>
  <c r="H455"/>
  <c r="H515"/>
  <c r="H584"/>
  <c r="H695"/>
  <c r="H694" s="1"/>
  <c r="H821"/>
  <c r="H831"/>
  <c r="F9" i="3"/>
  <c r="H437" i="2"/>
  <c r="H543"/>
  <c r="H782"/>
  <c r="H781" s="1"/>
  <c r="F25" i="3"/>
  <c r="G71" i="2"/>
  <c r="G412"/>
  <c r="G411" s="1"/>
  <c r="G406"/>
  <c r="H1161" i="1"/>
  <c r="H1043"/>
  <c r="H1042" s="1"/>
  <c r="H1037" s="1"/>
  <c r="H1036" s="1"/>
  <c r="H449"/>
  <c r="K450" s="1"/>
  <c r="G249" i="2"/>
  <c r="H403" i="1"/>
  <c r="H402" s="1"/>
  <c r="H401" s="1"/>
  <c r="H397" s="1"/>
  <c r="H374"/>
  <c r="G278" i="2"/>
  <c r="G423"/>
  <c r="G287"/>
  <c r="G284" s="1"/>
  <c r="G300"/>
  <c r="H205" i="1"/>
  <c r="H202" s="1"/>
  <c r="G221" i="2"/>
  <c r="H184" i="1"/>
  <c r="H183" s="1"/>
  <c r="G174" i="2"/>
  <c r="G171" s="1"/>
  <c r="H142" i="1"/>
  <c r="H141" s="1"/>
  <c r="H140" s="1"/>
  <c r="H139" s="1"/>
  <c r="G831" i="2"/>
  <c r="G147"/>
  <c r="H88" i="1"/>
  <c r="E14" i="3"/>
  <c r="G821" i="2"/>
  <c r="H20" i="1"/>
  <c r="H13"/>
  <c r="H12" s="1"/>
  <c r="E11" i="3" s="1"/>
  <c r="H55" i="1"/>
  <c r="E12" i="3" s="1"/>
  <c r="H98" i="1"/>
  <c r="E10" i="3"/>
  <c r="E31"/>
  <c r="G129" i="2"/>
  <c r="G123" s="1"/>
  <c r="G25"/>
  <c r="G68"/>
  <c r="G84"/>
  <c r="G209"/>
  <c r="G205" s="1"/>
  <c r="G231"/>
  <c r="G260"/>
  <c r="G269"/>
  <c r="G268" s="1"/>
  <c r="G295"/>
  <c r="G294" s="1"/>
  <c r="G310"/>
  <c r="G341"/>
  <c r="G340" s="1"/>
  <c r="G333" s="1"/>
  <c r="G382"/>
  <c r="G455"/>
  <c r="G523"/>
  <c r="G538"/>
  <c r="G577"/>
  <c r="G706"/>
  <c r="G814"/>
  <c r="H280" i="1"/>
  <c r="H279" s="1"/>
  <c r="H303"/>
  <c r="H715"/>
  <c r="H1066"/>
  <c r="G36" i="2"/>
  <c r="G43"/>
  <c r="G42" s="1"/>
  <c r="G53"/>
  <c r="G59"/>
  <c r="G75"/>
  <c r="G96"/>
  <c r="G111"/>
  <c r="G106" s="1"/>
  <c r="G193"/>
  <c r="G509"/>
  <c r="G519"/>
  <c r="G601"/>
  <c r="G606"/>
  <c r="G733"/>
  <c r="G759"/>
  <c r="G837"/>
  <c r="H1076" i="1"/>
  <c r="G640" i="2"/>
  <c r="G609" s="1"/>
  <c r="G179"/>
  <c r="G188"/>
  <c r="G274"/>
  <c r="G351"/>
  <c r="G350" s="1"/>
  <c r="G349" s="1"/>
  <c r="G365"/>
  <c r="G360" s="1"/>
  <c r="G374"/>
  <c r="G373" s="1"/>
  <c r="G393"/>
  <c r="G460"/>
  <c r="G484"/>
  <c r="G495"/>
  <c r="G527"/>
  <c r="G543"/>
  <c r="G551"/>
  <c r="G550" s="1"/>
  <c r="G703"/>
  <c r="G702" s="1"/>
  <c r="G773"/>
  <c r="H239" i="1"/>
  <c r="H238" s="1"/>
  <c r="H310"/>
  <c r="H408"/>
  <c r="H1024"/>
  <c r="H174" i="2"/>
  <c r="H171" s="1"/>
  <c r="H188"/>
  <c r="H215"/>
  <c r="H260"/>
  <c r="H393"/>
  <c r="H123"/>
  <c r="H278"/>
  <c r="H300"/>
  <c r="H365"/>
  <c r="H360" s="1"/>
  <c r="H495"/>
  <c r="H640"/>
  <c r="H609" s="1"/>
  <c r="H773"/>
  <c r="H416"/>
  <c r="H484"/>
  <c r="G215"/>
  <c r="G319"/>
  <c r="G687"/>
  <c r="G156"/>
  <c r="G168"/>
  <c r="G167" s="1"/>
  <c r="G152"/>
  <c r="G236"/>
  <c r="G416"/>
  <c r="G437"/>
  <c r="H965" i="1" l="1"/>
  <c r="H964" s="1"/>
  <c r="E38" i="3" s="1"/>
  <c r="H84" i="1"/>
  <c r="H50" s="1"/>
  <c r="H449" i="2"/>
  <c r="G449"/>
  <c r="H652"/>
  <c r="H776" i="1"/>
  <c r="H775" s="1"/>
  <c r="E52" i="3" s="1"/>
  <c r="H714" i="1"/>
  <c r="F54" i="3"/>
  <c r="F56"/>
  <c r="I1182" i="1"/>
  <c r="G576" i="2"/>
  <c r="H576"/>
  <c r="H1001" i="1"/>
  <c r="H937"/>
  <c r="H930" s="1"/>
  <c r="E37" i="3" s="1"/>
  <c r="E50"/>
  <c r="H572" i="1"/>
  <c r="H514" s="1"/>
  <c r="H373"/>
  <c r="H349"/>
  <c r="H348" s="1"/>
  <c r="E32" i="3" s="1"/>
  <c r="E30" s="1"/>
  <c r="H194" i="1"/>
  <c r="E24" i="3" s="1"/>
  <c r="H859" i="1"/>
  <c r="H858" s="1"/>
  <c r="H849" s="1"/>
  <c r="E35" i="3" s="1"/>
  <c r="H1099" i="1"/>
  <c r="H1075" s="1"/>
  <c r="H1062" s="1"/>
  <c r="H283" i="2"/>
  <c r="G248"/>
  <c r="H248"/>
  <c r="G683"/>
  <c r="H214"/>
  <c r="E51" i="3"/>
  <c r="H793" i="1"/>
  <c r="G459" i="2"/>
  <c r="H459"/>
  <c r="H758"/>
  <c r="G214"/>
  <c r="G230"/>
  <c r="G225" s="1"/>
  <c r="H792" i="1"/>
  <c r="H639"/>
  <c r="H597" i="2"/>
  <c r="G751"/>
  <c r="H537"/>
  <c r="H536" s="1"/>
  <c r="G725"/>
  <c r="H24"/>
  <c r="E46" i="3"/>
  <c r="H845" i="2"/>
  <c r="H797"/>
  <c r="H299"/>
  <c r="G140"/>
  <c r="H140"/>
  <c r="H405"/>
  <c r="H175" i="1"/>
  <c r="E23" i="3" s="1"/>
  <c r="G187" i="2"/>
  <c r="G186" s="1"/>
  <c r="G597"/>
  <c r="H751"/>
  <c r="H187"/>
  <c r="H186" s="1"/>
  <c r="G502"/>
  <c r="H725"/>
  <c r="H415" i="1"/>
  <c r="H11"/>
  <c r="H10" s="1"/>
  <c r="H49" i="2"/>
  <c r="G537"/>
  <c r="G536" s="1"/>
  <c r="H502"/>
  <c r="H683"/>
  <c r="H682" s="1"/>
  <c r="G49"/>
  <c r="G299"/>
  <c r="G24"/>
  <c r="H381"/>
  <c r="G405"/>
  <c r="G758"/>
  <c r="H267"/>
  <c r="H230"/>
  <c r="H225" s="1"/>
  <c r="H1129" i="1"/>
  <c r="H1128" s="1"/>
  <c r="E41" i="3" s="1"/>
  <c r="H1035" i="1"/>
  <c r="E36" i="3"/>
  <c r="G283" i="2"/>
  <c r="G797"/>
  <c r="H273" i="1"/>
  <c r="E28" i="3" s="1"/>
  <c r="G381" i="2"/>
  <c r="G372" s="1"/>
  <c r="G267"/>
  <c r="H132" i="1"/>
  <c r="E20" i="3"/>
  <c r="E18" s="1"/>
  <c r="E26"/>
  <c r="G701" i="2"/>
  <c r="H596" l="1"/>
  <c r="E47" i="3"/>
  <c r="H713" i="1"/>
  <c r="H712" s="1"/>
  <c r="H711" s="1"/>
  <c r="H688" s="1"/>
  <c r="H687" s="1"/>
  <c r="E49" i="3" s="1"/>
  <c r="E48" s="1"/>
  <c r="G664" i="2"/>
  <c r="K11" i="1"/>
  <c r="E21" i="3"/>
  <c r="F57"/>
  <c r="G448" i="2"/>
  <c r="G447" s="1"/>
  <c r="H448"/>
  <c r="H447" s="1"/>
  <c r="H341" i="1"/>
  <c r="G682" i="2"/>
  <c r="G681" s="1"/>
  <c r="H165" i="1"/>
  <c r="H487"/>
  <c r="H478" s="1"/>
  <c r="K488" s="1"/>
  <c r="H791"/>
  <c r="H790" s="1"/>
  <c r="H789" s="1"/>
  <c r="K790" s="1"/>
  <c r="H23" i="2"/>
  <c r="E45" i="3"/>
  <c r="E17"/>
  <c r="E9" s="1"/>
  <c r="H681" i="2"/>
  <c r="H372"/>
  <c r="H332" s="1"/>
  <c r="G23"/>
  <c r="G332"/>
  <c r="E25" i="3"/>
  <c r="H1061" i="1"/>
  <c r="H1034" s="1"/>
  <c r="K1035" s="1"/>
  <c r="E40" i="3"/>
  <c r="E39" s="1"/>
  <c r="H237" i="1"/>
  <c r="E42" i="3" l="1"/>
  <c r="H686" i="1"/>
  <c r="H671" s="1"/>
  <c r="K686" s="1"/>
  <c r="G663" i="2"/>
  <c r="H843"/>
  <c r="H846" s="1"/>
  <c r="H49" i="1"/>
  <c r="E34" i="3"/>
  <c r="E33" s="1"/>
  <c r="E54" l="1"/>
  <c r="G653" i="2"/>
  <c r="G652" s="1"/>
  <c r="G596" s="1"/>
  <c r="G843" s="1"/>
  <c r="K50" i="1"/>
  <c r="H1179"/>
  <c r="E56" i="3" s="1"/>
  <c r="G355" i="1"/>
  <c r="E57" i="3" l="1"/>
  <c r="H1182" i="1"/>
  <c r="G845" i="2"/>
  <c r="G846" s="1"/>
  <c r="F242"/>
  <c r="F241" s="1"/>
  <c r="F240"/>
  <c r="F239" s="1"/>
  <c r="G328" i="1"/>
  <c r="G326"/>
  <c r="F224" i="2"/>
  <c r="F223" s="1"/>
  <c r="G192" i="1"/>
  <c r="G190" s="1"/>
  <c r="G324" l="1"/>
  <c r="F327" i="2"/>
  <c r="F326" s="1"/>
  <c r="F325" s="1"/>
  <c r="F324" s="1"/>
  <c r="F323"/>
  <c r="F322" s="1"/>
  <c r="F321" s="1"/>
  <c r="F320" s="1"/>
  <c r="G1073" i="1"/>
  <c r="G1072" s="1"/>
  <c r="G1071" s="1"/>
  <c r="G1069"/>
  <c r="G1068" s="1"/>
  <c r="G1067" s="1"/>
  <c r="G1066" l="1"/>
  <c r="F319" i="2"/>
  <c r="F211" l="1"/>
  <c r="F210" s="1"/>
  <c r="F213"/>
  <c r="F212" s="1"/>
  <c r="G296" i="1"/>
  <c r="G293" s="1"/>
  <c r="G289" l="1"/>
  <c r="F209" i="2"/>
  <c r="F205" s="1"/>
  <c r="G294" i="1"/>
  <c r="F162" i="2"/>
  <c r="F161" s="1"/>
  <c r="F160"/>
  <c r="F159" s="1"/>
  <c r="G284" i="1"/>
  <c r="G282"/>
  <c r="F233" i="2"/>
  <c r="F232" s="1"/>
  <c r="F235"/>
  <c r="F234" s="1"/>
  <c r="G258" i="1"/>
  <c r="G256"/>
  <c r="F218" i="2"/>
  <c r="F217" s="1"/>
  <c r="F220"/>
  <c r="F219" s="1"/>
  <c r="G188" i="1"/>
  <c r="G186"/>
  <c r="F183" i="2"/>
  <c r="F182" s="1"/>
  <c r="F185"/>
  <c r="F184" s="1"/>
  <c r="G181" i="1"/>
  <c r="G179"/>
  <c r="G280" l="1"/>
  <c r="G184"/>
  <c r="G255"/>
  <c r="F231" i="2"/>
  <c r="F833"/>
  <c r="F834"/>
  <c r="F832"/>
  <c r="F831" l="1"/>
  <c r="F793" l="1"/>
  <c r="G232" i="1"/>
  <c r="G231" s="1"/>
  <c r="F721" i="2"/>
  <c r="F720" s="1"/>
  <c r="F719"/>
  <c r="F718" s="1"/>
  <c r="G406" i="1"/>
  <c r="G404"/>
  <c r="G403" l="1"/>
  <c r="G402" s="1"/>
  <c r="F309" i="2"/>
  <c r="F308" s="1"/>
  <c r="G335" i="1"/>
  <c r="G334" s="1"/>
  <c r="F442" i="2"/>
  <c r="F441" s="1"/>
  <c r="G366" i="1"/>
  <c r="G365" s="1"/>
  <c r="G364" s="1"/>
  <c r="G363" s="1"/>
  <c r="G316" l="1"/>
  <c r="F422" i="2"/>
  <c r="F421" s="1"/>
  <c r="F425"/>
  <c r="F427"/>
  <c r="F426" s="1"/>
  <c r="G308" i="1"/>
  <c r="G311"/>
  <c r="G313"/>
  <c r="F169" i="2"/>
  <c r="F290"/>
  <c r="F289"/>
  <c r="F304"/>
  <c r="F303" s="1"/>
  <c r="F302"/>
  <c r="F301" s="1"/>
  <c r="G243" i="1"/>
  <c r="G241"/>
  <c r="G240" s="1"/>
  <c r="F125" i="2"/>
  <c r="F124" s="1"/>
  <c r="G203" i="1"/>
  <c r="F796" i="2"/>
  <c r="F795" s="1"/>
  <c r="F794" s="1"/>
  <c r="G127" i="1"/>
  <c r="G126" s="1"/>
  <c r="F297" i="2"/>
  <c r="F300" l="1"/>
  <c r="G310" i="1"/>
  <c r="G239"/>
  <c r="F222" i="2" l="1"/>
  <c r="F221" s="1"/>
  <c r="F173" l="1"/>
  <c r="F172" s="1"/>
  <c r="G168" i="1"/>
  <c r="F282" i="2" l="1"/>
  <c r="F281" s="1"/>
  <c r="F280"/>
  <c r="F279" s="1"/>
  <c r="G359" i="1"/>
  <c r="G357"/>
  <c r="G356" l="1"/>
  <c r="F278" i="2"/>
  <c r="F430"/>
  <c r="F429" s="1"/>
  <c r="F428" s="1"/>
  <c r="F424"/>
  <c r="F423" s="1"/>
  <c r="F420"/>
  <c r="F419" s="1"/>
  <c r="F418"/>
  <c r="F417" s="1"/>
  <c r="G315" i="1"/>
  <c r="G304"/>
  <c r="G306"/>
  <c r="G287"/>
  <c r="F158" i="2"/>
  <c r="G279" i="1"/>
  <c r="F433" i="2"/>
  <c r="F432" s="1"/>
  <c r="F431" s="1"/>
  <c r="F436"/>
  <c r="F435" s="1"/>
  <c r="F434" s="1"/>
  <c r="G268" i="1"/>
  <c r="G267" s="1"/>
  <c r="G271"/>
  <c r="G270" s="1"/>
  <c r="G251"/>
  <c r="G247"/>
  <c r="F216" i="2"/>
  <c r="F181"/>
  <c r="F180" s="1"/>
  <c r="F179" s="1"/>
  <c r="G177" i="1"/>
  <c r="G176" s="1"/>
  <c r="G183"/>
  <c r="F157" i="2" l="1"/>
  <c r="F156" s="1"/>
  <c r="G175" i="1"/>
  <c r="F215" i="2"/>
  <c r="F214" s="1"/>
  <c r="F416"/>
  <c r="G303" i="1"/>
  <c r="F772" i="2"/>
  <c r="G116" i="1"/>
  <c r="F138" i="2"/>
  <c r="F137" s="1"/>
  <c r="F136" s="1"/>
  <c r="G86" i="1"/>
  <c r="G85" s="1"/>
  <c r="F410" i="2" l="1"/>
  <c r="F264"/>
  <c r="F263" s="1"/>
  <c r="F266"/>
  <c r="F265" s="1"/>
  <c r="F262"/>
  <c r="F261" s="1"/>
  <c r="F131"/>
  <c r="F130" s="1"/>
  <c r="G209" i="1"/>
  <c r="F260" i="2" l="1"/>
  <c r="H29" i="11"/>
  <c r="G29"/>
  <c r="D29"/>
  <c r="C29"/>
  <c r="H27"/>
  <c r="G27"/>
  <c r="D27"/>
  <c r="C27"/>
  <c r="H26"/>
  <c r="G26"/>
  <c r="D26"/>
  <c r="C26"/>
  <c r="H25"/>
  <c r="G25"/>
  <c r="D25"/>
  <c r="C25"/>
  <c r="H24"/>
  <c r="G24"/>
  <c r="D24"/>
  <c r="C24"/>
  <c r="H22"/>
  <c r="G22"/>
  <c r="G19" s="1"/>
  <c r="G18" s="1"/>
  <c r="G12" s="1"/>
  <c r="D22"/>
  <c r="H19"/>
  <c r="D19"/>
  <c r="C19"/>
  <c r="H18"/>
  <c r="D18"/>
  <c r="D12" s="1"/>
  <c r="H16"/>
  <c r="G16"/>
  <c r="D16"/>
  <c r="C16"/>
  <c r="C13" s="1"/>
  <c r="C12" s="1"/>
  <c r="C15"/>
  <c r="H14"/>
  <c r="H13" s="1"/>
  <c r="H12" s="1"/>
  <c r="G14"/>
  <c r="F14"/>
  <c r="D14"/>
  <c r="C14"/>
  <c r="G13"/>
  <c r="D13"/>
  <c r="D23" i="10"/>
  <c r="C23"/>
  <c r="D22"/>
  <c r="C22"/>
  <c r="C21" s="1"/>
  <c r="B22"/>
  <c r="B21" s="1"/>
  <c r="D21"/>
  <c r="D17"/>
  <c r="C17"/>
  <c r="B17"/>
  <c r="D14"/>
  <c r="C14"/>
  <c r="B14"/>
  <c r="F101" i="2"/>
  <c r="F546" l="1"/>
  <c r="F544"/>
  <c r="F542"/>
  <c r="G952" i="1"/>
  <c r="G947"/>
  <c r="F291" i="2" l="1"/>
  <c r="G300" i="1"/>
  <c r="G299" s="1"/>
  <c r="F298" i="2" l="1"/>
  <c r="G226" i="1"/>
  <c r="G225" l="1"/>
  <c r="G224" s="1"/>
  <c r="F399" i="2"/>
  <c r="F398" s="1"/>
  <c r="F397"/>
  <c r="G1059" i="1"/>
  <c r="G1058" s="1"/>
  <c r="G1057" s="1"/>
  <c r="G1056" s="1"/>
  <c r="G1055" s="1"/>
  <c r="G637"/>
  <c r="G636" s="1"/>
  <c r="G484"/>
  <c r="G483" s="1"/>
  <c r="G482" s="1"/>
  <c r="G481" s="1"/>
  <c r="G480" s="1"/>
  <c r="G479" s="1"/>
  <c r="F545" i="2"/>
  <c r="F543" l="1"/>
  <c r="F824" l="1"/>
  <c r="G82" i="1"/>
  <c r="G81" s="1"/>
  <c r="G80" s="1"/>
  <c r="D15" i="3" s="1"/>
  <c r="F836" i="2" l="1"/>
  <c r="F839"/>
  <c r="F593" l="1"/>
  <c r="F583"/>
  <c r="F582" s="1"/>
  <c r="F586"/>
  <c r="F554"/>
  <c r="F454"/>
  <c r="F539"/>
  <c r="G1032" i="1"/>
  <c r="G1031" s="1"/>
  <c r="G1030" s="1"/>
  <c r="G1029" s="1"/>
  <c r="G1028" s="1"/>
  <c r="G1027" s="1"/>
  <c r="G988"/>
  <c r="G990"/>
  <c r="G940"/>
  <c r="G939" s="1"/>
  <c r="G938" s="1"/>
  <c r="G960"/>
  <c r="F724" i="2" l="1"/>
  <c r="F722" s="1"/>
  <c r="F808" l="1"/>
  <c r="G14" i="1"/>
  <c r="F247" i="2" l="1"/>
  <c r="G298" i="1" l="1"/>
  <c r="F541" i="2"/>
  <c r="F501"/>
  <c r="F500" s="1"/>
  <c r="F499" s="1"/>
  <c r="G881" i="1"/>
  <c r="G880" s="1"/>
  <c r="G879" s="1"/>
  <c r="F462" i="2"/>
  <c r="F498"/>
  <c r="F497" s="1"/>
  <c r="F496" s="1"/>
  <c r="G809" i="1"/>
  <c r="G808" s="1"/>
  <c r="G807" s="1"/>
  <c r="F457" i="2"/>
  <c r="F495" l="1"/>
  <c r="F841" l="1"/>
  <c r="F840" s="1"/>
  <c r="G235" i="1"/>
  <c r="G234" s="1"/>
  <c r="F371" i="2" l="1"/>
  <c r="F370" s="1"/>
  <c r="F369" s="1"/>
  <c r="G1148" i="1"/>
  <c r="G1147" s="1"/>
  <c r="F390" i="2"/>
  <c r="G1047" i="1"/>
  <c r="F708" i="2" l="1"/>
  <c r="F706" l="1"/>
  <c r="F707"/>
  <c r="F769"/>
  <c r="F246" l="1"/>
  <c r="F245" l="1"/>
  <c r="F243" s="1"/>
  <c r="G389" i="1"/>
  <c r="G388" l="1"/>
  <c r="G387" s="1"/>
  <c r="F562" i="2" l="1"/>
  <c r="G924" i="1"/>
  <c r="G923" s="1"/>
  <c r="F643" i="2" l="1"/>
  <c r="F639"/>
  <c r="F409" l="1"/>
  <c r="F339"/>
  <c r="F338" s="1"/>
  <c r="F337" s="1"/>
  <c r="G1165" i="1"/>
  <c r="G1082"/>
  <c r="G1081" s="1"/>
  <c r="G1080" l="1"/>
  <c r="F146" i="2" l="1"/>
  <c r="F144" l="1"/>
  <c r="F838"/>
  <c r="F837" s="1"/>
  <c r="F830"/>
  <c r="F829" s="1"/>
  <c r="F825"/>
  <c r="F823"/>
  <c r="F822"/>
  <c r="F820"/>
  <c r="F819" s="1"/>
  <c r="F818"/>
  <c r="F817" s="1"/>
  <c r="F816"/>
  <c r="F815"/>
  <c r="F813"/>
  <c r="F812" s="1"/>
  <c r="F811"/>
  <c r="F810"/>
  <c r="F807"/>
  <c r="F806"/>
  <c r="F804"/>
  <c r="F803" s="1"/>
  <c r="F802" s="1"/>
  <c r="F801"/>
  <c r="F800" s="1"/>
  <c r="F790"/>
  <c r="F789" s="1"/>
  <c r="F788" s="1"/>
  <c r="F787" s="1"/>
  <c r="F786"/>
  <c r="F785" s="1"/>
  <c r="F784"/>
  <c r="F783" s="1"/>
  <c r="F777"/>
  <c r="F776" s="1"/>
  <c r="F775"/>
  <c r="F774" s="1"/>
  <c r="F771"/>
  <c r="F770" s="1"/>
  <c r="F768"/>
  <c r="F767" s="1"/>
  <c r="F766"/>
  <c r="F765" s="1"/>
  <c r="F764"/>
  <c r="F763"/>
  <c r="F761"/>
  <c r="F760"/>
  <c r="F757"/>
  <c r="F756"/>
  <c r="F754"/>
  <c r="F753"/>
  <c r="F750"/>
  <c r="F749" s="1"/>
  <c r="F748" s="1"/>
  <c r="F747" s="1"/>
  <c r="F738"/>
  <c r="F737" s="1"/>
  <c r="F735"/>
  <c r="F734"/>
  <c r="F732"/>
  <c r="F731" s="1"/>
  <c r="F730"/>
  <c r="F729" s="1"/>
  <c r="F728"/>
  <c r="F727"/>
  <c r="F712"/>
  <c r="F711" s="1"/>
  <c r="F710" s="1"/>
  <c r="F709" s="1"/>
  <c r="F705"/>
  <c r="F704"/>
  <c r="F697"/>
  <c r="F696"/>
  <c r="F693"/>
  <c r="F692" s="1"/>
  <c r="F691"/>
  <c r="F690" s="1"/>
  <c r="F689"/>
  <c r="F688" s="1"/>
  <c r="F686"/>
  <c r="F685" s="1"/>
  <c r="F684" s="1"/>
  <c r="F672"/>
  <c r="F671" s="1"/>
  <c r="F670" s="1"/>
  <c r="F668"/>
  <c r="F667" s="1"/>
  <c r="F608"/>
  <c r="F607"/>
  <c r="F605"/>
  <c r="F604" s="1"/>
  <c r="F603"/>
  <c r="F602"/>
  <c r="F600"/>
  <c r="F599"/>
  <c r="F595"/>
  <c r="F594"/>
  <c r="F585"/>
  <c r="F584" s="1"/>
  <c r="F579"/>
  <c r="F561"/>
  <c r="F560"/>
  <c r="F559"/>
  <c r="F558"/>
  <c r="F557"/>
  <c r="F552"/>
  <c r="F540"/>
  <c r="F538" s="1"/>
  <c r="F532"/>
  <c r="F531" s="1"/>
  <c r="F530" s="1"/>
  <c r="F529"/>
  <c r="F525"/>
  <c r="F526"/>
  <c r="F524"/>
  <c r="F522"/>
  <c r="F520"/>
  <c r="F517"/>
  <c r="F518"/>
  <c r="F516"/>
  <c r="F514"/>
  <c r="F513"/>
  <c r="F511"/>
  <c r="F510"/>
  <c r="F508"/>
  <c r="F505"/>
  <c r="F504"/>
  <c r="F494"/>
  <c r="F493" s="1"/>
  <c r="F490"/>
  <c r="F489" s="1"/>
  <c r="F488"/>
  <c r="F487" s="1"/>
  <c r="F486"/>
  <c r="F485" s="1"/>
  <c r="F468"/>
  <c r="F467" s="1"/>
  <c r="F463"/>
  <c r="F461"/>
  <c r="F458"/>
  <c r="F456"/>
  <c r="F453"/>
  <c r="F452" s="1"/>
  <c r="F445"/>
  <c r="F444" s="1"/>
  <c r="F443" s="1"/>
  <c r="F440"/>
  <c r="F414"/>
  <c r="F415"/>
  <c r="F413"/>
  <c r="F408"/>
  <c r="F407"/>
  <c r="F402"/>
  <c r="F401" s="1"/>
  <c r="F400" s="1"/>
  <c r="F396"/>
  <c r="F395"/>
  <c r="F394" s="1"/>
  <c r="F386"/>
  <c r="F385" s="1"/>
  <c r="F384"/>
  <c r="F383" s="1"/>
  <c r="F378"/>
  <c r="F377" s="1"/>
  <c r="F376"/>
  <c r="F375" s="1"/>
  <c r="F368"/>
  <c r="F367" s="1"/>
  <c r="F366" s="1"/>
  <c r="F365" s="1"/>
  <c r="F364"/>
  <c r="F362" s="1"/>
  <c r="F361" s="1"/>
  <c r="F358"/>
  <c r="F357" s="1"/>
  <c r="F356" s="1"/>
  <c r="F355" s="1"/>
  <c r="F353"/>
  <c r="F354"/>
  <c r="F352"/>
  <c r="F348"/>
  <c r="F347" s="1"/>
  <c r="F346" s="1"/>
  <c r="F345" s="1"/>
  <c r="F343"/>
  <c r="F344"/>
  <c r="F342"/>
  <c r="F336"/>
  <c r="F335" s="1"/>
  <c r="F334" s="1"/>
  <c r="F331"/>
  <c r="F330" s="1"/>
  <c r="F329" s="1"/>
  <c r="F328" s="1"/>
  <c r="F318"/>
  <c r="F317" s="1"/>
  <c r="F316" s="1"/>
  <c r="F315" s="1"/>
  <c r="F314"/>
  <c r="F313" s="1"/>
  <c r="F312"/>
  <c r="F311" s="1"/>
  <c r="F296"/>
  <c r="F295" s="1"/>
  <c r="F294" s="1"/>
  <c r="F293"/>
  <c r="F288"/>
  <c r="F276"/>
  <c r="F277"/>
  <c r="F275"/>
  <c r="F273"/>
  <c r="F272" s="1"/>
  <c r="F271"/>
  <c r="F270"/>
  <c r="F258"/>
  <c r="F259"/>
  <c r="F257"/>
  <c r="F254"/>
  <c r="F252"/>
  <c r="F251"/>
  <c r="F238"/>
  <c r="F237"/>
  <c r="F229"/>
  <c r="F227" s="1"/>
  <c r="F226" s="1"/>
  <c r="F204"/>
  <c r="F203" s="1"/>
  <c r="F202" s="1"/>
  <c r="F201" s="1"/>
  <c r="F200"/>
  <c r="F199" s="1"/>
  <c r="F198" s="1"/>
  <c r="F197" s="1"/>
  <c r="F195"/>
  <c r="F196"/>
  <c r="F194"/>
  <c r="F192"/>
  <c r="F191" s="1"/>
  <c r="F190"/>
  <c r="F189" s="1"/>
  <c r="F178"/>
  <c r="F177" s="1"/>
  <c r="F176"/>
  <c r="F175" s="1"/>
  <c r="F170"/>
  <c r="F168" s="1"/>
  <c r="F165"/>
  <c r="F154"/>
  <c r="F155"/>
  <c r="F153"/>
  <c r="F151"/>
  <c r="F150" s="1"/>
  <c r="F149"/>
  <c r="F148"/>
  <c r="F145"/>
  <c r="F142"/>
  <c r="F141" s="1"/>
  <c r="F135"/>
  <c r="F134"/>
  <c r="F128"/>
  <c r="F127" s="1"/>
  <c r="F126" s="1"/>
  <c r="F122"/>
  <c r="F121" s="1"/>
  <c r="F120" s="1"/>
  <c r="F116" s="1"/>
  <c r="F113"/>
  <c r="F114"/>
  <c r="F115"/>
  <c r="F112"/>
  <c r="F108"/>
  <c r="F107" s="1"/>
  <c r="F105"/>
  <c r="F104"/>
  <c r="F98"/>
  <c r="F97"/>
  <c r="F95"/>
  <c r="F94"/>
  <c r="F92"/>
  <c r="F91"/>
  <c r="F89"/>
  <c r="F88"/>
  <c r="F86"/>
  <c r="F85"/>
  <c r="F83"/>
  <c r="F82"/>
  <c r="F80"/>
  <c r="F79"/>
  <c r="F77"/>
  <c r="F76"/>
  <c r="F74"/>
  <c r="F73"/>
  <c r="F72"/>
  <c r="F70"/>
  <c r="F69"/>
  <c r="F67"/>
  <c r="F66"/>
  <c r="F64"/>
  <c r="F63"/>
  <c r="F61"/>
  <c r="F60"/>
  <c r="F58"/>
  <c r="F57"/>
  <c r="F55"/>
  <c r="F54"/>
  <c r="F52"/>
  <c r="F51"/>
  <c r="F48"/>
  <c r="F47"/>
  <c r="F45"/>
  <c r="F44"/>
  <c r="F41"/>
  <c r="F40"/>
  <c r="F38"/>
  <c r="F37"/>
  <c r="F35"/>
  <c r="F34"/>
  <c r="F32"/>
  <c r="F31"/>
  <c r="F28"/>
  <c r="F29"/>
  <c r="F27"/>
  <c r="F26"/>
  <c r="F22"/>
  <c r="F21" s="1"/>
  <c r="F12"/>
  <c r="F11" s="1"/>
  <c r="G1015" i="1"/>
  <c r="G1010"/>
  <c r="G1005"/>
  <c r="G1004" s="1"/>
  <c r="G1003" s="1"/>
  <c r="F592" i="2"/>
  <c r="G983" i="1"/>
  <c r="G980"/>
  <c r="G979" s="1"/>
  <c r="F528" i="2"/>
  <c r="G973" i="1"/>
  <c r="F553" i="2"/>
  <c r="F549"/>
  <c r="F548" s="1"/>
  <c r="F547" s="1"/>
  <c r="G935" i="1"/>
  <c r="G934" s="1"/>
  <c r="G932"/>
  <c r="G931" s="1"/>
  <c r="G918"/>
  <c r="G917" s="1"/>
  <c r="G915"/>
  <c r="G914" s="1"/>
  <c r="G899"/>
  <c r="G898" s="1"/>
  <c r="G894"/>
  <c r="G887"/>
  <c r="F507" i="2"/>
  <c r="F492"/>
  <c r="F491" s="1"/>
  <c r="G875" i="1"/>
  <c r="G852"/>
  <c r="G851" s="1"/>
  <c r="G854"/>
  <c r="G795"/>
  <c r="G794" s="1"/>
  <c r="G812"/>
  <c r="G803"/>
  <c r="G997"/>
  <c r="G996" s="1"/>
  <c r="G1050"/>
  <c r="G1049" s="1"/>
  <c r="G1053"/>
  <c r="G1052" s="1"/>
  <c r="G1045"/>
  <c r="G1044" s="1"/>
  <c r="G786"/>
  <c r="G784"/>
  <c r="G781"/>
  <c r="G778"/>
  <c r="G630"/>
  <c r="G629" s="1"/>
  <c r="G554"/>
  <c r="G112"/>
  <c r="G111" s="1"/>
  <c r="G66"/>
  <c r="G65" s="1"/>
  <c r="G100"/>
  <c r="G99" s="1"/>
  <c r="G222"/>
  <c r="G220"/>
  <c r="F305" i="2"/>
  <c r="F244"/>
  <c r="F799"/>
  <c r="F798" s="1"/>
  <c r="G1159" i="1"/>
  <c r="G1158" s="1"/>
  <c r="G1156"/>
  <c r="G1155" s="1"/>
  <c r="G1153"/>
  <c r="G1152" s="1"/>
  <c r="G1145"/>
  <c r="G1144" s="1"/>
  <c r="G1143" s="1"/>
  <c r="G371"/>
  <c r="G370" s="1"/>
  <c r="G369" s="1"/>
  <c r="G1168"/>
  <c r="G1167" s="1"/>
  <c r="G1162"/>
  <c r="G1126"/>
  <c r="G1125" s="1"/>
  <c r="G1124" s="1"/>
  <c r="G1123" s="1"/>
  <c r="G1118"/>
  <c r="G1116"/>
  <c r="G1113"/>
  <c r="G1112" s="1"/>
  <c r="G1110"/>
  <c r="G1109" s="1"/>
  <c r="F380" i="2"/>
  <c r="F379" s="1"/>
  <c r="G1102" i="1"/>
  <c r="G1040"/>
  <c r="G1039" s="1"/>
  <c r="G1038" s="1"/>
  <c r="F642" i="2"/>
  <c r="F641" s="1"/>
  <c r="F638"/>
  <c r="F637" s="1"/>
  <c r="G720" i="1"/>
  <c r="G719" s="1"/>
  <c r="G717"/>
  <c r="G716" s="1"/>
  <c r="F646" i="2"/>
  <c r="F645" s="1"/>
  <c r="F644" s="1"/>
  <c r="G701" i="1"/>
  <c r="G700" s="1"/>
  <c r="G697"/>
  <c r="G696" s="1"/>
  <c r="G668"/>
  <c r="G666"/>
  <c r="G664"/>
  <c r="G610"/>
  <c r="G609" s="1"/>
  <c r="G608" s="1"/>
  <c r="G361"/>
  <c r="G384"/>
  <c r="G383" s="1"/>
  <c r="G382" s="1"/>
  <c r="G229"/>
  <c r="G228" s="1"/>
  <c r="G338"/>
  <c r="G337" s="1"/>
  <c r="G819"/>
  <c r="F17" i="2"/>
  <c r="G635" i="1"/>
  <c r="G634" s="1"/>
  <c r="G633" s="1"/>
  <c r="G512"/>
  <c r="G511" s="1"/>
  <c r="G510" s="1"/>
  <c r="G1176"/>
  <c r="G1175" s="1"/>
  <c r="G1174" s="1"/>
  <c r="G1173" s="1"/>
  <c r="G1172" s="1"/>
  <c r="G437"/>
  <c r="G436" s="1"/>
  <c r="G441"/>
  <c r="G157"/>
  <c r="G156" s="1"/>
  <c r="G1104"/>
  <c r="G160"/>
  <c r="G159" s="1"/>
  <c r="G163"/>
  <c r="G434"/>
  <c r="G433" s="1"/>
  <c r="G432" s="1"/>
  <c r="G443"/>
  <c r="G264"/>
  <c r="G21"/>
  <c r="G323"/>
  <c r="G273"/>
  <c r="G498"/>
  <c r="G497" s="1"/>
  <c r="G496" s="1"/>
  <c r="G321"/>
  <c r="G320" s="1"/>
  <c r="F118" i="2"/>
  <c r="F117" s="1"/>
  <c r="F826"/>
  <c r="G197" i="1"/>
  <c r="G196" s="1"/>
  <c r="G135"/>
  <c r="G134" s="1"/>
  <c r="G133" s="1"/>
  <c r="D19" i="3" s="1"/>
  <c r="G1132" i="1"/>
  <c r="G1131" s="1"/>
  <c r="G1064"/>
  <c r="G1063" s="1"/>
  <c r="G580"/>
  <c r="F792" i="2"/>
  <c r="F791" s="1"/>
  <c r="G1025" i="1"/>
  <c r="G1023" s="1"/>
  <c r="G1022" s="1"/>
  <c r="G1021" s="1"/>
  <c r="G377"/>
  <c r="G376" s="1"/>
  <c r="G375" s="1"/>
  <c r="G684"/>
  <c r="G683" s="1"/>
  <c r="G682" s="1"/>
  <c r="G681" s="1"/>
  <c r="G680" s="1"/>
  <c r="G679" s="1"/>
  <c r="G399"/>
  <c r="G398" s="1"/>
  <c r="G344"/>
  <c r="G343" s="1"/>
  <c r="G342" s="1"/>
  <c r="G677"/>
  <c r="G676" s="1"/>
  <c r="G675" s="1"/>
  <c r="G674" s="1"/>
  <c r="G673" s="1"/>
  <c r="G672" s="1"/>
  <c r="F15" i="2"/>
  <c r="G458" i="1"/>
  <c r="G457" s="1"/>
  <c r="G456" s="1"/>
  <c r="D16" i="3" s="1"/>
  <c r="G277" i="1"/>
  <c r="G276" s="1"/>
  <c r="G275" s="1"/>
  <c r="G274" s="1"/>
  <c r="G250"/>
  <c r="F779" i="2"/>
  <c r="F778" s="1"/>
  <c r="G124" i="1"/>
  <c r="G123" s="1"/>
  <c r="G26"/>
  <c r="G428"/>
  <c r="G246"/>
  <c r="G606"/>
  <c r="G605" s="1"/>
  <c r="G604" s="1"/>
  <c r="G603" s="1"/>
  <c r="F99" i="2"/>
  <c r="G569" i="1"/>
  <c r="F391" i="2"/>
  <c r="F389"/>
  <c r="G861" i="1"/>
  <c r="G860" s="1"/>
  <c r="G18"/>
  <c r="G13" s="1"/>
  <c r="G12" s="1"/>
  <c r="F745" i="2"/>
  <c r="F744" s="1"/>
  <c r="F742"/>
  <c r="F741" s="1"/>
  <c r="G413" i="1"/>
  <c r="G412" s="1"/>
  <c r="G410"/>
  <c r="G409" s="1"/>
  <c r="G593"/>
  <c r="G592" s="1"/>
  <c r="G1140"/>
  <c r="G1139" s="1"/>
  <c r="G1136"/>
  <c r="G1135" s="1"/>
  <c r="G1134" s="1"/>
  <c r="F129" i="2"/>
  <c r="G208" i="1"/>
  <c r="G130"/>
  <c r="G129" s="1"/>
  <c r="G615"/>
  <c r="F285" i="2"/>
  <c r="G447" i="1"/>
  <c r="G446" s="1"/>
  <c r="G445" s="1"/>
  <c r="G401"/>
  <c r="G596"/>
  <c r="G595" s="1"/>
  <c r="G651"/>
  <c r="G650" s="1"/>
  <c r="G647"/>
  <c r="G646" s="1"/>
  <c r="G645" s="1"/>
  <c r="G642"/>
  <c r="G641" s="1"/>
  <c r="G626"/>
  <c r="G620"/>
  <c r="G623"/>
  <c r="G551"/>
  <c r="G548"/>
  <c r="G545"/>
  <c r="G542"/>
  <c r="G566"/>
  <c r="G563"/>
  <c r="G560"/>
  <c r="G557"/>
  <c r="G539"/>
  <c r="G536"/>
  <c r="G533"/>
  <c r="G530"/>
  <c r="G527"/>
  <c r="G524"/>
  <c r="G521"/>
  <c r="G517"/>
  <c r="G516" s="1"/>
  <c r="G333"/>
  <c r="G395"/>
  <c r="G393"/>
  <c r="G119"/>
  <c r="G73"/>
  <c r="G57"/>
  <c r="G56" s="1"/>
  <c r="G471"/>
  <c r="G470" s="1"/>
  <c r="G41"/>
  <c r="G815"/>
  <c r="G832"/>
  <c r="G830"/>
  <c r="G828"/>
  <c r="G805"/>
  <c r="G824"/>
  <c r="G822"/>
  <c r="G1078"/>
  <c r="G1077" s="1"/>
  <c r="G1085"/>
  <c r="G1084" s="1"/>
  <c r="G161"/>
  <c r="G213"/>
  <c r="G212" s="1"/>
  <c r="G211" s="1"/>
  <c r="G145"/>
  <c r="G143"/>
  <c r="G418"/>
  <c r="G417" s="1"/>
  <c r="G351"/>
  <c r="G286"/>
  <c r="G260"/>
  <c r="G173"/>
  <c r="G380"/>
  <c r="G379" s="1"/>
  <c r="G238"/>
  <c r="G206"/>
  <c r="G115"/>
  <c r="G104"/>
  <c r="G103" s="1"/>
  <c r="G89"/>
  <c r="G78"/>
  <c r="G77" s="1"/>
  <c r="G76" s="1"/>
  <c r="D13" i="3" s="1"/>
  <c r="G70" i="1"/>
  <c r="G69" s="1"/>
  <c r="G467"/>
  <c r="G465"/>
  <c r="G462"/>
  <c r="F699" i="2"/>
  <c r="F698" s="1"/>
  <c r="G1097" i="1"/>
  <c r="G1096" s="1"/>
  <c r="G1095" s="1"/>
  <c r="G1091"/>
  <c r="G1090" s="1"/>
  <c r="G1089" s="1"/>
  <c r="G44"/>
  <c r="G24"/>
  <c r="G661"/>
  <c r="G601"/>
  <c r="G600" s="1"/>
  <c r="G599" s="1"/>
  <c r="G588"/>
  <c r="G587" s="1"/>
  <c r="G586" s="1"/>
  <c r="G583"/>
  <c r="G582" s="1"/>
  <c r="G578"/>
  <c r="G576"/>
  <c r="G507"/>
  <c r="G506" s="1"/>
  <c r="G505" s="1"/>
  <c r="G504" s="1"/>
  <c r="G493"/>
  <c r="G492" s="1"/>
  <c r="G491" s="1"/>
  <c r="G490" s="1"/>
  <c r="G489" s="1"/>
  <c r="G488" s="1"/>
  <c r="G426"/>
  <c r="G92"/>
  <c r="G353"/>
  <c r="G94"/>
  <c r="G46"/>
  <c r="G121"/>
  <c r="G34"/>
  <c r="G331"/>
  <c r="G330" s="1"/>
  <c r="G37"/>
  <c r="G147"/>
  <c r="G61"/>
  <c r="G60" s="1"/>
  <c r="G453"/>
  <c r="G53"/>
  <c r="G153"/>
  <c r="G152" s="1"/>
  <c r="G151" s="1"/>
  <c r="G200"/>
  <c r="G199" s="1"/>
  <c r="G195" s="1"/>
  <c r="G171"/>
  <c r="G877"/>
  <c r="F13" i="2" l="1"/>
  <c r="F20"/>
  <c r="F9"/>
  <c r="F10"/>
  <c r="G397" i="1"/>
  <c r="G982"/>
  <c r="G913"/>
  <c r="G912" s="1"/>
  <c r="G911" s="1"/>
  <c r="F556" i="2"/>
  <c r="F555" s="1"/>
  <c r="G660" i="1"/>
  <c r="G655" s="1"/>
  <c r="F715" i="2"/>
  <c r="F714" s="1"/>
  <c r="F236"/>
  <c r="G1076" i="1"/>
  <c r="G1161"/>
  <c r="G777"/>
  <c r="G461"/>
  <c r="G460" s="1"/>
  <c r="G452"/>
  <c r="G451" s="1"/>
  <c r="F123" i="2"/>
  <c r="G263" i="1"/>
  <c r="G262" s="1"/>
  <c r="G88"/>
  <c r="G52"/>
  <c r="G51" s="1"/>
  <c r="D10" i="3" s="1"/>
  <c r="G40" i="1"/>
  <c r="G39" s="1"/>
  <c r="G33"/>
  <c r="G32" s="1"/>
  <c r="G20"/>
  <c r="F437" i="2"/>
  <c r="G155" i="1"/>
  <c r="F439" i="2"/>
  <c r="F438" s="1"/>
  <c r="F814"/>
  <c r="F164"/>
  <c r="F163" s="1"/>
  <c r="G725" i="1"/>
  <c r="G440"/>
  <c r="G439" s="1"/>
  <c r="G431" s="1"/>
  <c r="G430" s="1"/>
  <c r="G98"/>
  <c r="G802"/>
  <c r="G1024"/>
  <c r="G218"/>
  <c r="G217" s="1"/>
  <c r="F269" i="2"/>
  <c r="F268" s="1"/>
  <c r="F14"/>
  <c r="F591"/>
  <c r="F590" s="1"/>
  <c r="F393"/>
  <c r="G170" i="1"/>
  <c r="G167" s="1"/>
  <c r="G1043"/>
  <c r="G1042" s="1"/>
  <c r="G1037" s="1"/>
  <c r="G1036" s="1"/>
  <c r="G425"/>
  <c r="G374"/>
  <c r="F551" i="2"/>
  <c r="F550" s="1"/>
  <c r="G1130" i="1"/>
  <c r="F527" i="2"/>
  <c r="F805"/>
  <c r="G591" i="1"/>
  <c r="F90" i="2"/>
  <c r="F147"/>
  <c r="G520" i="1"/>
  <c r="G515" s="1"/>
  <c r="G959"/>
  <c r="G1183" s="1"/>
  <c r="I1184" s="1"/>
  <c r="F460" i="2"/>
  <c r="F762"/>
  <c r="F133"/>
  <c r="F132" s="1"/>
  <c r="F81"/>
  <c r="F93"/>
  <c r="G118" i="1"/>
  <c r="G350"/>
  <c r="G205"/>
  <c r="G202" s="1"/>
  <c r="G957"/>
  <c r="G956" s="1"/>
  <c r="F65" i="2"/>
  <c r="F274"/>
  <c r="F351"/>
  <c r="F350" s="1"/>
  <c r="F349" s="1"/>
  <c r="F43"/>
  <c r="F42" s="1"/>
  <c r="F50"/>
  <c r="F256"/>
  <c r="F255" s="1"/>
  <c r="F503"/>
  <c r="F773"/>
  <c r="F30"/>
  <c r="F36"/>
  <c r="F56"/>
  <c r="F62"/>
  <c r="F68"/>
  <c r="G575" i="1"/>
  <c r="G574" s="1"/>
  <c r="G573" s="1"/>
  <c r="G1115"/>
  <c r="G1108" s="1"/>
  <c r="F33" i="2"/>
  <c r="F39"/>
  <c r="F46"/>
  <c r="F25"/>
  <c r="F78"/>
  <c r="F96"/>
  <c r="F53"/>
  <c r="F59"/>
  <c r="F174"/>
  <c r="F171" s="1"/>
  <c r="F782"/>
  <c r="F781" s="1"/>
  <c r="F809"/>
  <c r="F341"/>
  <c r="F340" s="1"/>
  <c r="F333" s="1"/>
  <c r="F188"/>
  <c r="F167"/>
  <c r="F71"/>
  <c r="F75"/>
  <c r="F87"/>
  <c r="F103"/>
  <c r="F102" s="1"/>
  <c r="F152"/>
  <c r="F193"/>
  <c r="F310"/>
  <c r="F299" s="1"/>
  <c r="F412"/>
  <c r="F411" s="1"/>
  <c r="F455"/>
  <c r="F523"/>
  <c r="F537"/>
  <c r="F695"/>
  <c r="F694" s="1"/>
  <c r="F687"/>
  <c r="F703"/>
  <c r="F702" s="1"/>
  <c r="F701" s="1"/>
  <c r="G811" i="1"/>
  <c r="F382" i="2"/>
  <c r="F506"/>
  <c r="F360"/>
  <c r="G874" i="1"/>
  <c r="G1106"/>
  <c r="G1101" s="1"/>
  <c r="G1100" s="1"/>
  <c r="G884"/>
  <c r="G1138"/>
  <c r="G503"/>
  <c r="G495" s="1"/>
  <c r="G614"/>
  <c r="G613" s="1"/>
  <c r="G612" s="1"/>
  <c r="G408"/>
  <c r="G1151"/>
  <c r="G1150" s="1"/>
  <c r="G1002"/>
  <c r="F388" i="2"/>
  <c r="F249"/>
  <c r="F740"/>
  <c r="F736" s="1"/>
  <c r="F640"/>
  <c r="F609" s="1"/>
  <c r="F755"/>
  <c r="F598"/>
  <c r="F759"/>
  <c r="F287"/>
  <c r="F284" s="1"/>
  <c r="F84"/>
  <c r="F509"/>
  <c r="F515"/>
  <c r="F821"/>
  <c r="F484"/>
  <c r="G368" i="1"/>
  <c r="G392"/>
  <c r="G391" s="1"/>
  <c r="G386" s="1"/>
  <c r="G704"/>
  <c r="G703" s="1"/>
  <c r="G699" s="1"/>
  <c r="G476"/>
  <c r="G475" s="1"/>
  <c r="G474" s="1"/>
  <c r="G473" s="1"/>
  <c r="G976"/>
  <c r="G972" s="1"/>
  <c r="F512" i="2"/>
  <c r="F601"/>
  <c r="F606"/>
  <c r="G640" i="1"/>
  <c r="F578" i="2"/>
  <c r="F577" s="1"/>
  <c r="G142" i="1"/>
  <c r="G141" s="1"/>
  <c r="F374" i="2"/>
  <c r="F373" s="1"/>
  <c r="G946" i="1"/>
  <c r="F143" i="2"/>
  <c r="G827" i="1"/>
  <c r="G826" s="1"/>
  <c r="G254"/>
  <c r="G253" s="1"/>
  <c r="G850"/>
  <c r="F406" i="2"/>
  <c r="F726"/>
  <c r="F733"/>
  <c r="F752"/>
  <c r="D43" i="3"/>
  <c r="G55" i="1"/>
  <c r="D12" i="3" s="1"/>
  <c r="D31"/>
  <c r="G319" i="1"/>
  <c r="F521" i="2"/>
  <c r="F519" s="1"/>
  <c r="G890" i="1"/>
  <c r="F835" i="2"/>
  <c r="G1019" i="1"/>
  <c r="G723"/>
  <c r="G722" s="1"/>
  <c r="G715" s="1"/>
  <c r="F675" i="2"/>
  <c r="F674" s="1"/>
  <c r="F673" s="1"/>
  <c r="F669" s="1"/>
  <c r="F652" s="1"/>
  <c r="F111"/>
  <c r="F106" s="1"/>
  <c r="G965" i="1" l="1"/>
  <c r="G964" s="1"/>
  <c r="D38" i="3" s="1"/>
  <c r="F449" i="2"/>
  <c r="G84" i="1"/>
  <c r="G50" s="1"/>
  <c r="G424"/>
  <c r="G776"/>
  <c r="G775" s="1"/>
  <c r="D52" i="3" s="1"/>
  <c r="G706" i="1"/>
  <c r="G689" s="1"/>
  <c r="G711"/>
  <c r="F576" i="2"/>
  <c r="G1018" i="1"/>
  <c r="G1017" s="1"/>
  <c r="G1012" s="1"/>
  <c r="G245"/>
  <c r="D27" i="3" s="1"/>
  <c r="G793" i="1"/>
  <c r="G1099"/>
  <c r="G318"/>
  <c r="D29" i="3" s="1"/>
  <c r="F230" i="2"/>
  <c r="F225" s="1"/>
  <c r="F797"/>
  <c r="F758"/>
  <c r="F140"/>
  <c r="G450" i="1"/>
  <c r="G449" s="1"/>
  <c r="K449" s="1"/>
  <c r="F751" i="2"/>
  <c r="F405"/>
  <c r="F725"/>
  <c r="F597"/>
  <c r="G140" i="1"/>
  <c r="G139" s="1"/>
  <c r="G132" s="1"/>
  <c r="G194"/>
  <c r="D23" i="3"/>
  <c r="F283" i="2"/>
  <c r="G1035" i="1"/>
  <c r="D36" i="3"/>
  <c r="F267" i="2"/>
  <c r="G349" i="1"/>
  <c r="G348" s="1"/>
  <c r="D32" i="3" s="1"/>
  <c r="D50"/>
  <c r="G166" i="1"/>
  <c r="D22" i="3" s="1"/>
  <c r="G945" i="1"/>
  <c r="G883"/>
  <c r="D51" i="3"/>
  <c r="F459" i="2"/>
  <c r="D44" i="3"/>
  <c r="F536" i="2"/>
  <c r="G572" i="1"/>
  <c r="G514" s="1"/>
  <c r="D14" i="3"/>
  <c r="G792" i="1"/>
  <c r="F248" i="2"/>
  <c r="G1129" i="1"/>
  <c r="G1128" s="1"/>
  <c r="D41" i="3" s="1"/>
  <c r="F24" i="2"/>
  <c r="G639" i="1"/>
  <c r="D47" i="3" s="1"/>
  <c r="F187" i="2"/>
  <c r="F186" s="1"/>
  <c r="F683"/>
  <c r="F682" s="1"/>
  <c r="F49"/>
  <c r="F381"/>
  <c r="F372" s="1"/>
  <c r="F502"/>
  <c r="G11" i="1"/>
  <c r="G10" s="1"/>
  <c r="K10" s="1"/>
  <c r="D11" i="3"/>
  <c r="D26"/>
  <c r="G373" i="1"/>
  <c r="G416" l="1"/>
  <c r="G415" s="1"/>
  <c r="G859"/>
  <c r="G858" s="1"/>
  <c r="G849" s="1"/>
  <c r="F596" i="2"/>
  <c r="G688" i="1"/>
  <c r="G687" s="1"/>
  <c r="G686" s="1"/>
  <c r="G671" s="1"/>
  <c r="K671" s="1"/>
  <c r="D46" i="3"/>
  <c r="G1001" i="1"/>
  <c r="F448" i="2"/>
  <c r="F447" s="1"/>
  <c r="G937" i="1"/>
  <c r="G930" s="1"/>
  <c r="D37" i="3" s="1"/>
  <c r="G791" i="1"/>
  <c r="D34" i="3" s="1"/>
  <c r="F332" i="2"/>
  <c r="G1075" i="1"/>
  <c r="G1062" s="1"/>
  <c r="G1061" s="1"/>
  <c r="G1034" s="1"/>
  <c r="K1034" s="1"/>
  <c r="G165"/>
  <c r="D20" i="3"/>
  <c r="D18" s="1"/>
  <c r="D30"/>
  <c r="G341" i="1"/>
  <c r="D24" i="3"/>
  <c r="D21" s="1"/>
  <c r="D17"/>
  <c r="D9" s="1"/>
  <c r="G487" i="1"/>
  <c r="G478" s="1"/>
  <c r="K487" s="1"/>
  <c r="D45" i="3"/>
  <c r="G31" i="1"/>
  <c r="G30" s="1"/>
  <c r="K30" s="1"/>
  <c r="F23" i="2"/>
  <c r="D28" i="3"/>
  <c r="D25" s="1"/>
  <c r="G237" i="1"/>
  <c r="F681" i="2"/>
  <c r="F843" l="1"/>
  <c r="D42" i="3"/>
  <c r="D49"/>
  <c r="D48" s="1"/>
  <c r="D40"/>
  <c r="D39" s="1"/>
  <c r="D35"/>
  <c r="D33" s="1"/>
  <c r="G790" i="1"/>
  <c r="G789" s="1"/>
  <c r="K789" s="1"/>
  <c r="G49"/>
  <c r="D54" i="3" l="1"/>
  <c r="G1179" i="1"/>
  <c r="K49"/>
  <c r="G1182" l="1"/>
  <c r="F845" i="2"/>
  <c r="F846" s="1"/>
  <c r="D56" i="3"/>
  <c r="D57" s="1"/>
</calcChain>
</file>

<file path=xl/sharedStrings.xml><?xml version="1.0" encoding="utf-8"?>
<sst xmlns="http://schemas.openxmlformats.org/spreadsheetml/2006/main" count="7860" uniqueCount="997">
  <si>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</si>
  <si>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</si>
  <si>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</si>
  <si>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</si>
  <si>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</si>
  <si>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</si>
  <si>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</si>
  <si>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</si>
  <si>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</si>
  <si>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</si>
  <si>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</si>
  <si>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</si>
  <si>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</si>
  <si>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</si>
  <si>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</si>
  <si>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</si>
  <si>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</si>
  <si>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</si>
  <si>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</si>
  <si>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</si>
  <si>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</si>
  <si>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</si>
  <si>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</si>
  <si>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</si>
  <si>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</si>
  <si>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</si>
  <si>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</si>
  <si>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</si>
  <si>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</si>
  <si>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</si>
  <si>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</si>
  <si>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</si>
  <si>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</si>
  <si>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</si>
  <si>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</si>
  <si>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</si>
  <si>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</si>
  <si>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</si>
  <si>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</si>
  <si>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</si>
  <si>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</si>
  <si>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</si>
  <si>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</si>
  <si>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</si>
  <si>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</si>
  <si>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</si>
  <si>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</si>
  <si>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</si>
  <si>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</si>
  <si>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</si>
  <si>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</si>
  <si>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</si>
  <si>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</si>
  <si>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</si>
  <si>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</si>
  <si>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</si>
  <si>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</si>
  <si>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</si>
  <si>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</si>
  <si>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</si>
  <si>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</si>
  <si>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</si>
  <si>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</si>
  <si>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</si>
  <si>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</si>
  <si>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</si>
  <si>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</si>
  <si>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</si>
  <si>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</si>
  <si>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</si>
  <si>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</si>
  <si>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</si>
  <si>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</si>
  <si>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</si>
  <si>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</si>
  <si>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</si>
  <si>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</si>
  <si>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</si>
  <si>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</si>
  <si>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</si>
  <si>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</si>
  <si>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</si>
  <si>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</si>
  <si>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</si>
  <si>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</si>
  <si>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</si>
  <si>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</si>
  <si>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</si>
  <si>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</si>
  <si>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</si>
  <si>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</si>
  <si>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</si>
  <si>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</si>
  <si>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</si>
  <si>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</si>
  <si>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</si>
  <si>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</si>
  <si>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</si>
  <si>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</si>
  <si>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</si>
  <si>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</si>
  <si>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</si>
  <si>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</si>
  <si>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</si>
  <si>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</si>
  <si>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</si>
  <si>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</si>
  <si>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</si>
  <si>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</si>
  <si>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</si>
  <si>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</si>
  <si>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</si>
  <si>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</si>
  <si>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</si>
  <si>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</si>
  <si>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</si>
  <si>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</si>
  <si>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</si>
  <si>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</si>
  <si>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</si>
  <si>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</si>
  <si>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</si>
  <si>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</si>
  <si>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</si>
  <si>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</si>
  <si>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</si>
  <si>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</si>
  <si>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</si>
  <si>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</si>
  <si>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</si>
  <si>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</si>
  <si>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</si>
  <si>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</si>
  <si>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</si>
  <si>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</si>
  <si>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</si>
  <si>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</si>
  <si>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</si>
  <si>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</si>
  <si>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</si>
  <si>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</si>
  <si>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</si>
  <si>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</si>
  <si>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</si>
  <si>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</si>
  <si>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</si>
  <si>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</si>
  <si>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</si>
  <si>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</si>
  <si>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</si>
  <si>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</si>
  <si>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</si>
  <si>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</si>
  <si>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</si>
  <si>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</si>
  <si>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</si>
  <si>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</si>
  <si>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</si>
  <si>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</si>
  <si>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</si>
  <si>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</si>
  <si>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</si>
  <si>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</si>
  <si>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</si>
  <si>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</si>
  <si>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</si>
  <si>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</si>
  <si>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</si>
  <si>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</si>
  <si>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</si>
  <si>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</si>
  <si>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</si>
  <si>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</si>
  <si>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</si>
  <si>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</si>
  <si>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</si>
  <si>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</si>
  <si>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</si>
  <si>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</si>
  <si>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</si>
  <si>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</si>
  <si>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</si>
  <si>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</si>
  <si>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</si>
  <si>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</si>
  <si>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</si>
  <si>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</si>
  <si>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</si>
  <si>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</si>
  <si>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</si>
  <si>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</si>
  <si>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</si>
  <si>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</si>
  <si>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</si>
  <si>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</si>
  <si>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</si>
  <si>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</si>
  <si>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</si>
  <si>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</si>
  <si>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</si>
  <si>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</si>
  <si>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</si>
  <si>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</si>
  <si>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</si>
  <si>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</si>
  <si>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</si>
  <si>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</si>
  <si>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</si>
  <si>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</si>
  <si>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</si>
  <si>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</si>
  <si>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</si>
  <si>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</si>
  <si>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</si>
  <si>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</si>
  <si>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</si>
  <si>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</si>
  <si>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</si>
  <si>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</si>
  <si>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</si>
  <si>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</si>
  <si>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</si>
  <si>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</si>
  <si>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</si>
  <si>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</si>
  <si>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</si>
  <si>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</si>
  <si>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</si>
  <si>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</si>
  <si>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</si>
  <si>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</si>
  <si>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</si>
  <si>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</si>
  <si>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</si>
  <si>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</si>
  <si>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</si>
  <si>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</si>
  <si>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</si>
  <si>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</si>
  <si>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</si>
  <si>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</si>
  <si>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</si>
  <si>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</si>
  <si>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</si>
  <si>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</si>
  <si>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</si>
  <si>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</si>
  <si>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</si>
  <si>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</si>
  <si>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</si>
  <si>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</si>
  <si>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</si>
  <si>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</si>
  <si>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</si>
  <si>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</si>
  <si>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</si>
  <si>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</si>
  <si>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</si>
  <si>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</si>
  <si>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</si>
  <si>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</si>
  <si>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</si>
  <si>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</si>
  <si>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</si>
  <si>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</si>
  <si>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</si>
  <si>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</si>
  <si>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</si>
  <si>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</si>
  <si>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</si>
  <si>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</si>
  <si>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</si>
  <si>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</si>
  <si>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</si>
  <si>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</si>
  <si>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</si>
  <si>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</si>
  <si>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</si>
  <si>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</si>
  <si>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</si>
  <si>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</si>
  <si>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</si>
  <si>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</si>
  <si>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</si>
  <si>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</si>
  <si>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</si>
  <si>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</si>
  <si>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</si>
  <si>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</si>
  <si>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</si>
  <si>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</si>
  <si>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</si>
  <si>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</si>
  <si>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</si>
  <si>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</si>
  <si>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</si>
  <si>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</si>
  <si>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</si>
  <si>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</si>
  <si>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</si>
  <si>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</si>
  <si>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</si>
  <si>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</si>
  <si>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</si>
  <si>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</si>
  <si>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</si>
  <si>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</si>
  <si>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</si>
  <si>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</si>
  <si>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</si>
  <si>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</si>
  <si>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</si>
  <si>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</si>
  <si>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</si>
  <si>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</si>
  <si>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</si>
  <si>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</si>
  <si>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</si>
  <si>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</si>
  <si>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</si>
  <si>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</si>
  <si>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</si>
  <si>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</si>
  <si>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</si>
  <si>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</si>
  <si>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</si>
  <si>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</si>
  <si>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</si>
  <si>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</si>
  <si>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</si>
  <si>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</si>
  <si>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</si>
  <si>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</si>
  <si>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</si>
  <si>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</si>
  <si>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</si>
  <si>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</si>
  <si>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</si>
  <si>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</si>
  <si>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</si>
  <si>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</si>
  <si>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</si>
  <si>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</si>
  <si>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</si>
  <si>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</si>
  <si>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</si>
  <si>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</si>
  <si>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</si>
  <si>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</si>
  <si>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</si>
  <si>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</si>
  <si>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</si>
  <si>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</si>
  <si>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</si>
  <si>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</si>
  <si>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</si>
  <si>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</si>
  <si>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</si>
  <si>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</si>
  <si>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</si>
  <si>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</si>
  <si>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</si>
  <si>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</si>
  <si>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</si>
  <si>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</si>
  <si>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</si>
  <si>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</si>
  <si>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</si>
  <si>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</si>
  <si>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</si>
  <si>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</si>
  <si>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</si>
  <si>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</si>
  <si>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</si>
  <si>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</si>
  <si>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</si>
  <si>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</si>
  <si>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</si>
  <si>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</si>
  <si>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</si>
  <si>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</si>
  <si>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</si>
  <si>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</si>
  <si>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</si>
  <si>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</si>
  <si>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</si>
  <si>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</si>
  <si>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</si>
  <si>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</si>
  <si>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</si>
  <si>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</si>
  <si>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</si>
  <si>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</si>
  <si>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</si>
  <si>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</si>
  <si>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</si>
  <si>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</si>
  <si>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</si>
  <si>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</si>
  <si>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</si>
  <si>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</si>
  <si>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</si>
  <si>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</si>
  <si>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</si>
  <si>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</si>
  <si>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</si>
  <si>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</si>
  <si>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</si>
  <si>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</si>
  <si>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</si>
  <si>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</si>
  <si>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</si>
  <si>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</si>
  <si>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</si>
  <si>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</si>
  <si>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</si>
  <si>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</si>
  <si>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</si>
  <si>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</si>
  <si>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</si>
  <si>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</si>
  <si>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</si>
  <si>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</si>
  <si>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</si>
  <si>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</si>
  <si>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</si>
  <si>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</si>
  <si>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</si>
  <si>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</si>
  <si>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</si>
  <si>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</si>
  <si>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</si>
  <si>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</si>
  <si>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</si>
  <si>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</si>
  <si>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</si>
  <si>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</si>
  <si>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</si>
  <si>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</si>
  <si>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</si>
  <si>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</si>
  <si>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</si>
  <si>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</si>
  <si>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</si>
  <si>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</si>
  <si>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</si>
  <si>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</si>
  <si>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</si>
  <si>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</si>
  <si>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</si>
  <si>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</si>
  <si>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</si>
  <si>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</si>
  <si>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</si>
  <si>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</si>
  <si>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</si>
  <si>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</si>
  <si>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</si>
  <si>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</si>
  <si>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</si>
  <si>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</si>
  <si>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</si>
  <si>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</si>
  <si>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</si>
  <si>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</si>
  <si>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</si>
  <si>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</si>
  <si>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</si>
  <si>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</si>
  <si>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</si>
  <si>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</si>
  <si>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</si>
  <si>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</si>
  <si>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</si>
  <si>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</si>
  <si>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</si>
  <si>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</si>
  <si>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</si>
  <si>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</si>
  <si>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</si>
  <si>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</si>
  <si>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</si>
  <si>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</si>
  <si>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</si>
  <si>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</si>
  <si>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</si>
  <si>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</si>
  <si>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</si>
  <si>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</si>
  <si>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</si>
  <si>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</si>
  <si>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</si>
  <si>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</si>
  <si>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</si>
  <si>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</si>
  <si>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</si>
  <si>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</si>
  <si>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</si>
  <si>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</si>
  <si>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</si>
  <si>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</si>
  <si>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</si>
  <si>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</si>
  <si>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</si>
  <si>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</si>
  <si>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</si>
  <si>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</si>
  <si>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</si>
  <si>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</si>
  <si>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</si>
  <si>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</si>
  <si>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</si>
  <si>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</si>
  <si>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</si>
  <si>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</si>
  <si>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</si>
  <si>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</si>
  <si>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</si>
  <si>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</si>
  <si>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</si>
  <si>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</si>
  <si>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</si>
  <si>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</si>
  <si>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</si>
  <si>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</si>
  <si>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</si>
  <si>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</si>
  <si>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</si>
  <si>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</si>
  <si>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</si>
  <si>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</si>
  <si>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</si>
  <si>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</si>
  <si>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</si>
  <si>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</si>
  <si>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</si>
  <si>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</si>
  <si>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</si>
  <si>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</si>
  <si>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</si>
  <si>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</si>
  <si>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</si>
  <si>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</si>
  <si>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</si>
  <si>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</si>
  <si>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</si>
  <si>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</si>
  <si>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</si>
  <si>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</si>
  <si>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</si>
  <si>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</si>
  <si>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</si>
  <si>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</si>
  <si>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</si>
  <si>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</si>
  <si>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</si>
  <si>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</si>
  <si>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</si>
  <si>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</si>
  <si>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</si>
  <si>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</si>
  <si>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</si>
  <si>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</si>
  <si>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</si>
  <si>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</si>
  <si>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</si>
  <si>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</si>
  <si>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</si>
  <si>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</si>
  <si>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</si>
  <si>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</si>
  <si>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</si>
  <si>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</si>
  <si>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</si>
  <si>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</si>
  <si>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</si>
  <si>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</si>
  <si>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</si>
  <si>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</si>
  <si>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</si>
  <si>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</si>
  <si>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</si>
  <si>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</si>
  <si>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</si>
  <si>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</si>
  <si>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</si>
  <si>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</si>
  <si>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</si>
  <si>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</si>
  <si>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</si>
  <si>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</si>
  <si>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</si>
  <si>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</si>
  <si>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</si>
  <si>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</si>
  <si>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</si>
  <si>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</si>
  <si>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</si>
  <si>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</si>
  <si>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</si>
  <si>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</si>
  <si>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</si>
  <si>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</si>
  <si>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</si>
  <si>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</si>
  <si>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</si>
  <si>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</si>
  <si>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Федеральный проект "Спорт - норма жизни"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</si>
  <si>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</si>
  <si>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</si>
  <si>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Федеральный проект "Культурная среда"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</si>
  <si>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</si>
  <si>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</si>
  <si>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</si>
  <si>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Федеральный проект «Современная школа»</t>
  </si>
  <si>
    <t>Федеральный проект "Социальная активность"</t>
  </si>
  <si>
    <t>79 5 Е8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</si>
  <si>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</si>
  <si>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</si>
  <si>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</si>
  <si>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</si>
  <si>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</si>
  <si>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</si>
  <si>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</si>
  <si>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</si>
  <si>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</si>
  <si>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</si>
  <si>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</si>
  <si>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</si>
  <si>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</si>
  <si>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</si>
  <si>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</si>
  <si>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</si>
  <si>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79 0 24 42100</t>
  </si>
  <si>
    <t>Приложение 4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</si>
  <si>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</si>
  <si>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</si>
  <si>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</si>
  <si>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</si>
  <si>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</si>
  <si>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</si>
  <si>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</si>
  <si>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</si>
  <si>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от                     № 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</si>
  <si>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</si>
  <si>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</si>
  <si>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</si>
  <si>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</si>
  <si>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</si>
  <si>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</si>
  <si>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</si>
  <si>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Приложение 10</t>
  </si>
  <si>
    <t>Код бюджетной классификации РФ</t>
  </si>
  <si>
    <t>Наименование источника средств</t>
  </si>
  <si>
    <t>Сумма,
тыс. руб.</t>
  </si>
  <si>
    <t>Сумма на              2021 год</t>
  </si>
  <si>
    <t>01  00  00  00  00  0000  000</t>
  </si>
  <si>
    <t>Источники внутреннего финансирования дефицита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</si>
  <si>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</si>
  <si>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</si>
  <si>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</si>
  <si>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</si>
  <si>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01  02  00  00  04  0000  710</t>
  </si>
  <si>
    <t>Получение кредитов от кредитных организаций бюджетами городских округов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</si>
  <si>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</si>
  <si>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</si>
  <si>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01  02  00  00  04  0000  810</t>
  </si>
  <si>
    <t>Погашение бюджетами городских округов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</si>
  <si>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</si>
  <si>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 системы Российской Федерации</t>
  </si>
  <si>
    <t>01  03  01  00  00  0000  000</t>
  </si>
  <si>
    <t>Бюджетные кредиты от других бюджетов бюджетной 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</si>
  <si>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</si>
  <si>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</si>
  <si>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</si>
  <si>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</si>
  <si>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</si>
  <si>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</si>
  <si>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</si>
  <si>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</si>
  <si>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01  05  00  00  00  0000  000</t>
  </si>
  <si>
    <t>Изменение остатков средств на счетах по учету  средств бюджетов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</si>
  <si>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</si>
  <si>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</si>
  <si>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</si>
  <si>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</si>
  <si>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</si>
  <si>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</si>
  <si>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01  05  02  01  04  0000  610</t>
  </si>
  <si>
    <t>Уменьшение прочих остатков денежных средств  бюджетов городских округов</t>
  </si>
  <si>
    <t>01  06  00  00  00  0000  000</t>
  </si>
  <si>
    <t>Иные источники внутреннего финансирования  дефицитов бюджетов</t>
  </si>
  <si>
    <t>01  06  10  00  00  0000  000</t>
  </si>
  <si>
    <t>Операции по управлению остатками средств на единых счетах бюджетов</t>
  </si>
  <si>
    <t>Программа муниципальных внутренних заимствований на 2020 год и на плановый период 2021-2022 годов</t>
  </si>
  <si>
    <t>Сумма на                         2020год</t>
  </si>
  <si>
    <t>Сумма на                                2021 год</t>
  </si>
  <si>
    <t>Сумма на                                      2022 год</t>
  </si>
  <si>
    <t>Источники 
внутреннего финансирования дефицита бюджета Миасского  городского округа 
на 2020 год  и на  плановый период 2021-2022 годов</t>
  </si>
  <si>
    <t>Сумма на               2020 год</t>
  </si>
  <si>
    <t>Сумма на              2022 год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</si>
  <si>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</si>
  <si>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</si>
  <si>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</si>
  <si>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</si>
  <si>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</si>
  <si>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</si>
  <si>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</si>
  <si>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</si>
  <si>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</si>
  <si>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</si>
  <si>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</si>
  <si>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</si>
  <si>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новые программы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</si>
  <si>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</si>
  <si>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</si>
  <si>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</si>
  <si>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</si>
  <si>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</si>
  <si>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</si>
  <si>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</si>
  <si>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</si>
  <si>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</si>
  <si>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</si>
  <si>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</si>
  <si>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</si>
  <si>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</si>
  <si>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</si>
  <si>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</si>
  <si>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</si>
  <si>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</si>
  <si>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</si>
  <si>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</si>
  <si>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</si>
  <si>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</si>
  <si>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</si>
  <si>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</si>
  <si>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</si>
  <si>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</si>
  <si>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</si>
  <si>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</si>
  <si>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65 3 00 00000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</si>
  <si>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</si>
  <si>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</si>
  <si>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</si>
  <si>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</si>
  <si>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</si>
  <si>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</si>
  <si>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</si>
  <si>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</si>
  <si>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</si>
  <si>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</si>
  <si>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</si>
  <si>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</si>
  <si>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</si>
  <si>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</si>
  <si>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</si>
  <si>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</si>
  <si>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</si>
  <si>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</si>
  <si>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</si>
  <si>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</si>
  <si>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</si>
  <si>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</si>
  <si>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Муниципальная программа "Развитие улично-дорожной сети Миасского городского округа"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</si>
  <si>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</si>
  <si>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</si>
  <si>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</si>
  <si>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</si>
  <si>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</si>
  <si>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</si>
  <si>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</si>
  <si>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</si>
  <si>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</si>
  <si>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</si>
  <si>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</si>
  <si>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</si>
  <si>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</si>
  <si>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</si>
  <si>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</si>
  <si>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</si>
  <si>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</si>
  <si>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</si>
  <si>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</si>
  <si>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63 0 G1 43030</t>
  </si>
  <si>
    <t>63 0 G1 L3030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</si>
  <si>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(софинансирование)</t>
  </si>
  <si>
    <t>55 0 07 00000</t>
  </si>
  <si>
    <t>Федеральный проект "Чистая страна"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</si>
  <si>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</si>
  <si>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</si>
  <si>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</si>
  <si>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</si>
  <si>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</si>
  <si>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</si>
  <si>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</si>
  <si>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</si>
  <si>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65 1 00 14070</t>
  </si>
  <si>
    <t>65 1 00 L4070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</si>
  <si>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(софинансирование)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</si>
  <si>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</si>
  <si>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</si>
  <si>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</si>
  <si>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</si>
  <si>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</si>
  <si>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</si>
  <si>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</si>
  <si>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</si>
  <si>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</si>
  <si>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</si>
  <si>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Муниципальная программа "Поддержка садоводческих, огороднических и дачных некоммерческих объединений граждан, расположенных на территории Миасского городского округа"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</si>
  <si>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</si>
  <si>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</si>
  <si>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</si>
  <si>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</si>
  <si>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</si>
  <si>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</si>
  <si>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</si>
  <si>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</si>
  <si>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</si>
  <si>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</si>
  <si>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</si>
  <si>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51 0 07 61030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</si>
  <si>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 </t>
  </si>
  <si>
    <t>Содержание в приютах животных без владельцев</t>
  </si>
  <si>
    <t>51 0 07 61070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</si>
  <si>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</si>
  <si>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</si>
  <si>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</si>
  <si>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</si>
  <si>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</si>
  <si>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</si>
  <si>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</si>
  <si>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</si>
  <si>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</si>
  <si>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</si>
  <si>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</si>
  <si>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</si>
  <si>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</si>
  <si>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</si>
  <si>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</si>
  <si>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</si>
  <si>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</si>
  <si>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</si>
  <si>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</si>
  <si>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</si>
  <si>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</si>
  <si>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</si>
  <si>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</si>
  <si>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</si>
  <si>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</si>
  <si>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</si>
  <si>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69 7 A1 54540</t>
  </si>
  <si>
    <t>Создание модельных муниципальных библиотек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</si>
  <si>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</si>
  <si>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</si>
  <si>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</si>
  <si>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</si>
  <si>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</si>
  <si>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</si>
  <si>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</si>
  <si>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</si>
  <si>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</si>
  <si>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</si>
  <si>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</si>
  <si>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</si>
  <si>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</si>
  <si>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</si>
  <si>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</si>
  <si>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</si>
  <si>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</si>
  <si>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</si>
  <si>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</si>
  <si>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</si>
  <si>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</si>
  <si>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</si>
  <si>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</si>
  <si>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</si>
  <si>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</si>
  <si>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</si>
  <si>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</si>
  <si>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</si>
  <si>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</si>
  <si>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</si>
  <si>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</si>
  <si>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</si>
  <si>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</si>
  <si>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</si>
  <si>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</si>
  <si>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</si>
  <si>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</si>
  <si>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</si>
  <si>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</si>
  <si>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</si>
  <si>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</si>
  <si>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</si>
  <si>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</si>
  <si>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</si>
  <si>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</si>
  <si>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</si>
  <si>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</si>
  <si>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</si>
  <si>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</si>
  <si>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</si>
  <si>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</si>
  <si>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</si>
  <si>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</si>
  <si>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</si>
  <si>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</si>
  <si>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</si>
  <si>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</si>
  <si>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</si>
  <si>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Федеральный проект «Успех каждого ребенка»</t>
  </si>
  <si>
    <t>79 4 Е2 00000</t>
  </si>
  <si>
    <t xml:space="preserve">Создание новых мест дополнительного образования детей 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</si>
  <si>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</si>
  <si>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</si>
  <si>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</si>
  <si>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</si>
  <si>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</si>
  <si>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</si>
  <si>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</si>
  <si>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</si>
  <si>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</si>
  <si>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00 S4060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</si>
  <si>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</si>
  <si>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</si>
  <si>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</si>
  <si>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</si>
  <si>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</si>
  <si>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</si>
  <si>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</si>
  <si>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</si>
  <si>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</si>
  <si>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России;обеспечение условий для развития физической культуры и спорта на территории Миасского городского округа»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</si>
  <si>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</si>
  <si>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</si>
  <si>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</si>
  <si>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</si>
  <si>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</si>
  <si>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</si>
  <si>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</si>
  <si>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</si>
  <si>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</si>
  <si>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</si>
  <si>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</si>
  <si>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</si>
  <si>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</si>
  <si>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</si>
  <si>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</si>
  <si>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</si>
  <si>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</si>
  <si>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</si>
  <si>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</si>
  <si>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</si>
  <si>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</si>
  <si>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</si>
  <si>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</si>
  <si>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</si>
  <si>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</si>
  <si>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</si>
  <si>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</si>
  <si>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</si>
  <si>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</si>
  <si>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</si>
  <si>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</si>
  <si>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</si>
  <si>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</si>
  <si>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</si>
  <si>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</si>
  <si>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</si>
  <si>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</si>
  <si>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НП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</si>
  <si>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</si>
  <si>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</si>
  <si>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</si>
  <si>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</si>
  <si>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</si>
  <si>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</si>
  <si>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</si>
  <si>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</si>
  <si>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</si>
  <si>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</si>
  <si>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</si>
  <si>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</si>
  <si>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</si>
  <si>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</si>
  <si>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</si>
  <si>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</si>
  <si>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</si>
  <si>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>ПРИЛОЖЕНИЕ 6</t>
  </si>
  <si>
    <t>к Решению Собрания</t>
  </si>
  <si>
    <t xml:space="preserve">от 29.11.2019 г. №3 </t>
  </si>
  <si>
    <t>ПРИЛОЖЕНИЕ  5</t>
  </si>
  <si>
    <t>ПРИЛОЖЕНИЕ 7</t>
  </si>
  <si>
    <t>ПРИЛОЖЕНИЕ 8</t>
  </si>
  <si>
    <t>ПРИЛОЖЕНИЕ  9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</si>
</sst>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2"/>
      <color theme="3" tint="0.399975585192419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</cellStyleXfs>
  <cellXfs count="195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9" fontId="3" fillId="0" borderId="1" xfId="0" applyNumberFormat="1" applyFont="1" applyBorder="1" applyAlignment="1" applyProtection="1">
      <alignment horizontal="justify" vertical="center" wrapText="1"/>
    </xf>
    <xf numFmtId="49" fontId="4" fillId="0" borderId="1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43" fontId="3" fillId="2" borderId="1" xfId="6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9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9" applyFont="1"/>
    <xf numFmtId="49" fontId="3" fillId="0" borderId="0" xfId="11" applyNumberFormat="1" applyFont="1" applyAlignment="1">
      <alignment horizontal="left"/>
    </xf>
    <xf numFmtId="0" fontId="3" fillId="0" borderId="0" xfId="11" applyFont="1" applyAlignment="1"/>
    <xf numFmtId="0" fontId="3" fillId="0" borderId="0" xfId="11" applyFont="1" applyAlignment="1">
      <alignment horizontal="right"/>
    </xf>
    <xf numFmtId="0" fontId="3" fillId="0" borderId="0" xfId="11" applyFont="1"/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11" applyNumberFormat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8" fillId="0" borderId="0" xfId="11" applyFont="1" applyAlignment="1">
      <alignment horizontal="center" vertical="center" wrapText="1"/>
    </xf>
    <xf numFmtId="49" fontId="3" fillId="0" borderId="1" xfId="11" applyNumberFormat="1" applyFont="1" applyBorder="1" applyAlignment="1">
      <alignment horizontal="left" vertical="center" wrapText="1"/>
    </xf>
    <xf numFmtId="165" fontId="3" fillId="0" borderId="1" xfId="11" applyNumberFormat="1" applyFont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2" borderId="1" xfId="10" applyFont="1" applyFill="1" applyBorder="1" applyAlignment="1">
      <alignment horizontal="justify" vertical="justify"/>
    </xf>
    <xf numFmtId="165" fontId="3" fillId="0" borderId="0" xfId="11" applyNumberFormat="1" applyFont="1"/>
    <xf numFmtId="0" fontId="3" fillId="2" borderId="5" xfId="0" applyFont="1" applyFill="1" applyBorder="1" applyAlignment="1">
      <alignment horizontal="justify" vertical="center" wrapText="1"/>
    </xf>
    <xf numFmtId="49" fontId="3" fillId="2" borderId="1" xfId="11" applyNumberFormat="1" applyFont="1" applyFill="1" applyBorder="1" applyAlignment="1">
      <alignment horizontal="left" vertical="center" wrapText="1"/>
    </xf>
    <xf numFmtId="165" fontId="3" fillId="2" borderId="1" xfId="1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justify" vertical="justify" wrapText="1"/>
    </xf>
    <xf numFmtId="49" fontId="3" fillId="0" borderId="1" xfId="11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justify" vertical="justify"/>
    </xf>
    <xf numFmtId="165" fontId="3" fillId="0" borderId="1" xfId="11" applyNumberFormat="1" applyFont="1" applyBorder="1" applyAlignment="1">
      <alignment vertical="center"/>
    </xf>
    <xf numFmtId="165" fontId="3" fillId="0" borderId="1" xfId="11" applyNumberFormat="1" applyFont="1" applyBorder="1" applyAlignment="1">
      <alignment horizontal="center" vertical="center"/>
    </xf>
    <xf numFmtId="0" fontId="3" fillId="2" borderId="1" xfId="11" applyFont="1" applyFill="1" applyBorder="1" applyAlignment="1">
      <alignment horizontal="justify" wrapText="1"/>
    </xf>
    <xf numFmtId="0" fontId="3" fillId="0" borderId="1" xfId="11" applyFont="1" applyBorder="1" applyAlignment="1"/>
    <xf numFmtId="0" fontId="15" fillId="0" borderId="0" xfId="0" applyFont="1" applyFill="1"/>
    <xf numFmtId="165" fontId="15" fillId="0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0" borderId="1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justify"/>
    </xf>
    <xf numFmtId="0" fontId="3" fillId="0" borderId="1" xfId="9" applyFont="1" applyBorder="1" applyAlignment="1">
      <alignment horizontal="left" wrapText="1"/>
    </xf>
    <xf numFmtId="165" fontId="3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/>
    </xf>
    <xf numFmtId="0" fontId="3" fillId="0" borderId="1" xfId="9" applyFont="1" applyBorder="1" applyAlignment="1">
      <alignment wrapText="1"/>
    </xf>
    <xf numFmtId="0" fontId="3" fillId="0" borderId="1" xfId="9" applyFont="1" applyBorder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9" applyFont="1" applyAlignment="1">
      <alignment horizontal="center" vertical="center" wrapText="1"/>
    </xf>
    <xf numFmtId="0" fontId="3" fillId="0" borderId="0" xfId="9" applyFont="1" applyAlignment="1">
      <alignment horizontal="center" vertical="center"/>
    </xf>
    <xf numFmtId="0" fontId="6" fillId="0" borderId="0" xfId="0" applyFont="1" applyAlignment="1"/>
    <xf numFmtId="0" fontId="3" fillId="0" borderId="1" xfId="11" applyFont="1" applyBorder="1" applyAlignment="1">
      <alignment horizontal="center" vertical="center" wrapText="1"/>
    </xf>
    <xf numFmtId="0" fontId="4" fillId="0" borderId="0" xfId="11" applyFont="1" applyAlignment="1">
      <alignment horizontal="center" vertical="justify" wrapText="1"/>
    </xf>
    <xf numFmtId="0" fontId="3" fillId="0" borderId="2" xfId="11" applyFont="1" applyBorder="1" applyAlignment="1">
      <alignment horizontal="center" vertical="center" wrapText="1"/>
    </xf>
    <xf numFmtId="0" fontId="3" fillId="0" borderId="3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49" fontId="8" fillId="0" borderId="1" xfId="11" applyNumberFormat="1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_бюджет на 2008 год 1" xfId="9"/>
    <cellStyle name="Обычный_Источники" xfId="10"/>
    <cellStyle name="Обычный_Приложение №1+№4" xfId="11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89"/>
  <sheetViews>
    <sheetView zoomScaleNormal="100" workbookViewId="0">
      <selection activeCell="I5" sqref="I5"/>
    </sheetView>
  </sheetViews>
  <sheetFormatPr defaultRowHeight="15.7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6384" width="9.140625" style="9"/>
  </cols>
  <sheetData>
    <row r="1" spans="1:11">
      <c r="A1" s="7"/>
      <c r="F1" s="10"/>
      <c r="H1" s="10"/>
      <c r="I1" s="10" t="s">
        <v>990</v>
      </c>
    </row>
    <row r="2" spans="1:11">
      <c r="A2" s="12"/>
      <c r="F2" s="13"/>
      <c r="H2" s="13"/>
      <c r="I2" s="13" t="s">
        <v>991</v>
      </c>
    </row>
    <row r="3" spans="1:11">
      <c r="F3" s="13"/>
      <c r="H3" s="13"/>
      <c r="I3" s="13" t="s">
        <v>1</v>
      </c>
    </row>
    <row r="4" spans="1:11">
      <c r="F4" s="13"/>
      <c r="H4" s="13"/>
      <c r="I4" s="13" t="s">
        <v>2</v>
      </c>
    </row>
    <row r="5" spans="1:11">
      <c r="B5" s="15"/>
      <c r="C5" s="16"/>
      <c r="D5" s="16"/>
      <c r="E5" s="16"/>
      <c r="F5" s="17"/>
      <c r="H5" s="17"/>
      <c r="I5" s="17" t="s">
        <v>992</v>
      </c>
    </row>
    <row r="6" spans="1:11" ht="36.75" customHeight="1">
      <c r="B6" s="18" t="s">
        <v>855</v>
      </c>
      <c r="C6" s="16"/>
      <c r="D6" s="16"/>
      <c r="E6" s="16"/>
      <c r="F6" s="16"/>
      <c r="G6" s="15"/>
      <c r="H6" s="15"/>
      <c r="I6" s="15"/>
    </row>
    <row r="7" spans="1:11">
      <c r="B7" s="19"/>
      <c r="C7" s="6"/>
      <c r="D7" s="6"/>
      <c r="E7" s="6"/>
      <c r="F7" s="6"/>
      <c r="G7" s="15"/>
      <c r="H7" s="15"/>
      <c r="I7" s="15" t="s">
        <v>536</v>
      </c>
    </row>
    <row r="8" spans="1:11">
      <c r="A8" s="179" t="s">
        <v>3</v>
      </c>
      <c r="B8" s="180" t="s">
        <v>4</v>
      </c>
      <c r="C8" s="180"/>
      <c r="D8" s="180"/>
      <c r="E8" s="180"/>
      <c r="F8" s="180"/>
      <c r="G8" s="31" t="s">
        <v>5</v>
      </c>
      <c r="H8" s="31" t="s">
        <v>5</v>
      </c>
      <c r="I8" s="31" t="s">
        <v>5</v>
      </c>
    </row>
    <row r="9" spans="1:11" ht="63">
      <c r="A9" s="179"/>
      <c r="B9" s="2" t="s">
        <v>6</v>
      </c>
      <c r="C9" s="20" t="s">
        <v>7</v>
      </c>
      <c r="D9" s="20" t="s">
        <v>8</v>
      </c>
      <c r="E9" s="20" t="s">
        <v>9</v>
      </c>
      <c r="F9" s="20" t="s">
        <v>162</v>
      </c>
      <c r="G9" s="20" t="s">
        <v>701</v>
      </c>
      <c r="H9" s="20" t="s">
        <v>846</v>
      </c>
      <c r="I9" s="20" t="s">
        <v>847</v>
      </c>
    </row>
    <row r="10" spans="1:11" s="24" customFormat="1">
      <c r="A10" s="21" t="s">
        <v>85</v>
      </c>
      <c r="B10" s="22" t="s">
        <v>86</v>
      </c>
      <c r="C10" s="23"/>
      <c r="D10" s="23"/>
      <c r="E10" s="23"/>
      <c r="F10" s="23"/>
      <c r="G10" s="28">
        <f>SUM(G11)</f>
        <v>25700.199999999997</v>
      </c>
      <c r="H10" s="28">
        <f>SUM(H11)</f>
        <v>25161.5</v>
      </c>
      <c r="I10" s="28">
        <f>SUM(I11)</f>
        <v>25161.5</v>
      </c>
      <c r="J10" s="24">
        <v>25700.2</v>
      </c>
      <c r="K10" s="109">
        <f>SUM(J10-G10)</f>
        <v>3.637978807091713E-12</v>
      </c>
    </row>
    <row r="11" spans="1:11">
      <c r="A11" s="125" t="s">
        <v>87</v>
      </c>
      <c r="B11" s="2"/>
      <c r="C11" s="2" t="s">
        <v>34</v>
      </c>
      <c r="D11" s="2"/>
      <c r="E11" s="2"/>
      <c r="F11" s="2"/>
      <c r="G11" s="25">
        <f>SUM(G12+G20)</f>
        <v>25700.199999999997</v>
      </c>
      <c r="H11" s="25">
        <f>SUM(H12+H20)</f>
        <v>25161.5</v>
      </c>
      <c r="I11" s="25">
        <f>SUM(I12+I20)</f>
        <v>25161.5</v>
      </c>
      <c r="J11" s="9">
        <v>25161.5</v>
      </c>
      <c r="K11" s="108">
        <f>SUM(J11-H10)</f>
        <v>0</v>
      </c>
    </row>
    <row r="12" spans="1:11" ht="47.25">
      <c r="A12" s="125" t="s">
        <v>88</v>
      </c>
      <c r="B12" s="2"/>
      <c r="C12" s="2" t="s">
        <v>34</v>
      </c>
      <c r="D12" s="2" t="s">
        <v>54</v>
      </c>
      <c r="E12" s="2"/>
      <c r="F12" s="2"/>
      <c r="G12" s="25">
        <f>SUM(G13)</f>
        <v>17659.8</v>
      </c>
      <c r="H12" s="25">
        <f>SUM(H13)</f>
        <v>17659.8</v>
      </c>
      <c r="I12" s="25">
        <f>SUM(I13)</f>
        <v>17659.8</v>
      </c>
      <c r="J12" s="9">
        <v>25161.5</v>
      </c>
      <c r="K12" s="108">
        <f>SUM(J12-I10)</f>
        <v>0</v>
      </c>
    </row>
    <row r="13" spans="1:11">
      <c r="A13" s="26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25">
        <f>SUM(G14)+G18</f>
        <v>17659.8</v>
      </c>
      <c r="H13" s="25">
        <f>SUM(H14)+H18</f>
        <v>17659.8</v>
      </c>
      <c r="I13" s="25">
        <f>SUM(I14)+I18</f>
        <v>17659.8</v>
      </c>
    </row>
    <row r="14" spans="1:11">
      <c r="A14" s="125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>
      <c r="A15" s="27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25">
        <v>15967.4</v>
      </c>
      <c r="H15" s="25">
        <v>15967.4</v>
      </c>
      <c r="I15" s="25">
        <v>15967.4</v>
      </c>
    </row>
    <row r="16" spans="1:11" ht="31.5">
      <c r="A16" s="125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102">
        <v>10</v>
      </c>
      <c r="H16" s="102">
        <v>10</v>
      </c>
      <c r="I16" s="102">
        <v>10</v>
      </c>
    </row>
    <row r="17" spans="1:11" hidden="1">
      <c r="A17" s="125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102"/>
      <c r="H17" s="102"/>
      <c r="I17" s="102"/>
    </row>
    <row r="18" spans="1:11">
      <c r="A18" s="125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25">
        <f>SUM(G19)</f>
        <v>1682.4</v>
      </c>
      <c r="H18" s="25">
        <f>SUM(H19)</f>
        <v>1682.4</v>
      </c>
      <c r="I18" s="25">
        <f>SUM(I19)</f>
        <v>1682.4</v>
      </c>
    </row>
    <row r="19" spans="1:11" ht="47.25">
      <c r="A19" s="27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25">
        <v>1682.4</v>
      </c>
      <c r="H19" s="25">
        <v>1682.4</v>
      </c>
      <c r="I19" s="25">
        <v>1682.4</v>
      </c>
    </row>
    <row r="20" spans="1:11">
      <c r="A20" s="125" t="s">
        <v>93</v>
      </c>
      <c r="B20" s="2"/>
      <c r="C20" s="2" t="s">
        <v>34</v>
      </c>
      <c r="D20" s="2" t="s">
        <v>94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>
      <c r="A21" s="125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102">
        <f>SUM(G22:G23)</f>
        <v>706</v>
      </c>
      <c r="H21" s="102">
        <f>SUM(H22:H23)</f>
        <v>706</v>
      </c>
      <c r="I21" s="102">
        <f>SUM(I22:I23)</f>
        <v>706</v>
      </c>
    </row>
    <row r="22" spans="1:11" ht="31.5">
      <c r="A22" s="125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102">
        <v>697</v>
      </c>
      <c r="H22" s="102">
        <v>697</v>
      </c>
      <c r="I22" s="102">
        <v>697</v>
      </c>
    </row>
    <row r="23" spans="1:11">
      <c r="A23" s="125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102">
        <v>9</v>
      </c>
      <c r="H23" s="102">
        <v>9</v>
      </c>
      <c r="I23" s="102">
        <v>9</v>
      </c>
    </row>
    <row r="24" spans="1:11" ht="31.5">
      <c r="A24" s="125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102">
        <f>SUM(G25)</f>
        <v>550</v>
      </c>
      <c r="H24" s="102">
        <f>SUM(H25)</f>
        <v>550</v>
      </c>
      <c r="I24" s="102">
        <f>SUM(I25)</f>
        <v>550</v>
      </c>
    </row>
    <row r="25" spans="1:11" ht="31.5">
      <c r="A25" s="125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102">
        <v>550</v>
      </c>
      <c r="H25" s="102">
        <v>550</v>
      </c>
      <c r="I25" s="102">
        <v>550</v>
      </c>
    </row>
    <row r="26" spans="1:11" ht="31.5">
      <c r="A26" s="26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>
      <c r="A27" s="125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25">
        <v>6106.5</v>
      </c>
      <c r="H27" s="25">
        <v>5567.8</v>
      </c>
      <c r="I27" s="25">
        <v>5567.8</v>
      </c>
    </row>
    <row r="28" spans="1:11" ht="21" customHeight="1">
      <c r="A28" s="125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25">
        <v>661</v>
      </c>
      <c r="H28" s="25">
        <v>661</v>
      </c>
      <c r="I28" s="25">
        <v>661</v>
      </c>
    </row>
    <row r="29" spans="1:11" ht="22.5" customHeight="1">
      <c r="A29" s="125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>
      <c r="A30" s="21" t="s">
        <v>100</v>
      </c>
      <c r="B30" s="22" t="s">
        <v>101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9">
        <f>SUM(J30-G30)</f>
        <v>1.8189894035458565E-12</v>
      </c>
    </row>
    <row r="31" spans="1:11">
      <c r="A31" s="125" t="s">
        <v>87</v>
      </c>
      <c r="B31" s="2"/>
      <c r="C31" s="2" t="s">
        <v>34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>
      <c r="A32" s="26" t="s">
        <v>102</v>
      </c>
      <c r="B32" s="2"/>
      <c r="C32" s="2" t="s">
        <v>34</v>
      </c>
      <c r="D32" s="2" t="s">
        <v>78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>
      <c r="A33" s="26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>
      <c r="A34" s="125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>
      <c r="A35" s="27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25">
        <v>5021.7</v>
      </c>
      <c r="H35" s="25">
        <v>5021.7</v>
      </c>
      <c r="I35" s="25">
        <v>5021.7</v>
      </c>
    </row>
    <row r="36" spans="1:9" ht="31.5">
      <c r="A36" s="125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102">
        <v>5.3</v>
      </c>
      <c r="H36" s="102">
        <v>5.3</v>
      </c>
      <c r="I36" s="102">
        <v>5.3</v>
      </c>
    </row>
    <row r="37" spans="1:9" ht="31.5">
      <c r="A37" s="125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>
      <c r="A38" s="27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25">
        <v>2187.9</v>
      </c>
      <c r="H38" s="25">
        <v>2187.9</v>
      </c>
      <c r="I38" s="25">
        <v>2187.9</v>
      </c>
    </row>
    <row r="39" spans="1:9">
      <c r="A39" s="125" t="s">
        <v>93</v>
      </c>
      <c r="B39" s="2"/>
      <c r="C39" s="2" t="s">
        <v>34</v>
      </c>
      <c r="D39" s="2" t="s">
        <v>94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>
      <c r="A40" s="26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>
      <c r="A41" s="125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102">
        <f>SUM(G42:G43)</f>
        <v>196.1</v>
      </c>
      <c r="H41" s="102">
        <f>SUM(H42:H43)</f>
        <v>196.1</v>
      </c>
      <c r="I41" s="102">
        <f>SUM(I42:I43)</f>
        <v>196.1</v>
      </c>
    </row>
    <row r="42" spans="1:9" ht="31.5">
      <c r="A42" s="125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102">
        <v>194.4</v>
      </c>
      <c r="H42" s="102">
        <v>194.4</v>
      </c>
      <c r="I42" s="102">
        <v>194.4</v>
      </c>
    </row>
    <row r="43" spans="1:9">
      <c r="A43" s="125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102">
        <v>1.7</v>
      </c>
      <c r="H43" s="102">
        <v>1.7</v>
      </c>
      <c r="I43" s="102">
        <v>1.7</v>
      </c>
    </row>
    <row r="44" spans="1:9" ht="31.5">
      <c r="A44" s="125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102">
        <f>SUM(G45)</f>
        <v>204.6</v>
      </c>
      <c r="H44" s="102">
        <f>SUM(H45)</f>
        <v>204.6</v>
      </c>
      <c r="I44" s="102">
        <f>SUM(I45)</f>
        <v>204.6</v>
      </c>
    </row>
    <row r="45" spans="1:9" ht="31.5">
      <c r="A45" s="125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25">
        <v>204.6</v>
      </c>
      <c r="H45" s="25">
        <v>204.6</v>
      </c>
      <c r="I45" s="25">
        <v>204.6</v>
      </c>
    </row>
    <row r="46" spans="1:9" ht="31.5">
      <c r="A46" s="26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>
      <c r="A47" s="125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25">
        <v>579.1</v>
      </c>
      <c r="H47" s="25">
        <v>579.1</v>
      </c>
      <c r="I47" s="25">
        <v>579.1</v>
      </c>
    </row>
    <row r="48" spans="1:9">
      <c r="A48" s="125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25">
        <v>60</v>
      </c>
      <c r="H48" s="25">
        <v>60</v>
      </c>
      <c r="I48" s="25">
        <v>60</v>
      </c>
    </row>
    <row r="49" spans="1:11" s="24" customFormat="1">
      <c r="A49" s="21" t="s">
        <v>206</v>
      </c>
      <c r="B49" s="23">
        <v>283</v>
      </c>
      <c r="C49" s="29"/>
      <c r="D49" s="29"/>
      <c r="E49" s="29"/>
      <c r="F49" s="29"/>
      <c r="G49" s="30">
        <f>SUM(G50+G132+G165+G341+G373)+G237+G415+G368+G363</f>
        <v>964286.59999999986</v>
      </c>
      <c r="H49" s="30">
        <f>SUM(H50+H132+H165+H341+H373)+H237+H415+H368+H363</f>
        <v>825194.19999999984</v>
      </c>
      <c r="I49" s="30">
        <f>SUM(I50+I132+I165+I341+I373)+I237+I415+I368+I363</f>
        <v>810440.2</v>
      </c>
      <c r="J49" s="24">
        <f>959021.4+2800+3600+100+1500+1200</f>
        <v>968221.4</v>
      </c>
      <c r="K49" s="109">
        <f>SUM(J49-G49)</f>
        <v>3934.800000000163</v>
      </c>
    </row>
    <row r="50" spans="1:11">
      <c r="A50" s="125" t="s">
        <v>87</v>
      </c>
      <c r="B50" s="20"/>
      <c r="C50" s="126" t="s">
        <v>34</v>
      </c>
      <c r="D50" s="126"/>
      <c r="E50" s="126"/>
      <c r="F50" s="31"/>
      <c r="G50" s="102">
        <f>SUM(G51+G55)+G76+G84+G80</f>
        <v>246434.6</v>
      </c>
      <c r="H50" s="102">
        <f>SUM(H51+H55)+H76+H84+H80</f>
        <v>184961.80000000002</v>
      </c>
      <c r="I50" s="102">
        <f>SUM(I51+I55)+I76+I84+I80</f>
        <v>187237.90000000002</v>
      </c>
      <c r="J50" s="9">
        <f>821594.2+3600</f>
        <v>825194.2</v>
      </c>
      <c r="K50" s="108">
        <f>SUM(J50-H49)</f>
        <v>1.1641532182693481E-10</v>
      </c>
    </row>
    <row r="51" spans="1:11" ht="31.5">
      <c r="A51" s="125" t="s">
        <v>165</v>
      </c>
      <c r="B51" s="20"/>
      <c r="C51" s="126" t="s">
        <v>34</v>
      </c>
      <c r="D51" s="126" t="s">
        <v>44</v>
      </c>
      <c r="E51" s="126"/>
      <c r="F51" s="31"/>
      <c r="G51" s="102">
        <f t="shared" ref="G51:I53" si="0">SUM(G52)</f>
        <v>2053.3000000000002</v>
      </c>
      <c r="H51" s="102">
        <f t="shared" si="0"/>
        <v>2053.3000000000002</v>
      </c>
      <c r="I51" s="102">
        <f t="shared" si="0"/>
        <v>2053.3000000000002</v>
      </c>
      <c r="J51" s="9">
        <f>806840.2+3600</f>
        <v>810440.2</v>
      </c>
      <c r="K51" s="108">
        <f>SUM(J51-I49)</f>
        <v>0</v>
      </c>
    </row>
    <row r="52" spans="1:11" ht="31.5">
      <c r="A52" s="32" t="s">
        <v>704</v>
      </c>
      <c r="B52" s="33"/>
      <c r="C52" s="126" t="s">
        <v>34</v>
      </c>
      <c r="D52" s="126" t="s">
        <v>44</v>
      </c>
      <c r="E52" s="31" t="s">
        <v>207</v>
      </c>
      <c r="F52" s="31"/>
      <c r="G52" s="102">
        <f t="shared" si="0"/>
        <v>2053.3000000000002</v>
      </c>
      <c r="H52" s="102">
        <f t="shared" si="0"/>
        <v>2053.3000000000002</v>
      </c>
      <c r="I52" s="102">
        <f t="shared" si="0"/>
        <v>2053.3000000000002</v>
      </c>
    </row>
    <row r="53" spans="1:11">
      <c r="A53" s="125" t="s">
        <v>208</v>
      </c>
      <c r="B53" s="20"/>
      <c r="C53" s="126" t="s">
        <v>34</v>
      </c>
      <c r="D53" s="126" t="s">
        <v>44</v>
      </c>
      <c r="E53" s="126" t="s">
        <v>209</v>
      </c>
      <c r="F53" s="126"/>
      <c r="G53" s="102">
        <f t="shared" si="0"/>
        <v>2053.3000000000002</v>
      </c>
      <c r="H53" s="102">
        <f t="shared" si="0"/>
        <v>2053.3000000000002</v>
      </c>
      <c r="I53" s="102">
        <f t="shared" si="0"/>
        <v>2053.3000000000002</v>
      </c>
    </row>
    <row r="54" spans="1:11" ht="47.25">
      <c r="A54" s="27" t="s">
        <v>51</v>
      </c>
      <c r="B54" s="20"/>
      <c r="C54" s="126" t="s">
        <v>34</v>
      </c>
      <c r="D54" s="126" t="s">
        <v>44</v>
      </c>
      <c r="E54" s="126" t="s">
        <v>209</v>
      </c>
      <c r="F54" s="126" t="s">
        <v>89</v>
      </c>
      <c r="G54" s="102">
        <v>2053.3000000000002</v>
      </c>
      <c r="H54" s="102">
        <v>2053.3000000000002</v>
      </c>
      <c r="I54" s="102">
        <v>2053.3000000000002</v>
      </c>
    </row>
    <row r="55" spans="1:11" ht="31.5">
      <c r="A55" s="125" t="s">
        <v>253</v>
      </c>
      <c r="B55" s="20"/>
      <c r="C55" s="126" t="s">
        <v>34</v>
      </c>
      <c r="D55" s="126" t="s">
        <v>13</v>
      </c>
      <c r="E55" s="31"/>
      <c r="F55" s="31"/>
      <c r="G55" s="102">
        <f>SUM(G60)+G56+G69+G65</f>
        <v>121295</v>
      </c>
      <c r="H55" s="102">
        <f>SUM(H60)+H56+H69+H65</f>
        <v>121035.40000000001</v>
      </c>
      <c r="I55" s="102">
        <f>SUM(I60)+I56+I69+I65</f>
        <v>121295</v>
      </c>
    </row>
    <row r="56" spans="1:11" ht="31.5">
      <c r="A56" s="125" t="s">
        <v>705</v>
      </c>
      <c r="B56" s="34"/>
      <c r="C56" s="126" t="s">
        <v>34</v>
      </c>
      <c r="D56" s="126" t="s">
        <v>13</v>
      </c>
      <c r="E56" s="126" t="s">
        <v>215</v>
      </c>
      <c r="F56" s="31"/>
      <c r="G56" s="102">
        <f>SUM(G57)</f>
        <v>391.4</v>
      </c>
      <c r="H56" s="102">
        <f>SUM(H57)</f>
        <v>391.4</v>
      </c>
      <c r="I56" s="102">
        <f>SUM(I57)</f>
        <v>391.4</v>
      </c>
    </row>
    <row r="57" spans="1:11">
      <c r="A57" s="125" t="s">
        <v>559</v>
      </c>
      <c r="B57" s="34"/>
      <c r="C57" s="126" t="s">
        <v>34</v>
      </c>
      <c r="D57" s="126" t="s">
        <v>13</v>
      </c>
      <c r="E57" s="31" t="s">
        <v>564</v>
      </c>
      <c r="F57" s="31"/>
      <c r="G57" s="102">
        <f>SUM(G58:G59)</f>
        <v>391.4</v>
      </c>
      <c r="H57" s="102">
        <f>SUM(H58:H59)</f>
        <v>391.4</v>
      </c>
      <c r="I57" s="102">
        <f>SUM(I58:I59)</f>
        <v>391.4</v>
      </c>
    </row>
    <row r="58" spans="1:11" ht="47.25">
      <c r="A58" s="27" t="s">
        <v>51</v>
      </c>
      <c r="B58" s="34"/>
      <c r="C58" s="126" t="s">
        <v>34</v>
      </c>
      <c r="D58" s="126" t="s">
        <v>13</v>
      </c>
      <c r="E58" s="31" t="s">
        <v>564</v>
      </c>
      <c r="F58" s="31">
        <v>100</v>
      </c>
      <c r="G58" s="102">
        <v>370.7</v>
      </c>
      <c r="H58" s="102">
        <v>370.7</v>
      </c>
      <c r="I58" s="102">
        <v>370.7</v>
      </c>
    </row>
    <row r="59" spans="1:11" ht="31.5">
      <c r="A59" s="125" t="s">
        <v>52</v>
      </c>
      <c r="B59" s="34"/>
      <c r="C59" s="126" t="s">
        <v>34</v>
      </c>
      <c r="D59" s="126" t="s">
        <v>13</v>
      </c>
      <c r="E59" s="31" t="s">
        <v>564</v>
      </c>
      <c r="F59" s="126" t="s">
        <v>91</v>
      </c>
      <c r="G59" s="102">
        <v>20.7</v>
      </c>
      <c r="H59" s="102">
        <v>20.7</v>
      </c>
      <c r="I59" s="102">
        <v>20.7</v>
      </c>
    </row>
    <row r="60" spans="1:11" ht="31.5">
      <c r="A60" s="32" t="s">
        <v>704</v>
      </c>
      <c r="B60" s="33"/>
      <c r="C60" s="126" t="s">
        <v>34</v>
      </c>
      <c r="D60" s="126" t="s">
        <v>13</v>
      </c>
      <c r="E60" s="31" t="s">
        <v>207</v>
      </c>
      <c r="F60" s="31"/>
      <c r="G60" s="102">
        <f>SUM(G61)</f>
        <v>119295</v>
      </c>
      <c r="H60" s="102">
        <f>SUM(H61)</f>
        <v>119035.40000000001</v>
      </c>
      <c r="I60" s="102">
        <f>SUM(I61)</f>
        <v>119295</v>
      </c>
    </row>
    <row r="61" spans="1:11">
      <c r="A61" s="125" t="s">
        <v>80</v>
      </c>
      <c r="B61" s="20"/>
      <c r="C61" s="126" t="s">
        <v>34</v>
      </c>
      <c r="D61" s="126" t="s">
        <v>13</v>
      </c>
      <c r="E61" s="126" t="s">
        <v>211</v>
      </c>
      <c r="F61" s="126"/>
      <c r="G61" s="102">
        <f>SUM(G62:G64)</f>
        <v>119295</v>
      </c>
      <c r="H61" s="102">
        <f>SUM(H62:H64)</f>
        <v>119035.40000000001</v>
      </c>
      <c r="I61" s="102">
        <f>SUM(I62:I64)</f>
        <v>119295</v>
      </c>
    </row>
    <row r="62" spans="1:11" ht="47.25">
      <c r="A62" s="27" t="s">
        <v>51</v>
      </c>
      <c r="B62" s="20"/>
      <c r="C62" s="126" t="s">
        <v>34</v>
      </c>
      <c r="D62" s="126" t="s">
        <v>13</v>
      </c>
      <c r="E62" s="126" t="s">
        <v>211</v>
      </c>
      <c r="F62" s="126" t="s">
        <v>89</v>
      </c>
      <c r="G62" s="102">
        <v>119202.9</v>
      </c>
      <c r="H62" s="102">
        <v>118943.3</v>
      </c>
      <c r="I62" s="102">
        <v>119202.9</v>
      </c>
    </row>
    <row r="63" spans="1:11" ht="29.25" customHeight="1">
      <c r="A63" s="125" t="s">
        <v>52</v>
      </c>
      <c r="B63" s="20"/>
      <c r="C63" s="126" t="s">
        <v>34</v>
      </c>
      <c r="D63" s="126" t="s">
        <v>13</v>
      </c>
      <c r="E63" s="126" t="s">
        <v>211</v>
      </c>
      <c r="F63" s="126" t="s">
        <v>91</v>
      </c>
      <c r="G63" s="102">
        <v>92.1</v>
      </c>
      <c r="H63" s="102">
        <v>92.1</v>
      </c>
      <c r="I63" s="102">
        <v>92.1</v>
      </c>
    </row>
    <row r="64" spans="1:11">
      <c r="A64" s="125" t="s">
        <v>42</v>
      </c>
      <c r="B64" s="20"/>
      <c r="C64" s="126" t="s">
        <v>34</v>
      </c>
      <c r="D64" s="126" t="s">
        <v>13</v>
      </c>
      <c r="E64" s="126" t="s">
        <v>211</v>
      </c>
      <c r="F64" s="126" t="s">
        <v>99</v>
      </c>
      <c r="G64" s="102">
        <v>0</v>
      </c>
      <c r="H64" s="102">
        <v>0</v>
      </c>
      <c r="I64" s="102">
        <v>0</v>
      </c>
    </row>
    <row r="65" spans="1:9" ht="31.5">
      <c r="A65" s="125" t="s">
        <v>706</v>
      </c>
      <c r="B65" s="20"/>
      <c r="C65" s="126" t="s">
        <v>34</v>
      </c>
      <c r="D65" s="126" t="s">
        <v>13</v>
      </c>
      <c r="E65" s="126" t="s">
        <v>226</v>
      </c>
      <c r="F65" s="126"/>
      <c r="G65" s="102">
        <f>SUM(G66)</f>
        <v>1505.8</v>
      </c>
      <c r="H65" s="102">
        <f>SUM(H66)</f>
        <v>1505.8</v>
      </c>
      <c r="I65" s="102">
        <f>SUM(I66)</f>
        <v>1505.8</v>
      </c>
    </row>
    <row r="66" spans="1:9" ht="31.5">
      <c r="A66" s="125" t="s">
        <v>561</v>
      </c>
      <c r="B66" s="20"/>
      <c r="C66" s="126" t="s">
        <v>34</v>
      </c>
      <c r="D66" s="126" t="s">
        <v>13</v>
      </c>
      <c r="E66" s="126" t="s">
        <v>571</v>
      </c>
      <c r="F66" s="126"/>
      <c r="G66" s="102">
        <f>SUM(G67:G68)</f>
        <v>1505.8</v>
      </c>
      <c r="H66" s="102">
        <f>SUM(H67:H68)</f>
        <v>1505.8</v>
      </c>
      <c r="I66" s="102">
        <f>SUM(I67:I68)</f>
        <v>1505.8</v>
      </c>
    </row>
    <row r="67" spans="1:9" ht="47.25">
      <c r="A67" s="27" t="s">
        <v>51</v>
      </c>
      <c r="B67" s="20"/>
      <c r="C67" s="126" t="s">
        <v>34</v>
      </c>
      <c r="D67" s="126" t="s">
        <v>13</v>
      </c>
      <c r="E67" s="126" t="s">
        <v>571</v>
      </c>
      <c r="F67" s="31">
        <v>100</v>
      </c>
      <c r="G67" s="102">
        <v>1505.8</v>
      </c>
      <c r="H67" s="102">
        <v>1505.8</v>
      </c>
      <c r="I67" s="102">
        <v>1505.8</v>
      </c>
    </row>
    <row r="68" spans="1:9" ht="31.5" hidden="1">
      <c r="A68" s="125" t="s">
        <v>52</v>
      </c>
      <c r="B68" s="20"/>
      <c r="C68" s="126" t="s">
        <v>34</v>
      </c>
      <c r="D68" s="126" t="s">
        <v>13</v>
      </c>
      <c r="E68" s="126" t="s">
        <v>571</v>
      </c>
      <c r="F68" s="126" t="s">
        <v>91</v>
      </c>
      <c r="G68" s="102"/>
      <c r="H68" s="102"/>
      <c r="I68" s="102"/>
    </row>
    <row r="69" spans="1:9">
      <c r="A69" s="125" t="s">
        <v>192</v>
      </c>
      <c r="B69" s="20"/>
      <c r="C69" s="126" t="s">
        <v>34</v>
      </c>
      <c r="D69" s="126" t="s">
        <v>13</v>
      </c>
      <c r="E69" s="126" t="s">
        <v>193</v>
      </c>
      <c r="F69" s="126"/>
      <c r="G69" s="102">
        <f>SUM(G70)</f>
        <v>102.8</v>
      </c>
      <c r="H69" s="102">
        <f>SUM(H70)</f>
        <v>102.8</v>
      </c>
      <c r="I69" s="102">
        <f>SUM(I70)</f>
        <v>102.8</v>
      </c>
    </row>
    <row r="70" spans="1:9" ht="189.75" customHeight="1">
      <c r="A70" s="125" t="s">
        <v>562</v>
      </c>
      <c r="B70" s="20"/>
      <c r="C70" s="126" t="s">
        <v>34</v>
      </c>
      <c r="D70" s="126" t="s">
        <v>13</v>
      </c>
      <c r="E70" s="126" t="s">
        <v>563</v>
      </c>
      <c r="F70" s="31"/>
      <c r="G70" s="102">
        <f>SUM(G71:G72)</f>
        <v>102.8</v>
      </c>
      <c r="H70" s="102">
        <f>SUM(H71:H72)</f>
        <v>102.8</v>
      </c>
      <c r="I70" s="102">
        <f>SUM(I71:I72)</f>
        <v>102.8</v>
      </c>
    </row>
    <row r="71" spans="1:9" ht="47.25">
      <c r="A71" s="27" t="s">
        <v>51</v>
      </c>
      <c r="B71" s="20"/>
      <c r="C71" s="126" t="s">
        <v>34</v>
      </c>
      <c r="D71" s="126" t="s">
        <v>13</v>
      </c>
      <c r="E71" s="126" t="s">
        <v>563</v>
      </c>
      <c r="F71" s="126" t="s">
        <v>89</v>
      </c>
      <c r="G71" s="102">
        <v>102.8</v>
      </c>
      <c r="H71" s="102">
        <v>102.8</v>
      </c>
      <c r="I71" s="102">
        <v>102.8</v>
      </c>
    </row>
    <row r="72" spans="1:9" ht="27.75" hidden="1" customHeight="1">
      <c r="A72" s="125" t="s">
        <v>52</v>
      </c>
      <c r="B72" s="20"/>
      <c r="C72" s="126" t="s">
        <v>34</v>
      </c>
      <c r="D72" s="126" t="s">
        <v>13</v>
      </c>
      <c r="E72" s="126" t="s">
        <v>212</v>
      </c>
      <c r="F72" s="126" t="s">
        <v>91</v>
      </c>
      <c r="G72" s="102"/>
      <c r="H72" s="102"/>
      <c r="I72" s="102"/>
    </row>
    <row r="73" spans="1:9" ht="47.25" hidden="1">
      <c r="A73" s="125" t="s">
        <v>361</v>
      </c>
      <c r="B73" s="35"/>
      <c r="C73" s="126" t="s">
        <v>34</v>
      </c>
      <c r="D73" s="126" t="s">
        <v>13</v>
      </c>
      <c r="E73" s="126" t="s">
        <v>362</v>
      </c>
      <c r="F73" s="31"/>
      <c r="G73" s="102">
        <f>SUM(G74:G75)</f>
        <v>0</v>
      </c>
      <c r="H73" s="102">
        <f>SUM(H74:H75)</f>
        <v>0</v>
      </c>
      <c r="I73" s="102">
        <f>SUM(I74:I75)</f>
        <v>0</v>
      </c>
    </row>
    <row r="74" spans="1:9" ht="47.25" hidden="1">
      <c r="A74" s="27" t="s">
        <v>51</v>
      </c>
      <c r="B74" s="35"/>
      <c r="C74" s="126" t="s">
        <v>34</v>
      </c>
      <c r="D74" s="126" t="s">
        <v>13</v>
      </c>
      <c r="E74" s="126" t="s">
        <v>362</v>
      </c>
      <c r="F74" s="126" t="s">
        <v>89</v>
      </c>
      <c r="G74" s="102"/>
      <c r="H74" s="102"/>
      <c r="I74" s="102"/>
    </row>
    <row r="75" spans="1:9" ht="31.5" hidden="1">
      <c r="A75" s="125" t="s">
        <v>52</v>
      </c>
      <c r="B75" s="35"/>
      <c r="C75" s="126" t="s">
        <v>34</v>
      </c>
      <c r="D75" s="126" t="s">
        <v>13</v>
      </c>
      <c r="E75" s="126" t="s">
        <v>362</v>
      </c>
      <c r="F75" s="126" t="s">
        <v>91</v>
      </c>
      <c r="G75" s="102"/>
      <c r="H75" s="102"/>
      <c r="I75" s="102"/>
    </row>
    <row r="76" spans="1:9">
      <c r="A76" s="125" t="s">
        <v>168</v>
      </c>
      <c r="B76" s="20"/>
      <c r="C76" s="126" t="s">
        <v>34</v>
      </c>
      <c r="D76" s="126" t="s">
        <v>169</v>
      </c>
      <c r="E76" s="126"/>
      <c r="F76" s="126"/>
      <c r="G76" s="102">
        <f t="shared" ref="G76:I78" si="1">SUM(G77)</f>
        <v>24.8</v>
      </c>
      <c r="H76" s="102">
        <f t="shared" si="1"/>
        <v>26.5</v>
      </c>
      <c r="I76" s="102">
        <f t="shared" si="1"/>
        <v>149.6</v>
      </c>
    </row>
    <row r="77" spans="1:9">
      <c r="A77" s="125" t="s">
        <v>555</v>
      </c>
      <c r="B77" s="20"/>
      <c r="C77" s="126" t="s">
        <v>34</v>
      </c>
      <c r="D77" s="126" t="s">
        <v>169</v>
      </c>
      <c r="E77" s="126" t="s">
        <v>193</v>
      </c>
      <c r="F77" s="126"/>
      <c r="G77" s="102">
        <f t="shared" si="1"/>
        <v>24.8</v>
      </c>
      <c r="H77" s="102">
        <f t="shared" si="1"/>
        <v>26.5</v>
      </c>
      <c r="I77" s="102">
        <f t="shared" si="1"/>
        <v>149.6</v>
      </c>
    </row>
    <row r="78" spans="1:9" ht="47.25">
      <c r="A78" s="125" t="s">
        <v>214</v>
      </c>
      <c r="B78" s="20"/>
      <c r="C78" s="126" t="s">
        <v>34</v>
      </c>
      <c r="D78" s="126" t="s">
        <v>169</v>
      </c>
      <c r="E78" s="126" t="s">
        <v>560</v>
      </c>
      <c r="F78" s="126"/>
      <c r="G78" s="102">
        <f t="shared" si="1"/>
        <v>24.8</v>
      </c>
      <c r="H78" s="102">
        <f t="shared" si="1"/>
        <v>26.5</v>
      </c>
      <c r="I78" s="102">
        <f t="shared" si="1"/>
        <v>149.6</v>
      </c>
    </row>
    <row r="79" spans="1:9">
      <c r="A79" s="125" t="s">
        <v>90</v>
      </c>
      <c r="B79" s="20"/>
      <c r="C79" s="126" t="s">
        <v>34</v>
      </c>
      <c r="D79" s="126" t="s">
        <v>169</v>
      </c>
      <c r="E79" s="126" t="s">
        <v>560</v>
      </c>
      <c r="F79" s="126" t="s">
        <v>91</v>
      </c>
      <c r="G79" s="102">
        <v>24.8</v>
      </c>
      <c r="H79" s="102">
        <v>26.5</v>
      </c>
      <c r="I79" s="102">
        <v>149.6</v>
      </c>
    </row>
    <row r="80" spans="1:9">
      <c r="A80" s="125" t="s">
        <v>638</v>
      </c>
      <c r="B80" s="20"/>
      <c r="C80" s="126" t="s">
        <v>34</v>
      </c>
      <c r="D80" s="126" t="s">
        <v>113</v>
      </c>
      <c r="E80" s="126"/>
      <c r="F80" s="126"/>
      <c r="G80" s="102">
        <f t="shared" ref="G80:I82" si="2">SUM(G81)</f>
        <v>5622.1</v>
      </c>
      <c r="H80" s="102">
        <f t="shared" si="2"/>
        <v>0</v>
      </c>
      <c r="I80" s="102">
        <f t="shared" si="2"/>
        <v>0</v>
      </c>
    </row>
    <row r="81" spans="1:9">
      <c r="A81" s="125" t="s">
        <v>192</v>
      </c>
      <c r="B81" s="20"/>
      <c r="C81" s="126" t="s">
        <v>34</v>
      </c>
      <c r="D81" s="126" t="s">
        <v>113</v>
      </c>
      <c r="E81" s="126" t="s">
        <v>193</v>
      </c>
      <c r="F81" s="126"/>
      <c r="G81" s="102">
        <f t="shared" si="2"/>
        <v>5622.1</v>
      </c>
      <c r="H81" s="102">
        <f t="shared" si="2"/>
        <v>0</v>
      </c>
      <c r="I81" s="102">
        <f t="shared" si="2"/>
        <v>0</v>
      </c>
    </row>
    <row r="82" spans="1:9" ht="31.5">
      <c r="A82" s="125" t="s">
        <v>98</v>
      </c>
      <c r="B82" s="20"/>
      <c r="C82" s="126" t="s">
        <v>34</v>
      </c>
      <c r="D82" s="126" t="s">
        <v>113</v>
      </c>
      <c r="E82" s="126" t="s">
        <v>108</v>
      </c>
      <c r="F82" s="126"/>
      <c r="G82" s="102">
        <f t="shared" si="2"/>
        <v>5622.1</v>
      </c>
      <c r="H82" s="102">
        <f t="shared" si="2"/>
        <v>0</v>
      </c>
      <c r="I82" s="102">
        <f t="shared" si="2"/>
        <v>0</v>
      </c>
    </row>
    <row r="83" spans="1:9">
      <c r="A83" s="125" t="s">
        <v>22</v>
      </c>
      <c r="B83" s="20"/>
      <c r="C83" s="126" t="s">
        <v>34</v>
      </c>
      <c r="D83" s="126" t="s">
        <v>113</v>
      </c>
      <c r="E83" s="126" t="s">
        <v>108</v>
      </c>
      <c r="F83" s="126" t="s">
        <v>96</v>
      </c>
      <c r="G83" s="102">
        <v>5622.1</v>
      </c>
      <c r="H83" s="102">
        <v>0</v>
      </c>
      <c r="I83" s="102">
        <v>0</v>
      </c>
    </row>
    <row r="84" spans="1:9">
      <c r="A84" s="125" t="s">
        <v>93</v>
      </c>
      <c r="B84" s="20"/>
      <c r="C84" s="126" t="s">
        <v>34</v>
      </c>
      <c r="D84" s="126" t="s">
        <v>94</v>
      </c>
      <c r="E84" s="126"/>
      <c r="F84" s="31"/>
      <c r="G84" s="102">
        <f>SUM(G85+G88+G98+G111+G115+G118+G129)+G126+G107</f>
        <v>117439.4</v>
      </c>
      <c r="H84" s="102">
        <f t="shared" ref="H84:I84" si="3">SUM(H85+H88+H98+H111+H115+H118+H129)+H126+H107</f>
        <v>61846.600000000006</v>
      </c>
      <c r="I84" s="102">
        <f t="shared" si="3"/>
        <v>63740</v>
      </c>
    </row>
    <row r="85" spans="1:9" ht="31.5">
      <c r="A85" s="125" t="s">
        <v>976</v>
      </c>
      <c r="B85" s="20"/>
      <c r="C85" s="126" t="s">
        <v>34</v>
      </c>
      <c r="D85" s="126" t="s">
        <v>94</v>
      </c>
      <c r="E85" s="126" t="s">
        <v>216</v>
      </c>
      <c r="F85" s="31"/>
      <c r="G85" s="102">
        <f t="shared" ref="G85:I86" si="4">SUM(G86)</f>
        <v>450</v>
      </c>
      <c r="H85" s="102">
        <f t="shared" si="4"/>
        <v>150</v>
      </c>
      <c r="I85" s="102">
        <f t="shared" si="4"/>
        <v>150</v>
      </c>
    </row>
    <row r="86" spans="1:9" ht="25.5" customHeight="1">
      <c r="A86" s="125" t="s">
        <v>22</v>
      </c>
      <c r="B86" s="20"/>
      <c r="C86" s="126" t="s">
        <v>34</v>
      </c>
      <c r="D86" s="126" t="s">
        <v>94</v>
      </c>
      <c r="E86" s="31" t="s">
        <v>758</v>
      </c>
      <c r="F86" s="31"/>
      <c r="G86" s="102">
        <f t="shared" si="4"/>
        <v>450</v>
      </c>
      <c r="H86" s="102">
        <f t="shared" si="4"/>
        <v>150</v>
      </c>
      <c r="I86" s="102">
        <f t="shared" si="4"/>
        <v>150</v>
      </c>
    </row>
    <row r="87" spans="1:9" ht="30.75" customHeight="1">
      <c r="A87" s="125" t="s">
        <v>98</v>
      </c>
      <c r="B87" s="20"/>
      <c r="C87" s="126" t="s">
        <v>34</v>
      </c>
      <c r="D87" s="126" t="s">
        <v>94</v>
      </c>
      <c r="E87" s="31" t="s">
        <v>758</v>
      </c>
      <c r="F87" s="31">
        <v>200</v>
      </c>
      <c r="G87" s="102">
        <v>450</v>
      </c>
      <c r="H87" s="102">
        <v>150</v>
      </c>
      <c r="I87" s="102">
        <v>150</v>
      </c>
    </row>
    <row r="88" spans="1:9" ht="31.5">
      <c r="A88" s="32" t="s">
        <v>704</v>
      </c>
      <c r="B88" s="33"/>
      <c r="C88" s="126" t="s">
        <v>34</v>
      </c>
      <c r="D88" s="126" t="s">
        <v>94</v>
      </c>
      <c r="E88" s="31" t="s">
        <v>207</v>
      </c>
      <c r="F88" s="31"/>
      <c r="G88" s="102">
        <f>SUM(G89+G92+G94)</f>
        <v>37763.300000000003</v>
      </c>
      <c r="H88" s="102">
        <f>SUM(H89+H92+H94)</f>
        <v>6881.6</v>
      </c>
      <c r="I88" s="102">
        <f>SUM(I89+I92+I94)</f>
        <v>7914.6</v>
      </c>
    </row>
    <row r="89" spans="1:9">
      <c r="A89" s="125" t="s">
        <v>95</v>
      </c>
      <c r="B89" s="20"/>
      <c r="C89" s="126" t="s">
        <v>34</v>
      </c>
      <c r="D89" s="126" t="s">
        <v>94</v>
      </c>
      <c r="E89" s="31" t="s">
        <v>217</v>
      </c>
      <c r="F89" s="31"/>
      <c r="G89" s="102">
        <f>SUM(G90:G91)</f>
        <v>5912.2000000000007</v>
      </c>
      <c r="H89" s="102">
        <f>SUM(H90:H91)</f>
        <v>581.6</v>
      </c>
      <c r="I89" s="102">
        <f>SUM(I90:I91)</f>
        <v>1614.6</v>
      </c>
    </row>
    <row r="90" spans="1:9" ht="31.5">
      <c r="A90" s="125" t="s">
        <v>52</v>
      </c>
      <c r="B90" s="20"/>
      <c r="C90" s="126" t="s">
        <v>34</v>
      </c>
      <c r="D90" s="126" t="s">
        <v>94</v>
      </c>
      <c r="E90" s="31" t="s">
        <v>217</v>
      </c>
      <c r="F90" s="31">
        <v>200</v>
      </c>
      <c r="G90" s="102">
        <v>5830.6</v>
      </c>
      <c r="H90" s="102">
        <v>500</v>
      </c>
      <c r="I90" s="102">
        <v>1533</v>
      </c>
    </row>
    <row r="91" spans="1:9">
      <c r="A91" s="125" t="s">
        <v>22</v>
      </c>
      <c r="B91" s="20"/>
      <c r="C91" s="126" t="s">
        <v>34</v>
      </c>
      <c r="D91" s="126" t="s">
        <v>94</v>
      </c>
      <c r="E91" s="31" t="s">
        <v>217</v>
      </c>
      <c r="F91" s="31">
        <v>800</v>
      </c>
      <c r="G91" s="102">
        <v>81.599999999999994</v>
      </c>
      <c r="H91" s="102">
        <v>81.599999999999994</v>
      </c>
      <c r="I91" s="102">
        <v>81.599999999999994</v>
      </c>
    </row>
    <row r="92" spans="1:9" ht="31.5">
      <c r="A92" s="125" t="s">
        <v>97</v>
      </c>
      <c r="B92" s="20"/>
      <c r="C92" s="126" t="s">
        <v>34</v>
      </c>
      <c r="D92" s="126" t="s">
        <v>94</v>
      </c>
      <c r="E92" s="31" t="s">
        <v>218</v>
      </c>
      <c r="F92" s="31"/>
      <c r="G92" s="102">
        <f>SUM(G93)</f>
        <v>11918.7</v>
      </c>
      <c r="H92" s="102">
        <f>SUM(H93)</f>
        <v>1000</v>
      </c>
      <c r="I92" s="102">
        <f>SUM(I93)</f>
        <v>1000</v>
      </c>
    </row>
    <row r="93" spans="1:9" ht="31.5">
      <c r="A93" s="125" t="s">
        <v>52</v>
      </c>
      <c r="B93" s="20"/>
      <c r="C93" s="126" t="s">
        <v>34</v>
      </c>
      <c r="D93" s="126" t="s">
        <v>94</v>
      </c>
      <c r="E93" s="31" t="s">
        <v>218</v>
      </c>
      <c r="F93" s="31">
        <v>200</v>
      </c>
      <c r="G93" s="102">
        <v>11918.7</v>
      </c>
      <c r="H93" s="102">
        <v>1000</v>
      </c>
      <c r="I93" s="102">
        <v>1000</v>
      </c>
    </row>
    <row r="94" spans="1:9" ht="31.5">
      <c r="A94" s="125" t="s">
        <v>98</v>
      </c>
      <c r="B94" s="20"/>
      <c r="C94" s="126" t="s">
        <v>34</v>
      </c>
      <c r="D94" s="126" t="s">
        <v>94</v>
      </c>
      <c r="E94" s="31" t="s">
        <v>219</v>
      </c>
      <c r="F94" s="31"/>
      <c r="G94" s="102">
        <f>SUM(G95:G97)</f>
        <v>19932.400000000001</v>
      </c>
      <c r="H94" s="102">
        <f>SUM(H95:H97)</f>
        <v>5300</v>
      </c>
      <c r="I94" s="102">
        <f>SUM(I95:I97)</f>
        <v>5300</v>
      </c>
    </row>
    <row r="95" spans="1:9" ht="27.75" customHeight="1">
      <c r="A95" s="125" t="s">
        <v>52</v>
      </c>
      <c r="B95" s="20"/>
      <c r="C95" s="126" t="s">
        <v>34</v>
      </c>
      <c r="D95" s="126" t="s">
        <v>94</v>
      </c>
      <c r="E95" s="31" t="s">
        <v>219</v>
      </c>
      <c r="F95" s="31">
        <v>200</v>
      </c>
      <c r="G95" s="102">
        <f>13558</f>
        <v>13558</v>
      </c>
      <c r="H95" s="102">
        <f>2000+700</f>
        <v>2700</v>
      </c>
      <c r="I95" s="102">
        <v>2700</v>
      </c>
    </row>
    <row r="96" spans="1:9">
      <c r="A96" s="125" t="s">
        <v>42</v>
      </c>
      <c r="B96" s="20"/>
      <c r="C96" s="126" t="s">
        <v>34</v>
      </c>
      <c r="D96" s="126" t="s">
        <v>94</v>
      </c>
      <c r="E96" s="31" t="s">
        <v>219</v>
      </c>
      <c r="F96" s="31">
        <v>300</v>
      </c>
      <c r="G96" s="102">
        <v>600</v>
      </c>
      <c r="H96" s="102">
        <v>600</v>
      </c>
      <c r="I96" s="102">
        <v>600</v>
      </c>
    </row>
    <row r="97" spans="1:9">
      <c r="A97" s="125" t="s">
        <v>22</v>
      </c>
      <c r="B97" s="20"/>
      <c r="C97" s="126" t="s">
        <v>34</v>
      </c>
      <c r="D97" s="126" t="s">
        <v>94</v>
      </c>
      <c r="E97" s="31" t="s">
        <v>219</v>
      </c>
      <c r="F97" s="31">
        <v>800</v>
      </c>
      <c r="G97" s="102">
        <v>5774.4</v>
      </c>
      <c r="H97" s="102">
        <v>2000</v>
      </c>
      <c r="I97" s="102">
        <v>2000</v>
      </c>
    </row>
    <row r="98" spans="1:9" ht="31.5">
      <c r="A98" s="125" t="s">
        <v>708</v>
      </c>
      <c r="B98" s="20"/>
      <c r="C98" s="126" t="s">
        <v>34</v>
      </c>
      <c r="D98" s="126" t="s">
        <v>94</v>
      </c>
      <c r="E98" s="31" t="s">
        <v>220</v>
      </c>
      <c r="F98" s="31"/>
      <c r="G98" s="102">
        <f>SUM(G99)+G103</f>
        <v>28332.3</v>
      </c>
      <c r="H98" s="102">
        <f>SUM(H99)+H103</f>
        <v>14953.1</v>
      </c>
      <c r="I98" s="102">
        <f>SUM(I99)+I103</f>
        <v>14863.5</v>
      </c>
    </row>
    <row r="99" spans="1:9" ht="47.25">
      <c r="A99" s="125" t="s">
        <v>709</v>
      </c>
      <c r="B99" s="20"/>
      <c r="C99" s="126" t="s">
        <v>34</v>
      </c>
      <c r="D99" s="126" t="s">
        <v>94</v>
      </c>
      <c r="E99" s="31" t="s">
        <v>221</v>
      </c>
      <c r="F99" s="31"/>
      <c r="G99" s="102">
        <f>SUM(G100)</f>
        <v>27232.3</v>
      </c>
      <c r="H99" s="102">
        <f>SUM(H100)</f>
        <v>13853.1</v>
      </c>
      <c r="I99" s="102">
        <f>SUM(I100)</f>
        <v>13763.5</v>
      </c>
    </row>
    <row r="100" spans="1:9" ht="31.5">
      <c r="A100" s="125" t="s">
        <v>497</v>
      </c>
      <c r="B100" s="20"/>
      <c r="C100" s="126" t="s">
        <v>34</v>
      </c>
      <c r="D100" s="126" t="s">
        <v>94</v>
      </c>
      <c r="E100" s="31" t="s">
        <v>223</v>
      </c>
      <c r="F100" s="31"/>
      <c r="G100" s="102">
        <f>SUM(G101:G102)</f>
        <v>27232.3</v>
      </c>
      <c r="H100" s="102">
        <f>SUM(H101:H102)</f>
        <v>13853.1</v>
      </c>
      <c r="I100" s="102">
        <f>SUM(I101:I102)</f>
        <v>13763.5</v>
      </c>
    </row>
    <row r="101" spans="1:9" ht="31.5">
      <c r="A101" s="125" t="s">
        <v>52</v>
      </c>
      <c r="B101" s="20"/>
      <c r="C101" s="126" t="s">
        <v>34</v>
      </c>
      <c r="D101" s="126" t="s">
        <v>94</v>
      </c>
      <c r="E101" s="31" t="s">
        <v>223</v>
      </c>
      <c r="F101" s="31">
        <v>200</v>
      </c>
      <c r="G101" s="102">
        <f>24782.1+1430.2+1000</f>
        <v>27212.3</v>
      </c>
      <c r="H101" s="102">
        <v>13833.1</v>
      </c>
      <c r="I101" s="102">
        <v>13743.5</v>
      </c>
    </row>
    <row r="102" spans="1:9">
      <c r="A102" s="125" t="s">
        <v>22</v>
      </c>
      <c r="B102" s="20"/>
      <c r="C102" s="126" t="s">
        <v>34</v>
      </c>
      <c r="D102" s="126" t="s">
        <v>94</v>
      </c>
      <c r="E102" s="31" t="s">
        <v>223</v>
      </c>
      <c r="F102" s="31">
        <v>800</v>
      </c>
      <c r="G102" s="102">
        <v>20</v>
      </c>
      <c r="H102" s="102">
        <v>20</v>
      </c>
      <c r="I102" s="102">
        <v>20</v>
      </c>
    </row>
    <row r="103" spans="1:9" ht="31.5">
      <c r="A103" s="125" t="s">
        <v>710</v>
      </c>
      <c r="B103" s="20"/>
      <c r="C103" s="126" t="s">
        <v>34</v>
      </c>
      <c r="D103" s="126" t="s">
        <v>94</v>
      </c>
      <c r="E103" s="31" t="s">
        <v>236</v>
      </c>
      <c r="F103" s="31"/>
      <c r="G103" s="102">
        <f>SUM(G104)</f>
        <v>1100</v>
      </c>
      <c r="H103" s="102">
        <f>SUM(H104)</f>
        <v>1100</v>
      </c>
      <c r="I103" s="102">
        <f>SUM(I104)</f>
        <v>1100</v>
      </c>
    </row>
    <row r="104" spans="1:9" ht="45" customHeight="1">
      <c r="A104" s="125" t="s">
        <v>497</v>
      </c>
      <c r="B104" s="20"/>
      <c r="C104" s="126" t="s">
        <v>34</v>
      </c>
      <c r="D104" s="126" t="s">
        <v>94</v>
      </c>
      <c r="E104" s="31" t="s">
        <v>734</v>
      </c>
      <c r="F104" s="31"/>
      <c r="G104" s="102">
        <f>SUM(G105:G106)</f>
        <v>1100</v>
      </c>
      <c r="H104" s="102">
        <f>SUM(H105:H106)</f>
        <v>1100</v>
      </c>
      <c r="I104" s="102">
        <f>SUM(I105:I106)</f>
        <v>1100</v>
      </c>
    </row>
    <row r="105" spans="1:9" ht="28.5" customHeight="1">
      <c r="A105" s="125" t="s">
        <v>52</v>
      </c>
      <c r="B105" s="20"/>
      <c r="C105" s="126" t="s">
        <v>34</v>
      </c>
      <c r="D105" s="126" t="s">
        <v>94</v>
      </c>
      <c r="E105" s="31" t="s">
        <v>734</v>
      </c>
      <c r="F105" s="31">
        <v>200</v>
      </c>
      <c r="G105" s="102">
        <v>640</v>
      </c>
      <c r="H105" s="102">
        <v>640</v>
      </c>
      <c r="I105" s="102">
        <v>640</v>
      </c>
    </row>
    <row r="106" spans="1:9">
      <c r="A106" s="125" t="s">
        <v>22</v>
      </c>
      <c r="B106" s="20"/>
      <c r="C106" s="126" t="s">
        <v>34</v>
      </c>
      <c r="D106" s="126" t="s">
        <v>94</v>
      </c>
      <c r="E106" s="31" t="s">
        <v>734</v>
      </c>
      <c r="F106" s="31">
        <v>800</v>
      </c>
      <c r="G106" s="102">
        <v>460</v>
      </c>
      <c r="H106" s="102">
        <v>460</v>
      </c>
      <c r="I106" s="102">
        <v>460</v>
      </c>
    </row>
    <row r="107" spans="1:9" ht="63">
      <c r="A107" s="127" t="s">
        <v>747</v>
      </c>
      <c r="B107" s="20"/>
      <c r="C107" s="128" t="s">
        <v>34</v>
      </c>
      <c r="D107" s="128" t="s">
        <v>94</v>
      </c>
      <c r="E107" s="31" t="s">
        <v>25</v>
      </c>
      <c r="F107" s="31"/>
      <c r="G107" s="102">
        <f>SUM(G108)</f>
        <v>31090</v>
      </c>
      <c r="H107" s="102">
        <f t="shared" ref="H107:I107" si="5">SUM(H108)</f>
        <v>31090</v>
      </c>
      <c r="I107" s="102">
        <f t="shared" si="5"/>
        <v>31090</v>
      </c>
    </row>
    <row r="108" spans="1:9" ht="14.25" customHeight="1">
      <c r="A108" s="127" t="s">
        <v>26</v>
      </c>
      <c r="B108" s="20"/>
      <c r="C108" s="128" t="s">
        <v>34</v>
      </c>
      <c r="D108" s="128" t="s">
        <v>94</v>
      </c>
      <c r="E108" s="31" t="s">
        <v>27</v>
      </c>
      <c r="F108" s="31"/>
      <c r="G108" s="102">
        <f>G109</f>
        <v>31090</v>
      </c>
      <c r="H108" s="102">
        <f>H109</f>
        <v>31090</v>
      </c>
      <c r="I108" s="102">
        <f>I109</f>
        <v>31090</v>
      </c>
    </row>
    <row r="109" spans="1:9" ht="31.5">
      <c r="A109" s="127" t="s">
        <v>28</v>
      </c>
      <c r="B109" s="20"/>
      <c r="C109" s="128" t="s">
        <v>34</v>
      </c>
      <c r="D109" s="128" t="s">
        <v>94</v>
      </c>
      <c r="E109" s="31" t="s">
        <v>29</v>
      </c>
      <c r="F109" s="31"/>
      <c r="G109" s="102">
        <f>SUM(G110)</f>
        <v>31090</v>
      </c>
      <c r="H109" s="102">
        <f>SUM(H110)</f>
        <v>31090</v>
      </c>
      <c r="I109" s="102">
        <f>SUM(I110)</f>
        <v>31090</v>
      </c>
    </row>
    <row r="110" spans="1:9" ht="35.25" customHeight="1">
      <c r="A110" s="127" t="s">
        <v>230</v>
      </c>
      <c r="B110" s="20"/>
      <c r="C110" s="128" t="s">
        <v>34</v>
      </c>
      <c r="D110" s="128" t="s">
        <v>94</v>
      </c>
      <c r="E110" s="31" t="s">
        <v>29</v>
      </c>
      <c r="F110" s="31">
        <v>600</v>
      </c>
      <c r="G110" s="102">
        <v>31090</v>
      </c>
      <c r="H110" s="102">
        <v>31090</v>
      </c>
      <c r="I110" s="102">
        <v>31090</v>
      </c>
    </row>
    <row r="111" spans="1:9" ht="39.75" customHeight="1">
      <c r="A111" s="125" t="s">
        <v>977</v>
      </c>
      <c r="B111" s="20"/>
      <c r="C111" s="126" t="s">
        <v>34</v>
      </c>
      <c r="D111" s="126" t="s">
        <v>94</v>
      </c>
      <c r="E111" s="31" t="s">
        <v>226</v>
      </c>
      <c r="F111" s="31"/>
      <c r="G111" s="102">
        <f>SUM(G112)</f>
        <v>1014.4</v>
      </c>
      <c r="H111" s="102">
        <f>SUM(H112)</f>
        <v>514.4</v>
      </c>
      <c r="I111" s="102">
        <f>SUM(I112)</f>
        <v>1014.4</v>
      </c>
    </row>
    <row r="112" spans="1:9" ht="42.75" customHeight="1">
      <c r="A112" s="125" t="s">
        <v>98</v>
      </c>
      <c r="B112" s="20"/>
      <c r="C112" s="126" t="s">
        <v>34</v>
      </c>
      <c r="D112" s="126" t="s">
        <v>94</v>
      </c>
      <c r="E112" s="31" t="s">
        <v>574</v>
      </c>
      <c r="F112" s="31"/>
      <c r="G112" s="102">
        <f>SUM(G113:G114)</f>
        <v>1014.4</v>
      </c>
      <c r="H112" s="102">
        <f>SUM(H113:H114)</f>
        <v>514.4</v>
      </c>
      <c r="I112" s="102">
        <f>SUM(I113:I114)</f>
        <v>1014.4</v>
      </c>
    </row>
    <row r="113" spans="1:9" ht="31.5">
      <c r="A113" s="125" t="s">
        <v>52</v>
      </c>
      <c r="B113" s="20"/>
      <c r="C113" s="126" t="s">
        <v>34</v>
      </c>
      <c r="D113" s="126" t="s">
        <v>94</v>
      </c>
      <c r="E113" s="31" t="s">
        <v>574</v>
      </c>
      <c r="F113" s="31">
        <v>200</v>
      </c>
      <c r="G113" s="102">
        <v>864.4</v>
      </c>
      <c r="H113" s="102">
        <v>364.4</v>
      </c>
      <c r="I113" s="102">
        <v>864.4</v>
      </c>
    </row>
    <row r="114" spans="1:9">
      <c r="A114" s="125" t="s">
        <v>42</v>
      </c>
      <c r="B114" s="20"/>
      <c r="C114" s="126" t="s">
        <v>34</v>
      </c>
      <c r="D114" s="126" t="s">
        <v>94</v>
      </c>
      <c r="E114" s="31" t="s">
        <v>574</v>
      </c>
      <c r="F114" s="31">
        <v>300</v>
      </c>
      <c r="G114" s="102">
        <v>150</v>
      </c>
      <c r="H114" s="102">
        <v>150</v>
      </c>
      <c r="I114" s="102">
        <v>150</v>
      </c>
    </row>
    <row r="115" spans="1:9">
      <c r="A115" s="125" t="s">
        <v>711</v>
      </c>
      <c r="B115" s="20"/>
      <c r="C115" s="126" t="s">
        <v>34</v>
      </c>
      <c r="D115" s="126" t="s">
        <v>94</v>
      </c>
      <c r="E115" s="31" t="s">
        <v>227</v>
      </c>
      <c r="F115" s="31"/>
      <c r="G115" s="102">
        <f t="shared" ref="G115:I116" si="6">SUM(G116)</f>
        <v>737</v>
      </c>
      <c r="H115" s="102">
        <f t="shared" si="6"/>
        <v>287</v>
      </c>
      <c r="I115" s="102">
        <f t="shared" si="6"/>
        <v>737</v>
      </c>
    </row>
    <row r="116" spans="1:9">
      <c r="A116" s="27" t="s">
        <v>35</v>
      </c>
      <c r="B116" s="20"/>
      <c r="C116" s="126" t="s">
        <v>34</v>
      </c>
      <c r="D116" s="126" t="s">
        <v>94</v>
      </c>
      <c r="E116" s="31" t="s">
        <v>759</v>
      </c>
      <c r="F116" s="31"/>
      <c r="G116" s="102">
        <f t="shared" si="6"/>
        <v>737</v>
      </c>
      <c r="H116" s="102">
        <f t="shared" si="6"/>
        <v>287</v>
      </c>
      <c r="I116" s="102">
        <f t="shared" si="6"/>
        <v>737</v>
      </c>
    </row>
    <row r="117" spans="1:9" ht="31.5">
      <c r="A117" s="125" t="s">
        <v>52</v>
      </c>
      <c r="B117" s="20"/>
      <c r="C117" s="126" t="s">
        <v>34</v>
      </c>
      <c r="D117" s="126" t="s">
        <v>94</v>
      </c>
      <c r="E117" s="31" t="s">
        <v>227</v>
      </c>
      <c r="F117" s="31">
        <v>200</v>
      </c>
      <c r="G117" s="102">
        <v>737</v>
      </c>
      <c r="H117" s="102">
        <v>287</v>
      </c>
      <c r="I117" s="102">
        <v>737</v>
      </c>
    </row>
    <row r="118" spans="1:9" ht="31.5">
      <c r="A118" s="125" t="s">
        <v>712</v>
      </c>
      <c r="B118" s="20"/>
      <c r="C118" s="126" t="s">
        <v>34</v>
      </c>
      <c r="D118" s="126" t="s">
        <v>94</v>
      </c>
      <c r="E118" s="31" t="s">
        <v>228</v>
      </c>
      <c r="F118" s="31"/>
      <c r="G118" s="102">
        <f>SUM(G119)+G121</f>
        <v>4940.7</v>
      </c>
      <c r="H118" s="102">
        <f>SUM(H119)+H121</f>
        <v>4970.5</v>
      </c>
      <c r="I118" s="102">
        <f>SUM(I119)+I121</f>
        <v>4970.5</v>
      </c>
    </row>
    <row r="119" spans="1:9" ht="31.5">
      <c r="A119" s="125" t="s">
        <v>363</v>
      </c>
      <c r="B119" s="20"/>
      <c r="C119" s="126" t="s">
        <v>34</v>
      </c>
      <c r="D119" s="126" t="s">
        <v>94</v>
      </c>
      <c r="E119" s="31" t="s">
        <v>565</v>
      </c>
      <c r="F119" s="31"/>
      <c r="G119" s="102">
        <f>SUM(G120)</f>
        <v>234.7</v>
      </c>
      <c r="H119" s="102">
        <f>SUM(H120)</f>
        <v>234.7</v>
      </c>
      <c r="I119" s="102">
        <f>SUM(I120)</f>
        <v>234.7</v>
      </c>
    </row>
    <row r="120" spans="1:9" ht="31.5">
      <c r="A120" s="125" t="s">
        <v>230</v>
      </c>
      <c r="B120" s="20"/>
      <c r="C120" s="126" t="s">
        <v>34</v>
      </c>
      <c r="D120" s="126" t="s">
        <v>94</v>
      </c>
      <c r="E120" s="31" t="s">
        <v>565</v>
      </c>
      <c r="F120" s="31">
        <v>600</v>
      </c>
      <c r="G120" s="102">
        <v>234.7</v>
      </c>
      <c r="H120" s="102">
        <v>234.7</v>
      </c>
      <c r="I120" s="102">
        <v>234.7</v>
      </c>
    </row>
    <row r="121" spans="1:9" ht="47.25">
      <c r="A121" s="125" t="s">
        <v>26</v>
      </c>
      <c r="B121" s="20"/>
      <c r="C121" s="126" t="s">
        <v>34</v>
      </c>
      <c r="D121" s="126" t="s">
        <v>94</v>
      </c>
      <c r="E121" s="31" t="s">
        <v>229</v>
      </c>
      <c r="F121" s="31"/>
      <c r="G121" s="102">
        <f>SUM(G122)</f>
        <v>4706</v>
      </c>
      <c r="H121" s="102">
        <f>SUM(H122)</f>
        <v>4735.8</v>
      </c>
      <c r="I121" s="102">
        <f>SUM(I122)</f>
        <v>4735.8</v>
      </c>
    </row>
    <row r="122" spans="1:9" ht="31.5">
      <c r="A122" s="125" t="s">
        <v>230</v>
      </c>
      <c r="B122" s="20"/>
      <c r="C122" s="126" t="s">
        <v>34</v>
      </c>
      <c r="D122" s="126" t="s">
        <v>94</v>
      </c>
      <c r="E122" s="31" t="s">
        <v>229</v>
      </c>
      <c r="F122" s="31">
        <v>600</v>
      </c>
      <c r="G122" s="102">
        <v>4706</v>
      </c>
      <c r="H122" s="102">
        <v>4735.8</v>
      </c>
      <c r="I122" s="102">
        <v>4735.8</v>
      </c>
    </row>
    <row r="123" spans="1:9" hidden="1">
      <c r="A123" s="125" t="s">
        <v>151</v>
      </c>
      <c r="B123" s="20"/>
      <c r="C123" s="126" t="s">
        <v>34</v>
      </c>
      <c r="D123" s="126" t="s">
        <v>94</v>
      </c>
      <c r="E123" s="31" t="s">
        <v>453</v>
      </c>
      <c r="F123" s="31"/>
      <c r="G123" s="102">
        <f t="shared" ref="G123:I124" si="7">SUM(G124)</f>
        <v>0</v>
      </c>
      <c r="H123" s="102">
        <f t="shared" si="7"/>
        <v>0</v>
      </c>
      <c r="I123" s="102">
        <f t="shared" si="7"/>
        <v>0</v>
      </c>
    </row>
    <row r="124" spans="1:9" hidden="1">
      <c r="A124" s="125" t="s">
        <v>423</v>
      </c>
      <c r="B124" s="20"/>
      <c r="C124" s="126" t="s">
        <v>34</v>
      </c>
      <c r="D124" s="126" t="s">
        <v>94</v>
      </c>
      <c r="E124" s="31" t="s">
        <v>454</v>
      </c>
      <c r="F124" s="31"/>
      <c r="G124" s="102">
        <f t="shared" si="7"/>
        <v>0</v>
      </c>
      <c r="H124" s="102">
        <f t="shared" si="7"/>
        <v>0</v>
      </c>
      <c r="I124" s="102">
        <f t="shared" si="7"/>
        <v>0</v>
      </c>
    </row>
    <row r="125" spans="1:9" ht="31.5" hidden="1">
      <c r="A125" s="125" t="s">
        <v>230</v>
      </c>
      <c r="B125" s="20"/>
      <c r="C125" s="126" t="s">
        <v>34</v>
      </c>
      <c r="D125" s="126" t="s">
        <v>94</v>
      </c>
      <c r="E125" s="31" t="s">
        <v>454</v>
      </c>
      <c r="F125" s="31">
        <v>600</v>
      </c>
      <c r="G125" s="102"/>
      <c r="H125" s="102"/>
      <c r="I125" s="102"/>
    </row>
    <row r="126" spans="1:9" ht="31.5">
      <c r="A126" s="27" t="s">
        <v>795</v>
      </c>
      <c r="B126" s="20"/>
      <c r="C126" s="126" t="s">
        <v>34</v>
      </c>
      <c r="D126" s="126" t="s">
        <v>94</v>
      </c>
      <c r="E126" s="31" t="s">
        <v>793</v>
      </c>
      <c r="F126" s="31"/>
      <c r="G126" s="102">
        <f t="shared" ref="G126:I127" si="8">SUM(G127)</f>
        <v>9111.7000000000007</v>
      </c>
      <c r="H126" s="102">
        <f t="shared" si="8"/>
        <v>3000</v>
      </c>
      <c r="I126" s="102">
        <f t="shared" si="8"/>
        <v>3000</v>
      </c>
    </row>
    <row r="127" spans="1:9" ht="31.5">
      <c r="A127" s="26" t="s">
        <v>98</v>
      </c>
      <c r="B127" s="20"/>
      <c r="C127" s="126" t="s">
        <v>34</v>
      </c>
      <c r="D127" s="126" t="s">
        <v>94</v>
      </c>
      <c r="E127" s="31" t="s">
        <v>794</v>
      </c>
      <c r="F127" s="31"/>
      <c r="G127" s="102">
        <f t="shared" si="8"/>
        <v>9111.7000000000007</v>
      </c>
      <c r="H127" s="102">
        <f t="shared" si="8"/>
        <v>3000</v>
      </c>
      <c r="I127" s="102">
        <f t="shared" si="8"/>
        <v>3000</v>
      </c>
    </row>
    <row r="128" spans="1:9" ht="31.5">
      <c r="A128" s="27" t="s">
        <v>52</v>
      </c>
      <c r="B128" s="20"/>
      <c r="C128" s="126" t="s">
        <v>34</v>
      </c>
      <c r="D128" s="126" t="s">
        <v>94</v>
      </c>
      <c r="E128" s="31" t="s">
        <v>794</v>
      </c>
      <c r="F128" s="31">
        <v>200</v>
      </c>
      <c r="G128" s="102">
        <v>9111.7000000000007</v>
      </c>
      <c r="H128" s="102">
        <v>3000</v>
      </c>
      <c r="I128" s="102">
        <v>3000</v>
      </c>
    </row>
    <row r="129" spans="1:9">
      <c r="A129" s="26" t="s">
        <v>192</v>
      </c>
      <c r="B129" s="20"/>
      <c r="C129" s="126" t="s">
        <v>34</v>
      </c>
      <c r="D129" s="126" t="s">
        <v>94</v>
      </c>
      <c r="E129" s="31" t="s">
        <v>193</v>
      </c>
      <c r="F129" s="31"/>
      <c r="G129" s="102">
        <f t="shared" ref="G129:I130" si="9">G130</f>
        <v>4000</v>
      </c>
      <c r="H129" s="102">
        <f t="shared" si="9"/>
        <v>0</v>
      </c>
      <c r="I129" s="102">
        <f t="shared" si="9"/>
        <v>0</v>
      </c>
    </row>
    <row r="130" spans="1:9" ht="31.5">
      <c r="A130" s="26" t="s">
        <v>98</v>
      </c>
      <c r="B130" s="20"/>
      <c r="C130" s="126" t="s">
        <v>34</v>
      </c>
      <c r="D130" s="126" t="s">
        <v>94</v>
      </c>
      <c r="E130" s="31" t="s">
        <v>108</v>
      </c>
      <c r="F130" s="31"/>
      <c r="G130" s="102">
        <f t="shared" si="9"/>
        <v>4000</v>
      </c>
      <c r="H130" s="102">
        <f t="shared" si="9"/>
        <v>0</v>
      </c>
      <c r="I130" s="102">
        <f t="shared" si="9"/>
        <v>0</v>
      </c>
    </row>
    <row r="131" spans="1:9">
      <c r="A131" s="125" t="s">
        <v>22</v>
      </c>
      <c r="B131" s="20"/>
      <c r="C131" s="126" t="s">
        <v>34</v>
      </c>
      <c r="D131" s="126" t="s">
        <v>94</v>
      </c>
      <c r="E131" s="31" t="s">
        <v>108</v>
      </c>
      <c r="F131" s="31">
        <v>800</v>
      </c>
      <c r="G131" s="102">
        <v>4000</v>
      </c>
      <c r="H131" s="102"/>
      <c r="I131" s="102"/>
    </row>
    <row r="132" spans="1:9">
      <c r="A132" s="125" t="s">
        <v>231</v>
      </c>
      <c r="B132" s="20"/>
      <c r="C132" s="126" t="s">
        <v>54</v>
      </c>
      <c r="D132" s="126"/>
      <c r="E132" s="126"/>
      <c r="F132" s="126"/>
      <c r="G132" s="102">
        <f>SUM(G133)+G139</f>
        <v>31260.9</v>
      </c>
      <c r="H132" s="102">
        <f>SUM(H133)+H139</f>
        <v>27282.9</v>
      </c>
      <c r="I132" s="102">
        <f>SUM(I133)+I139</f>
        <v>27484.100000000002</v>
      </c>
    </row>
    <row r="133" spans="1:9">
      <c r="A133" s="36" t="s">
        <v>171</v>
      </c>
      <c r="B133" s="31"/>
      <c r="C133" s="126" t="s">
        <v>54</v>
      </c>
      <c r="D133" s="126" t="s">
        <v>13</v>
      </c>
      <c r="E133" s="126"/>
      <c r="F133" s="126"/>
      <c r="G133" s="102">
        <f t="shared" ref="G133:I134" si="10">SUM(G134)</f>
        <v>4781.5</v>
      </c>
      <c r="H133" s="102">
        <f t="shared" si="10"/>
        <v>5103.5</v>
      </c>
      <c r="I133" s="102">
        <f t="shared" si="10"/>
        <v>5304.7</v>
      </c>
    </row>
    <row r="134" spans="1:9">
      <c r="A134" s="26" t="s">
        <v>192</v>
      </c>
      <c r="B134" s="20"/>
      <c r="C134" s="126" t="s">
        <v>54</v>
      </c>
      <c r="D134" s="126" t="s">
        <v>13</v>
      </c>
      <c r="E134" s="31" t="s">
        <v>193</v>
      </c>
      <c r="F134" s="126"/>
      <c r="G134" s="102">
        <f t="shared" si="10"/>
        <v>4781.5</v>
      </c>
      <c r="H134" s="102">
        <f t="shared" si="10"/>
        <v>5103.5</v>
      </c>
      <c r="I134" s="102">
        <f t="shared" si="10"/>
        <v>5304.7</v>
      </c>
    </row>
    <row r="135" spans="1:9" ht="31.5">
      <c r="A135" s="125" t="s">
        <v>232</v>
      </c>
      <c r="B135" s="20"/>
      <c r="C135" s="126" t="s">
        <v>54</v>
      </c>
      <c r="D135" s="126" t="s">
        <v>13</v>
      </c>
      <c r="E135" s="126" t="s">
        <v>811</v>
      </c>
      <c r="F135" s="126"/>
      <c r="G135" s="102">
        <f>SUM(G136:G138)</f>
        <v>4781.5</v>
      </c>
      <c r="H135" s="102">
        <f>SUM(H136:H138)</f>
        <v>5103.5</v>
      </c>
      <c r="I135" s="102">
        <f>SUM(I136:I138)</f>
        <v>5304.7</v>
      </c>
    </row>
    <row r="136" spans="1:9" ht="47.25">
      <c r="A136" s="27" t="s">
        <v>51</v>
      </c>
      <c r="B136" s="20"/>
      <c r="C136" s="126" t="s">
        <v>54</v>
      </c>
      <c r="D136" s="126" t="s">
        <v>13</v>
      </c>
      <c r="E136" s="126" t="s">
        <v>811</v>
      </c>
      <c r="F136" s="126" t="s">
        <v>89</v>
      </c>
      <c r="G136" s="102">
        <v>4611.3999999999996</v>
      </c>
      <c r="H136" s="102">
        <v>4611.3999999999996</v>
      </c>
      <c r="I136" s="102">
        <v>4611.3999999999996</v>
      </c>
    </row>
    <row r="137" spans="1:9" ht="31.5">
      <c r="A137" s="125" t="s">
        <v>52</v>
      </c>
      <c r="B137" s="20"/>
      <c r="C137" s="126" t="s">
        <v>54</v>
      </c>
      <c r="D137" s="126" t="s">
        <v>13</v>
      </c>
      <c r="E137" s="126" t="s">
        <v>811</v>
      </c>
      <c r="F137" s="126" t="s">
        <v>91</v>
      </c>
      <c r="G137" s="102">
        <v>90.1</v>
      </c>
      <c r="H137" s="102">
        <v>412.1</v>
      </c>
      <c r="I137" s="102">
        <v>613.29999999999995</v>
      </c>
    </row>
    <row r="138" spans="1:9">
      <c r="A138" s="125" t="s">
        <v>22</v>
      </c>
      <c r="B138" s="20"/>
      <c r="C138" s="126" t="s">
        <v>54</v>
      </c>
      <c r="D138" s="126" t="s">
        <v>13</v>
      </c>
      <c r="E138" s="126" t="s">
        <v>811</v>
      </c>
      <c r="F138" s="126" t="s">
        <v>96</v>
      </c>
      <c r="G138" s="102">
        <v>80</v>
      </c>
      <c r="H138" s="102">
        <v>80</v>
      </c>
      <c r="I138" s="102">
        <v>80</v>
      </c>
    </row>
    <row r="139" spans="1:9" ht="31.5">
      <c r="A139" s="27" t="s">
        <v>278</v>
      </c>
      <c r="B139" s="2"/>
      <c r="C139" s="2" t="s">
        <v>54</v>
      </c>
      <c r="D139" s="2" t="s">
        <v>173</v>
      </c>
      <c r="E139" s="2"/>
      <c r="F139" s="2"/>
      <c r="G139" s="25">
        <f>SUM(G140+G159)</f>
        <v>26479.4</v>
      </c>
      <c r="H139" s="25">
        <f>SUM(H140+H159)</f>
        <v>22179.4</v>
      </c>
      <c r="I139" s="25">
        <f>SUM(I140+I159)</f>
        <v>22179.4</v>
      </c>
    </row>
    <row r="140" spans="1:9" ht="31.5">
      <c r="A140" s="27" t="s">
        <v>714</v>
      </c>
      <c r="B140" s="2"/>
      <c r="C140" s="2" t="s">
        <v>54</v>
      </c>
      <c r="D140" s="2" t="s">
        <v>173</v>
      </c>
      <c r="E140" s="2" t="s">
        <v>282</v>
      </c>
      <c r="F140" s="2"/>
      <c r="G140" s="25">
        <f>SUM(G141,G151,G155)</f>
        <v>25979.4</v>
      </c>
      <c r="H140" s="25">
        <f>SUM(H141,H151,H155)</f>
        <v>21679.4</v>
      </c>
      <c r="I140" s="25">
        <f>SUM(I141,I151,I155)</f>
        <v>21679.4</v>
      </c>
    </row>
    <row r="141" spans="1:9" ht="31.5">
      <c r="A141" s="27" t="s">
        <v>715</v>
      </c>
      <c r="B141" s="2"/>
      <c r="C141" s="2" t="s">
        <v>54</v>
      </c>
      <c r="D141" s="2" t="s">
        <v>173</v>
      </c>
      <c r="E141" s="2" t="s">
        <v>283</v>
      </c>
      <c r="F141" s="2"/>
      <c r="G141" s="25">
        <f>SUM(G142,G147)</f>
        <v>24675.300000000003</v>
      </c>
      <c r="H141" s="25">
        <f>SUM(H142,H147)</f>
        <v>20675.300000000003</v>
      </c>
      <c r="I141" s="25">
        <f>SUM(I142,I147)</f>
        <v>20675.300000000003</v>
      </c>
    </row>
    <row r="142" spans="1:9">
      <c r="A142" s="27" t="s">
        <v>35</v>
      </c>
      <c r="B142" s="2"/>
      <c r="C142" s="2" t="s">
        <v>54</v>
      </c>
      <c r="D142" s="2" t="s">
        <v>173</v>
      </c>
      <c r="E142" s="2" t="s">
        <v>284</v>
      </c>
      <c r="F142" s="2"/>
      <c r="G142" s="25">
        <f>SUM(G143)+G145</f>
        <v>1308.4000000000001</v>
      </c>
      <c r="H142" s="25">
        <f>SUM(H143)+H145</f>
        <v>1308.4000000000001</v>
      </c>
      <c r="I142" s="25">
        <f>SUM(I143)+I145</f>
        <v>1308.4000000000001</v>
      </c>
    </row>
    <row r="143" spans="1:9" ht="31.5">
      <c r="A143" s="27" t="s">
        <v>279</v>
      </c>
      <c r="B143" s="2"/>
      <c r="C143" s="2" t="s">
        <v>54</v>
      </c>
      <c r="D143" s="2" t="s">
        <v>173</v>
      </c>
      <c r="E143" s="2" t="s">
        <v>285</v>
      </c>
      <c r="F143" s="2"/>
      <c r="G143" s="25">
        <f>SUM(G144)</f>
        <v>1270</v>
      </c>
      <c r="H143" s="25">
        <f>SUM(H144)</f>
        <v>1270</v>
      </c>
      <c r="I143" s="25">
        <f>SUM(I144)</f>
        <v>1270</v>
      </c>
    </row>
    <row r="144" spans="1:9" ht="31.5">
      <c r="A144" s="27" t="s">
        <v>52</v>
      </c>
      <c r="B144" s="2"/>
      <c r="C144" s="2" t="s">
        <v>54</v>
      </c>
      <c r="D144" s="2" t="s">
        <v>173</v>
      </c>
      <c r="E144" s="2" t="s">
        <v>285</v>
      </c>
      <c r="F144" s="2" t="s">
        <v>91</v>
      </c>
      <c r="G144" s="25">
        <v>1270</v>
      </c>
      <c r="H144" s="25">
        <v>1270</v>
      </c>
      <c r="I144" s="25">
        <v>1270</v>
      </c>
    </row>
    <row r="145" spans="1:9" ht="31.5">
      <c r="A145" s="27" t="s">
        <v>280</v>
      </c>
      <c r="B145" s="2"/>
      <c r="C145" s="2" t="s">
        <v>54</v>
      </c>
      <c r="D145" s="2" t="s">
        <v>173</v>
      </c>
      <c r="E145" s="2" t="s">
        <v>286</v>
      </c>
      <c r="F145" s="2"/>
      <c r="G145" s="25">
        <f>SUM(G146)</f>
        <v>38.4</v>
      </c>
      <c r="H145" s="25">
        <f>SUM(H146)</f>
        <v>38.4</v>
      </c>
      <c r="I145" s="25">
        <f>SUM(I146)</f>
        <v>38.4</v>
      </c>
    </row>
    <row r="146" spans="1:9" ht="31.5">
      <c r="A146" s="27" t="s">
        <v>52</v>
      </c>
      <c r="B146" s="2"/>
      <c r="C146" s="2" t="s">
        <v>54</v>
      </c>
      <c r="D146" s="2" t="s">
        <v>173</v>
      </c>
      <c r="E146" s="2" t="s">
        <v>286</v>
      </c>
      <c r="F146" s="2" t="s">
        <v>91</v>
      </c>
      <c r="G146" s="25">
        <v>38.4</v>
      </c>
      <c r="H146" s="25">
        <v>38.4</v>
      </c>
      <c r="I146" s="25">
        <v>38.4</v>
      </c>
    </row>
    <row r="147" spans="1:9" ht="31.5">
      <c r="A147" s="27" t="s">
        <v>45</v>
      </c>
      <c r="B147" s="2"/>
      <c r="C147" s="2" t="s">
        <v>54</v>
      </c>
      <c r="D147" s="2" t="s">
        <v>173</v>
      </c>
      <c r="E147" s="2" t="s">
        <v>287</v>
      </c>
      <c r="F147" s="2"/>
      <c r="G147" s="25">
        <f>SUM(G148:G150)</f>
        <v>23366.9</v>
      </c>
      <c r="H147" s="25">
        <f>SUM(H148:H150)</f>
        <v>19366.900000000001</v>
      </c>
      <c r="I147" s="25">
        <f>SUM(I148:I150)</f>
        <v>19366.900000000001</v>
      </c>
    </row>
    <row r="148" spans="1:9" ht="47.25">
      <c r="A148" s="27" t="s">
        <v>51</v>
      </c>
      <c r="B148" s="2"/>
      <c r="C148" s="2" t="s">
        <v>54</v>
      </c>
      <c r="D148" s="2" t="s">
        <v>173</v>
      </c>
      <c r="E148" s="2" t="s">
        <v>287</v>
      </c>
      <c r="F148" s="2" t="s">
        <v>89</v>
      </c>
      <c r="G148" s="25">
        <v>16521.8</v>
      </c>
      <c r="H148" s="25">
        <v>16521.8</v>
      </c>
      <c r="I148" s="25">
        <v>16521.8</v>
      </c>
    </row>
    <row r="149" spans="1:9" ht="31.5">
      <c r="A149" s="27" t="s">
        <v>52</v>
      </c>
      <c r="B149" s="2"/>
      <c r="C149" s="2" t="s">
        <v>54</v>
      </c>
      <c r="D149" s="2" t="s">
        <v>173</v>
      </c>
      <c r="E149" s="2" t="s">
        <v>287</v>
      </c>
      <c r="F149" s="2" t="s">
        <v>91</v>
      </c>
      <c r="G149" s="25">
        <f>3897.2+2800+100</f>
        <v>6797.2</v>
      </c>
      <c r="H149" s="25">
        <v>2797.2</v>
      </c>
      <c r="I149" s="25">
        <v>2797.2</v>
      </c>
    </row>
    <row r="150" spans="1:9">
      <c r="A150" s="27" t="s">
        <v>22</v>
      </c>
      <c r="B150" s="2"/>
      <c r="C150" s="2" t="s">
        <v>54</v>
      </c>
      <c r="D150" s="2" t="s">
        <v>173</v>
      </c>
      <c r="E150" s="2" t="s">
        <v>287</v>
      </c>
      <c r="F150" s="2" t="s">
        <v>96</v>
      </c>
      <c r="G150" s="25">
        <v>47.9</v>
      </c>
      <c r="H150" s="25">
        <v>47.9</v>
      </c>
      <c r="I150" s="25">
        <v>47.9</v>
      </c>
    </row>
    <row r="151" spans="1:9" ht="47.25">
      <c r="A151" s="27" t="s">
        <v>281</v>
      </c>
      <c r="B151" s="2"/>
      <c r="C151" s="2" t="s">
        <v>54</v>
      </c>
      <c r="D151" s="2" t="s">
        <v>173</v>
      </c>
      <c r="E151" s="2" t="s">
        <v>288</v>
      </c>
      <c r="F151" s="2"/>
      <c r="G151" s="25">
        <f t="shared" ref="G151:I153" si="11">SUM(G152)</f>
        <v>875</v>
      </c>
      <c r="H151" s="25">
        <f t="shared" si="11"/>
        <v>575</v>
      </c>
      <c r="I151" s="25">
        <f t="shared" si="11"/>
        <v>575</v>
      </c>
    </row>
    <row r="152" spans="1:9">
      <c r="A152" s="27" t="s">
        <v>35</v>
      </c>
      <c r="B152" s="2"/>
      <c r="C152" s="2" t="s">
        <v>54</v>
      </c>
      <c r="D152" s="2" t="s">
        <v>173</v>
      </c>
      <c r="E152" s="2" t="s">
        <v>289</v>
      </c>
      <c r="F152" s="2"/>
      <c r="G152" s="25">
        <f t="shared" si="11"/>
        <v>875</v>
      </c>
      <c r="H152" s="25">
        <f t="shared" si="11"/>
        <v>575</v>
      </c>
      <c r="I152" s="25">
        <f t="shared" si="11"/>
        <v>575</v>
      </c>
    </row>
    <row r="153" spans="1:9" ht="31.5">
      <c r="A153" s="27" t="s">
        <v>280</v>
      </c>
      <c r="B153" s="2"/>
      <c r="C153" s="2" t="s">
        <v>54</v>
      </c>
      <c r="D153" s="2" t="s">
        <v>173</v>
      </c>
      <c r="E153" s="2" t="s">
        <v>290</v>
      </c>
      <c r="F153" s="2"/>
      <c r="G153" s="25">
        <f t="shared" si="11"/>
        <v>875</v>
      </c>
      <c r="H153" s="25">
        <f t="shared" si="11"/>
        <v>575</v>
      </c>
      <c r="I153" s="25">
        <f t="shared" si="11"/>
        <v>575</v>
      </c>
    </row>
    <row r="154" spans="1:9" ht="31.5">
      <c r="A154" s="27" t="s">
        <v>52</v>
      </c>
      <c r="B154" s="2"/>
      <c r="C154" s="2" t="s">
        <v>54</v>
      </c>
      <c r="D154" s="2" t="s">
        <v>173</v>
      </c>
      <c r="E154" s="2" t="s">
        <v>290</v>
      </c>
      <c r="F154" s="2" t="s">
        <v>91</v>
      </c>
      <c r="G154" s="25">
        <v>875</v>
      </c>
      <c r="H154" s="25">
        <v>575</v>
      </c>
      <c r="I154" s="25">
        <v>575</v>
      </c>
    </row>
    <row r="155" spans="1:9" ht="31.5">
      <c r="A155" s="27" t="s">
        <v>716</v>
      </c>
      <c r="B155" s="2"/>
      <c r="C155" s="2" t="s">
        <v>54</v>
      </c>
      <c r="D155" s="2" t="s">
        <v>173</v>
      </c>
      <c r="E155" s="2" t="s">
        <v>291</v>
      </c>
      <c r="F155" s="2"/>
      <c r="G155" s="25">
        <f t="shared" ref="G155:I157" si="12">SUM(G156)</f>
        <v>429.1</v>
      </c>
      <c r="H155" s="25">
        <f t="shared" si="12"/>
        <v>429.1</v>
      </c>
      <c r="I155" s="25">
        <f t="shared" si="12"/>
        <v>429.1</v>
      </c>
    </row>
    <row r="156" spans="1:9">
      <c r="A156" s="27" t="s">
        <v>35</v>
      </c>
      <c r="B156" s="2"/>
      <c r="C156" s="2" t="s">
        <v>54</v>
      </c>
      <c r="D156" s="2" t="s">
        <v>173</v>
      </c>
      <c r="E156" s="2" t="s">
        <v>292</v>
      </c>
      <c r="F156" s="2"/>
      <c r="G156" s="25">
        <f t="shared" si="12"/>
        <v>429.1</v>
      </c>
      <c r="H156" s="25">
        <f t="shared" si="12"/>
        <v>429.1</v>
      </c>
      <c r="I156" s="25">
        <f t="shared" si="12"/>
        <v>429.1</v>
      </c>
    </row>
    <row r="157" spans="1:9" ht="47.25">
      <c r="A157" s="27" t="s">
        <v>275</v>
      </c>
      <c r="B157" s="2"/>
      <c r="C157" s="2" t="s">
        <v>54</v>
      </c>
      <c r="D157" s="2" t="s">
        <v>173</v>
      </c>
      <c r="E157" s="2" t="s">
        <v>495</v>
      </c>
      <c r="F157" s="2"/>
      <c r="G157" s="25">
        <f t="shared" si="12"/>
        <v>429.1</v>
      </c>
      <c r="H157" s="25">
        <f t="shared" si="12"/>
        <v>429.1</v>
      </c>
      <c r="I157" s="25">
        <f t="shared" si="12"/>
        <v>429.1</v>
      </c>
    </row>
    <row r="158" spans="1:9" ht="31.5">
      <c r="A158" s="27" t="s">
        <v>52</v>
      </c>
      <c r="B158" s="2"/>
      <c r="C158" s="2" t="s">
        <v>54</v>
      </c>
      <c r="D158" s="2" t="s">
        <v>173</v>
      </c>
      <c r="E158" s="2" t="s">
        <v>495</v>
      </c>
      <c r="F158" s="2" t="s">
        <v>91</v>
      </c>
      <c r="G158" s="25">
        <v>429.1</v>
      </c>
      <c r="H158" s="25">
        <v>429.1</v>
      </c>
      <c r="I158" s="25">
        <v>429.1</v>
      </c>
    </row>
    <row r="159" spans="1:9">
      <c r="A159" s="27" t="s">
        <v>192</v>
      </c>
      <c r="B159" s="2"/>
      <c r="C159" s="2" t="s">
        <v>54</v>
      </c>
      <c r="D159" s="2" t="s">
        <v>173</v>
      </c>
      <c r="E159" s="2" t="s">
        <v>193</v>
      </c>
      <c r="F159" s="2"/>
      <c r="G159" s="25">
        <f>SUM(G160)</f>
        <v>500</v>
      </c>
      <c r="H159" s="25">
        <f>SUM(H160)</f>
        <v>500</v>
      </c>
      <c r="I159" s="25">
        <f>SUM(I160)</f>
        <v>500</v>
      </c>
    </row>
    <row r="160" spans="1:9" ht="47.25">
      <c r="A160" s="27" t="s">
        <v>275</v>
      </c>
      <c r="B160" s="2"/>
      <c r="C160" s="2" t="s">
        <v>54</v>
      </c>
      <c r="D160" s="2" t="s">
        <v>173</v>
      </c>
      <c r="E160" s="2" t="s">
        <v>313</v>
      </c>
      <c r="F160" s="2"/>
      <c r="G160" s="25">
        <f>SUM(G162+G164)</f>
        <v>500</v>
      </c>
      <c r="H160" s="25">
        <f>SUM(H162+H164)</f>
        <v>500</v>
      </c>
      <c r="I160" s="25">
        <f>SUM(I162+I164)</f>
        <v>500</v>
      </c>
    </row>
    <row r="161" spans="1:9" ht="31.5">
      <c r="A161" s="27" t="s">
        <v>312</v>
      </c>
      <c r="B161" s="2"/>
      <c r="C161" s="2" t="s">
        <v>54</v>
      </c>
      <c r="D161" s="2" t="s">
        <v>173</v>
      </c>
      <c r="E161" s="2" t="s">
        <v>314</v>
      </c>
      <c r="F161" s="2"/>
      <c r="G161" s="25">
        <f>SUM(G162)</f>
        <v>500</v>
      </c>
      <c r="H161" s="25">
        <f>SUM(H162)</f>
        <v>500</v>
      </c>
      <c r="I161" s="25">
        <f>SUM(I162)</f>
        <v>500</v>
      </c>
    </row>
    <row r="162" spans="1:9" ht="29.25" customHeight="1">
      <c r="A162" s="27" t="s">
        <v>52</v>
      </c>
      <c r="B162" s="2"/>
      <c r="C162" s="2" t="s">
        <v>54</v>
      </c>
      <c r="D162" s="2" t="s">
        <v>173</v>
      </c>
      <c r="E162" s="2" t="s">
        <v>314</v>
      </c>
      <c r="F162" s="2" t="s">
        <v>91</v>
      </c>
      <c r="G162" s="25">
        <v>500</v>
      </c>
      <c r="H162" s="25">
        <v>500</v>
      </c>
      <c r="I162" s="25">
        <v>500</v>
      </c>
    </row>
    <row r="163" spans="1:9" ht="31.5" hidden="1">
      <c r="A163" s="26" t="s">
        <v>98</v>
      </c>
      <c r="B163" s="20"/>
      <c r="C163" s="2" t="s">
        <v>54</v>
      </c>
      <c r="D163" s="2" t="s">
        <v>173</v>
      </c>
      <c r="E163" s="31" t="s">
        <v>466</v>
      </c>
      <c r="F163" s="31"/>
      <c r="G163" s="102">
        <f>G164</f>
        <v>0</v>
      </c>
      <c r="H163" s="102">
        <f>H164</f>
        <v>0</v>
      </c>
      <c r="I163" s="102">
        <f>I164</f>
        <v>0</v>
      </c>
    </row>
    <row r="164" spans="1:9" hidden="1">
      <c r="A164" s="125" t="s">
        <v>22</v>
      </c>
      <c r="B164" s="20"/>
      <c r="C164" s="2" t="s">
        <v>54</v>
      </c>
      <c r="D164" s="2" t="s">
        <v>173</v>
      </c>
      <c r="E164" s="31" t="s">
        <v>466</v>
      </c>
      <c r="F164" s="31">
        <v>800</v>
      </c>
      <c r="G164" s="102"/>
      <c r="H164" s="102"/>
      <c r="I164" s="102"/>
    </row>
    <row r="165" spans="1:9">
      <c r="A165" s="125" t="s">
        <v>12</v>
      </c>
      <c r="B165" s="20"/>
      <c r="C165" s="126" t="s">
        <v>13</v>
      </c>
      <c r="D165" s="31"/>
      <c r="E165" s="31"/>
      <c r="F165" s="31"/>
      <c r="G165" s="102">
        <f>SUM(G194)+G166+G175</f>
        <v>305725</v>
      </c>
      <c r="H165" s="102">
        <f>SUM(H194)+H166+H175</f>
        <v>355045.19999999995</v>
      </c>
      <c r="I165" s="102">
        <f>SUM(I194)+I166+I175</f>
        <v>334051.40000000002</v>
      </c>
    </row>
    <row r="166" spans="1:9">
      <c r="A166" s="27" t="s">
        <v>14</v>
      </c>
      <c r="B166" s="2"/>
      <c r="C166" s="2" t="s">
        <v>13</v>
      </c>
      <c r="D166" s="2" t="s">
        <v>15</v>
      </c>
      <c r="E166" s="2"/>
      <c r="F166" s="2"/>
      <c r="G166" s="25">
        <f>SUM(G167)</f>
        <v>108312</v>
      </c>
      <c r="H166" s="25">
        <f>SUM(H167)</f>
        <v>130192</v>
      </c>
      <c r="I166" s="25">
        <f>SUM(I167)</f>
        <v>130192</v>
      </c>
    </row>
    <row r="167" spans="1:9" ht="31.5">
      <c r="A167" s="104" t="s">
        <v>760</v>
      </c>
      <c r="B167" s="2"/>
      <c r="C167" s="2" t="s">
        <v>13</v>
      </c>
      <c r="D167" s="2" t="s">
        <v>15</v>
      </c>
      <c r="E167" s="2" t="s">
        <v>293</v>
      </c>
      <c r="F167" s="2"/>
      <c r="G167" s="25">
        <f>SUM(G170)+G168</f>
        <v>108312</v>
      </c>
      <c r="H167" s="25">
        <f>SUM(H170)+H168</f>
        <v>130192</v>
      </c>
      <c r="I167" s="25">
        <f>SUM(I170)+I168</f>
        <v>130192</v>
      </c>
    </row>
    <row r="168" spans="1:9">
      <c r="A168" s="1" t="s">
        <v>35</v>
      </c>
      <c r="B168" s="2"/>
      <c r="C168" s="2" t="s">
        <v>13</v>
      </c>
      <c r="D168" s="2" t="s">
        <v>15</v>
      </c>
      <c r="E168" s="37" t="s">
        <v>787</v>
      </c>
      <c r="F168" s="2"/>
      <c r="G168" s="25">
        <f>SUM(G169)</f>
        <v>120</v>
      </c>
      <c r="H168" s="25">
        <f>SUM(H169)</f>
        <v>3600</v>
      </c>
      <c r="I168" s="25">
        <f>SUM(I169)</f>
        <v>3600</v>
      </c>
    </row>
    <row r="169" spans="1:9" ht="31.5">
      <c r="A169" s="1" t="s">
        <v>52</v>
      </c>
      <c r="B169" s="2"/>
      <c r="C169" s="2" t="s">
        <v>13</v>
      </c>
      <c r="D169" s="2" t="s">
        <v>15</v>
      </c>
      <c r="E169" s="37" t="s">
        <v>787</v>
      </c>
      <c r="F169" s="2" t="s">
        <v>91</v>
      </c>
      <c r="G169" s="25">
        <f>120</f>
        <v>120</v>
      </c>
      <c r="H169" s="25">
        <v>3600</v>
      </c>
      <c r="I169" s="25">
        <v>3600</v>
      </c>
    </row>
    <row r="170" spans="1:9" ht="47.25">
      <c r="A170" s="27" t="s">
        <v>18</v>
      </c>
      <c r="B170" s="2"/>
      <c r="C170" s="2" t="s">
        <v>13</v>
      </c>
      <c r="D170" s="2" t="s">
        <v>15</v>
      </c>
      <c r="E170" s="2" t="s">
        <v>761</v>
      </c>
      <c r="F170" s="2"/>
      <c r="G170" s="25">
        <f>SUM(G171+G173)</f>
        <v>108192</v>
      </c>
      <c r="H170" s="25">
        <f>SUM(H171+H173)</f>
        <v>126592</v>
      </c>
      <c r="I170" s="25">
        <f>SUM(I171+I173)</f>
        <v>126592</v>
      </c>
    </row>
    <row r="171" spans="1:9">
      <c r="A171" s="27" t="s">
        <v>20</v>
      </c>
      <c r="B171" s="2"/>
      <c r="C171" s="2" t="s">
        <v>13</v>
      </c>
      <c r="D171" s="2" t="s">
        <v>15</v>
      </c>
      <c r="E171" s="2" t="s">
        <v>762</v>
      </c>
      <c r="F171" s="2"/>
      <c r="G171" s="25">
        <f>SUM(G172)</f>
        <v>49192</v>
      </c>
      <c r="H171" s="25">
        <f>SUM(H172)</f>
        <v>55792</v>
      </c>
      <c r="I171" s="25">
        <f>SUM(I172)</f>
        <v>55792</v>
      </c>
    </row>
    <row r="172" spans="1:9">
      <c r="A172" s="27" t="s">
        <v>22</v>
      </c>
      <c r="B172" s="2"/>
      <c r="C172" s="2" t="s">
        <v>13</v>
      </c>
      <c r="D172" s="2" t="s">
        <v>15</v>
      </c>
      <c r="E172" s="2" t="s">
        <v>762</v>
      </c>
      <c r="F172" s="2" t="s">
        <v>96</v>
      </c>
      <c r="G172" s="25">
        <v>49192</v>
      </c>
      <c r="H172" s="25">
        <v>55792</v>
      </c>
      <c r="I172" s="25">
        <v>55792</v>
      </c>
    </row>
    <row r="173" spans="1:9" ht="18.75" customHeight="1">
      <c r="A173" s="27" t="s">
        <v>269</v>
      </c>
      <c r="B173" s="2"/>
      <c r="C173" s="2" t="s">
        <v>13</v>
      </c>
      <c r="D173" s="2" t="s">
        <v>15</v>
      </c>
      <c r="E173" s="2" t="s">
        <v>763</v>
      </c>
      <c r="F173" s="2"/>
      <c r="G173" s="25">
        <f>SUM(G174)</f>
        <v>59000</v>
      </c>
      <c r="H173" s="25">
        <f>SUM(H174)</f>
        <v>70800</v>
      </c>
      <c r="I173" s="25">
        <f>SUM(I174)</f>
        <v>70800</v>
      </c>
    </row>
    <row r="174" spans="1:9" ht="21" customHeight="1">
      <c r="A174" s="27" t="s">
        <v>22</v>
      </c>
      <c r="B174" s="2"/>
      <c r="C174" s="2" t="s">
        <v>13</v>
      </c>
      <c r="D174" s="2" t="s">
        <v>15</v>
      </c>
      <c r="E174" s="2" t="s">
        <v>763</v>
      </c>
      <c r="F174" s="2" t="s">
        <v>96</v>
      </c>
      <c r="G174" s="25">
        <v>59000</v>
      </c>
      <c r="H174" s="25">
        <v>70800</v>
      </c>
      <c r="I174" s="25">
        <v>70800</v>
      </c>
    </row>
    <row r="175" spans="1:9" ht="17.25" customHeight="1">
      <c r="A175" s="27" t="s">
        <v>270</v>
      </c>
      <c r="B175" s="2"/>
      <c r="C175" s="2" t="s">
        <v>13</v>
      </c>
      <c r="D175" s="2" t="s">
        <v>173</v>
      </c>
      <c r="E175" s="2"/>
      <c r="F175" s="2"/>
      <c r="G175" s="25">
        <f>SUM(G176+G183)</f>
        <v>182067.69999999998</v>
      </c>
      <c r="H175" s="25">
        <f>SUM(H176+H183)</f>
        <v>211725.4</v>
      </c>
      <c r="I175" s="25">
        <f>SUM(I176+I183)</f>
        <v>190731.6</v>
      </c>
    </row>
    <row r="176" spans="1:9" ht="31.5">
      <c r="A176" s="104" t="s">
        <v>717</v>
      </c>
      <c r="B176" s="2"/>
      <c r="C176" s="2" t="s">
        <v>13</v>
      </c>
      <c r="D176" s="2" t="s">
        <v>173</v>
      </c>
      <c r="E176" s="2" t="s">
        <v>294</v>
      </c>
      <c r="F176" s="2"/>
      <c r="G176" s="25">
        <f>SUM(G177)+G179+G181</f>
        <v>30460.9</v>
      </c>
      <c r="H176" s="25">
        <f>SUM(H177)+H179+H181</f>
        <v>10460.9</v>
      </c>
      <c r="I176" s="25">
        <f>SUM(I177)+I179+I181</f>
        <v>10460.9</v>
      </c>
    </row>
    <row r="177" spans="1:9" ht="20.25" customHeight="1">
      <c r="A177" s="104" t="s">
        <v>35</v>
      </c>
      <c r="B177" s="2"/>
      <c r="C177" s="2" t="s">
        <v>13</v>
      </c>
      <c r="D177" s="2" t="s">
        <v>173</v>
      </c>
      <c r="E177" s="2" t="s">
        <v>295</v>
      </c>
      <c r="F177" s="2"/>
      <c r="G177" s="25">
        <f>SUM(G178)</f>
        <v>908.7</v>
      </c>
      <c r="H177" s="25">
        <f>SUM(H178)</f>
        <v>10460.9</v>
      </c>
      <c r="I177" s="25">
        <f>SUM(I178)</f>
        <v>10460.9</v>
      </c>
    </row>
    <row r="178" spans="1:9" ht="30" customHeight="1">
      <c r="A178" s="104" t="s">
        <v>52</v>
      </c>
      <c r="B178" s="2"/>
      <c r="C178" s="2" t="s">
        <v>13</v>
      </c>
      <c r="D178" s="2" t="s">
        <v>173</v>
      </c>
      <c r="E178" s="2" t="s">
        <v>295</v>
      </c>
      <c r="F178" s="2" t="s">
        <v>91</v>
      </c>
      <c r="G178" s="25">
        <v>908.7</v>
      </c>
      <c r="H178" s="25">
        <v>10460.9</v>
      </c>
      <c r="I178" s="25">
        <v>10460.9</v>
      </c>
    </row>
    <row r="179" spans="1:9" ht="30" customHeight="1">
      <c r="A179" s="104" t="s">
        <v>812</v>
      </c>
      <c r="B179" s="2"/>
      <c r="C179" s="2" t="s">
        <v>13</v>
      </c>
      <c r="D179" s="2" t="s">
        <v>173</v>
      </c>
      <c r="E179" s="106" t="s">
        <v>813</v>
      </c>
      <c r="F179" s="2"/>
      <c r="G179" s="25">
        <f>SUM(G180)</f>
        <v>20000</v>
      </c>
      <c r="H179" s="25">
        <f>SUM(H180)</f>
        <v>0</v>
      </c>
      <c r="I179" s="25">
        <f>SUM(I180)</f>
        <v>0</v>
      </c>
    </row>
    <row r="180" spans="1:9" ht="30" customHeight="1">
      <c r="A180" s="104" t="s">
        <v>52</v>
      </c>
      <c r="B180" s="2"/>
      <c r="C180" s="2" t="s">
        <v>13</v>
      </c>
      <c r="D180" s="2" t="s">
        <v>173</v>
      </c>
      <c r="E180" s="106" t="s">
        <v>813</v>
      </c>
      <c r="F180" s="2" t="s">
        <v>91</v>
      </c>
      <c r="G180" s="25">
        <v>20000</v>
      </c>
      <c r="H180" s="25"/>
      <c r="I180" s="25"/>
    </row>
    <row r="181" spans="1:9" ht="30" customHeight="1">
      <c r="A181" s="104" t="s">
        <v>814</v>
      </c>
      <c r="B181" s="2"/>
      <c r="C181" s="2" t="s">
        <v>13</v>
      </c>
      <c r="D181" s="2" t="s">
        <v>173</v>
      </c>
      <c r="E181" s="106" t="s">
        <v>815</v>
      </c>
      <c r="F181" s="2"/>
      <c r="G181" s="25">
        <f>SUM(G182)</f>
        <v>9552.2000000000007</v>
      </c>
      <c r="H181" s="25">
        <f>SUM(H182)</f>
        <v>0</v>
      </c>
      <c r="I181" s="25">
        <f>SUM(I182)</f>
        <v>0</v>
      </c>
    </row>
    <row r="182" spans="1:9" ht="30" customHeight="1">
      <c r="A182" s="104" t="s">
        <v>52</v>
      </c>
      <c r="B182" s="2"/>
      <c r="C182" s="2" t="s">
        <v>13</v>
      </c>
      <c r="D182" s="2" t="s">
        <v>173</v>
      </c>
      <c r="E182" s="106" t="s">
        <v>815</v>
      </c>
      <c r="F182" s="2" t="s">
        <v>91</v>
      </c>
      <c r="G182" s="25">
        <v>9552.2000000000007</v>
      </c>
      <c r="H182" s="25"/>
      <c r="I182" s="25"/>
    </row>
    <row r="183" spans="1:9" ht="31.5">
      <c r="A183" s="104" t="s">
        <v>764</v>
      </c>
      <c r="B183" s="2"/>
      <c r="C183" s="2" t="s">
        <v>13</v>
      </c>
      <c r="D183" s="2" t="s">
        <v>173</v>
      </c>
      <c r="E183" s="2" t="s">
        <v>765</v>
      </c>
      <c r="F183" s="2"/>
      <c r="G183" s="25">
        <f>SUM(G184)+G190</f>
        <v>151606.79999999999</v>
      </c>
      <c r="H183" s="25">
        <f>SUM(H184)+H190</f>
        <v>201264.5</v>
      </c>
      <c r="I183" s="25">
        <f>SUM(I184)+I190</f>
        <v>180270.7</v>
      </c>
    </row>
    <row r="184" spans="1:9">
      <c r="A184" s="104" t="s">
        <v>35</v>
      </c>
      <c r="B184" s="2"/>
      <c r="C184" s="2" t="s">
        <v>13</v>
      </c>
      <c r="D184" s="2" t="s">
        <v>173</v>
      </c>
      <c r="E184" s="2" t="s">
        <v>766</v>
      </c>
      <c r="F184" s="2"/>
      <c r="G184" s="25">
        <f>SUM(G185)+G186+G188</f>
        <v>127817.8</v>
      </c>
      <c r="H184" s="25">
        <f>SUM(H185)+H186+H188</f>
        <v>197864.5</v>
      </c>
      <c r="I184" s="25">
        <f>SUM(I185)+I186+I188</f>
        <v>180270.7</v>
      </c>
    </row>
    <row r="185" spans="1:9" ht="31.5">
      <c r="A185" s="104" t="s">
        <v>52</v>
      </c>
      <c r="B185" s="2"/>
      <c r="C185" s="2" t="s">
        <v>13</v>
      </c>
      <c r="D185" s="2" t="s">
        <v>173</v>
      </c>
      <c r="E185" s="2" t="s">
        <v>766</v>
      </c>
      <c r="F185" s="2" t="s">
        <v>91</v>
      </c>
      <c r="G185" s="25">
        <v>81150</v>
      </c>
      <c r="H185" s="25">
        <v>89600</v>
      </c>
      <c r="I185" s="25">
        <v>89600</v>
      </c>
    </row>
    <row r="186" spans="1:9" ht="31.5">
      <c r="A186" s="104" t="s">
        <v>812</v>
      </c>
      <c r="B186" s="2"/>
      <c r="C186" s="2" t="s">
        <v>13</v>
      </c>
      <c r="D186" s="2" t="s">
        <v>173</v>
      </c>
      <c r="E186" s="2" t="s">
        <v>816</v>
      </c>
      <c r="F186" s="2"/>
      <c r="G186" s="25">
        <f>SUM(G187)</f>
        <v>44167.8</v>
      </c>
      <c r="H186" s="25">
        <f>SUM(H187)</f>
        <v>105764.5</v>
      </c>
      <c r="I186" s="25">
        <f>SUM(I187)</f>
        <v>88170.7</v>
      </c>
    </row>
    <row r="187" spans="1:9" ht="31.5">
      <c r="A187" s="104" t="s">
        <v>52</v>
      </c>
      <c r="B187" s="2"/>
      <c r="C187" s="2" t="s">
        <v>13</v>
      </c>
      <c r="D187" s="2" t="s">
        <v>173</v>
      </c>
      <c r="E187" s="2" t="s">
        <v>816</v>
      </c>
      <c r="F187" s="2" t="s">
        <v>91</v>
      </c>
      <c r="G187" s="25">
        <v>44167.8</v>
      </c>
      <c r="H187" s="25">
        <v>105764.5</v>
      </c>
      <c r="I187" s="25">
        <v>88170.7</v>
      </c>
    </row>
    <row r="188" spans="1:9" ht="31.5">
      <c r="A188" s="104" t="s">
        <v>814</v>
      </c>
      <c r="B188" s="2"/>
      <c r="C188" s="2" t="s">
        <v>13</v>
      </c>
      <c r="D188" s="2" t="s">
        <v>173</v>
      </c>
      <c r="E188" s="2" t="s">
        <v>817</v>
      </c>
      <c r="F188" s="2"/>
      <c r="G188" s="25">
        <f>SUM(G189)</f>
        <v>2500</v>
      </c>
      <c r="H188" s="25">
        <f>SUM(H189)</f>
        <v>2500</v>
      </c>
      <c r="I188" s="25">
        <f>SUM(I189)</f>
        <v>2500</v>
      </c>
    </row>
    <row r="189" spans="1:9" ht="31.5">
      <c r="A189" s="104" t="s">
        <v>52</v>
      </c>
      <c r="B189" s="2"/>
      <c r="C189" s="2" t="s">
        <v>13</v>
      </c>
      <c r="D189" s="2" t="s">
        <v>173</v>
      </c>
      <c r="E189" s="2" t="s">
        <v>817</v>
      </c>
      <c r="F189" s="2" t="s">
        <v>91</v>
      </c>
      <c r="G189" s="25">
        <v>2500</v>
      </c>
      <c r="H189" s="25">
        <v>2500</v>
      </c>
      <c r="I189" s="25">
        <v>2500</v>
      </c>
    </row>
    <row r="190" spans="1:9" ht="31.5">
      <c r="A190" s="27" t="s">
        <v>272</v>
      </c>
      <c r="B190" s="2"/>
      <c r="C190" s="2" t="s">
        <v>13</v>
      </c>
      <c r="D190" s="2" t="s">
        <v>173</v>
      </c>
      <c r="E190" s="2" t="s">
        <v>790</v>
      </c>
      <c r="F190" s="2"/>
      <c r="G190" s="25">
        <f>SUM(G191)+G192</f>
        <v>23789</v>
      </c>
      <c r="H190" s="25">
        <f>SUM(H191)+H192</f>
        <v>3400</v>
      </c>
      <c r="I190" s="25">
        <f>SUM(I191)+I192</f>
        <v>0</v>
      </c>
    </row>
    <row r="191" spans="1:9" ht="31.5">
      <c r="A191" s="27" t="s">
        <v>273</v>
      </c>
      <c r="B191" s="2"/>
      <c r="C191" s="2" t="s">
        <v>13</v>
      </c>
      <c r="D191" s="2" t="s">
        <v>173</v>
      </c>
      <c r="E191" s="2" t="s">
        <v>790</v>
      </c>
      <c r="F191" s="2" t="s">
        <v>250</v>
      </c>
      <c r="G191" s="25">
        <v>13700</v>
      </c>
      <c r="H191" s="25">
        <v>3400</v>
      </c>
      <c r="I191" s="25"/>
    </row>
    <row r="192" spans="1:9" ht="31.5">
      <c r="A192" s="1" t="s">
        <v>789</v>
      </c>
      <c r="B192" s="2"/>
      <c r="C192" s="2" t="s">
        <v>13</v>
      </c>
      <c r="D192" s="2" t="s">
        <v>173</v>
      </c>
      <c r="E192" s="37" t="s">
        <v>838</v>
      </c>
      <c r="F192" s="2"/>
      <c r="G192" s="25">
        <f>SUM(G193)</f>
        <v>10089</v>
      </c>
      <c r="H192" s="25">
        <f>SUM(H193)</f>
        <v>0</v>
      </c>
      <c r="I192" s="25">
        <f>SUM(I193)</f>
        <v>0</v>
      </c>
    </row>
    <row r="193" spans="1:9" ht="31.5">
      <c r="A193" s="104" t="s">
        <v>273</v>
      </c>
      <c r="B193" s="2"/>
      <c r="C193" s="2" t="s">
        <v>13</v>
      </c>
      <c r="D193" s="2" t="s">
        <v>173</v>
      </c>
      <c r="E193" s="37" t="s">
        <v>838</v>
      </c>
      <c r="F193" s="2" t="s">
        <v>250</v>
      </c>
      <c r="G193" s="25">
        <v>10089</v>
      </c>
      <c r="H193" s="25"/>
      <c r="I193" s="25"/>
    </row>
    <row r="194" spans="1:9" ht="22.5" customHeight="1">
      <c r="A194" s="125" t="s">
        <v>23</v>
      </c>
      <c r="B194" s="20"/>
      <c r="C194" s="126" t="s">
        <v>13</v>
      </c>
      <c r="D194" s="126" t="s">
        <v>24</v>
      </c>
      <c r="E194" s="31"/>
      <c r="F194" s="31"/>
      <c r="G194" s="102">
        <f>SUM(G195+G202+G211+G217+G224+G234)+G231</f>
        <v>15345.3</v>
      </c>
      <c r="H194" s="102">
        <f>SUM(H195+H202+H211+H217+H224+H234)+H231</f>
        <v>13127.800000000001</v>
      </c>
      <c r="I194" s="102">
        <f>SUM(I195+I202+I211+I217+I224+I234)+I231</f>
        <v>13127.800000000001</v>
      </c>
    </row>
    <row r="195" spans="1:9" ht="47.25">
      <c r="A195" s="125" t="s">
        <v>718</v>
      </c>
      <c r="B195" s="20"/>
      <c r="C195" s="126" t="s">
        <v>13</v>
      </c>
      <c r="D195" s="126" t="s">
        <v>24</v>
      </c>
      <c r="E195" s="31" t="s">
        <v>719</v>
      </c>
      <c r="F195" s="31"/>
      <c r="G195" s="102">
        <f>SUM(G199)</f>
        <v>1500</v>
      </c>
      <c r="H195" s="102">
        <f>SUM(H199)</f>
        <v>1500</v>
      </c>
      <c r="I195" s="102">
        <f>SUM(I199)</f>
        <v>1500</v>
      </c>
    </row>
    <row r="196" spans="1:9" ht="47.25" hidden="1">
      <c r="A196" s="125" t="s">
        <v>398</v>
      </c>
      <c r="B196" s="20"/>
      <c r="C196" s="126" t="s">
        <v>13</v>
      </c>
      <c r="D196" s="126" t="s">
        <v>24</v>
      </c>
      <c r="E196" s="126" t="s">
        <v>483</v>
      </c>
      <c r="F196" s="31"/>
      <c r="G196" s="102">
        <f t="shared" ref="G196:I197" si="13">SUM(G197)</f>
        <v>0</v>
      </c>
      <c r="H196" s="102">
        <f t="shared" si="13"/>
        <v>0</v>
      </c>
      <c r="I196" s="102">
        <f t="shared" si="13"/>
        <v>0</v>
      </c>
    </row>
    <row r="197" spans="1:9" ht="31.5" hidden="1">
      <c r="A197" s="125" t="s">
        <v>484</v>
      </c>
      <c r="B197" s="20"/>
      <c r="C197" s="126" t="s">
        <v>13</v>
      </c>
      <c r="D197" s="126" t="s">
        <v>24</v>
      </c>
      <c r="E197" s="126" t="s">
        <v>485</v>
      </c>
      <c r="F197" s="31"/>
      <c r="G197" s="102">
        <f t="shared" si="13"/>
        <v>0</v>
      </c>
      <c r="H197" s="102">
        <f t="shared" si="13"/>
        <v>0</v>
      </c>
      <c r="I197" s="102">
        <f t="shared" si="13"/>
        <v>0</v>
      </c>
    </row>
    <row r="198" spans="1:9" hidden="1">
      <c r="A198" s="125" t="s">
        <v>22</v>
      </c>
      <c r="B198" s="20"/>
      <c r="C198" s="126" t="s">
        <v>13</v>
      </c>
      <c r="D198" s="126" t="s">
        <v>24</v>
      </c>
      <c r="E198" s="126" t="s">
        <v>485</v>
      </c>
      <c r="F198" s="31">
        <v>800</v>
      </c>
      <c r="G198" s="102"/>
      <c r="H198" s="102"/>
      <c r="I198" s="102"/>
    </row>
    <row r="199" spans="1:9" ht="47.25">
      <c r="A199" s="38" t="s">
        <v>18</v>
      </c>
      <c r="B199" s="39"/>
      <c r="C199" s="126" t="s">
        <v>13</v>
      </c>
      <c r="D199" s="126" t="s">
        <v>24</v>
      </c>
      <c r="E199" s="126" t="s">
        <v>987</v>
      </c>
      <c r="F199" s="31"/>
      <c r="G199" s="102">
        <f t="shared" ref="G199:I200" si="14">SUM(G200)</f>
        <v>1500</v>
      </c>
      <c r="H199" s="102">
        <f t="shared" si="14"/>
        <v>1500</v>
      </c>
      <c r="I199" s="102">
        <f t="shared" si="14"/>
        <v>1500</v>
      </c>
    </row>
    <row r="200" spans="1:9" ht="31.5">
      <c r="A200" s="125" t="s">
        <v>235</v>
      </c>
      <c r="B200" s="20"/>
      <c r="C200" s="126" t="s">
        <v>13</v>
      </c>
      <c r="D200" s="126" t="s">
        <v>24</v>
      </c>
      <c r="E200" s="126" t="s">
        <v>988</v>
      </c>
      <c r="F200" s="126"/>
      <c r="G200" s="102">
        <f t="shared" si="14"/>
        <v>1500</v>
      </c>
      <c r="H200" s="102">
        <f t="shared" si="14"/>
        <v>1500</v>
      </c>
      <c r="I200" s="102">
        <f t="shared" si="14"/>
        <v>1500</v>
      </c>
    </row>
    <row r="201" spans="1:9">
      <c r="A201" s="125" t="s">
        <v>22</v>
      </c>
      <c r="B201" s="20"/>
      <c r="C201" s="126" t="s">
        <v>13</v>
      </c>
      <c r="D201" s="126" t="s">
        <v>24</v>
      </c>
      <c r="E201" s="126" t="s">
        <v>988</v>
      </c>
      <c r="F201" s="126" t="s">
        <v>96</v>
      </c>
      <c r="G201" s="102">
        <v>1500</v>
      </c>
      <c r="H201" s="102">
        <v>1500</v>
      </c>
      <c r="I201" s="102">
        <v>1500</v>
      </c>
    </row>
    <row r="202" spans="1:9" ht="31.5">
      <c r="A202" s="125" t="s">
        <v>723</v>
      </c>
      <c r="B202" s="20"/>
      <c r="C202" s="126" t="s">
        <v>13</v>
      </c>
      <c r="D202" s="126" t="s">
        <v>24</v>
      </c>
      <c r="E202" s="126" t="s">
        <v>233</v>
      </c>
      <c r="F202" s="31"/>
      <c r="G202" s="102">
        <f>SUM(G203)+G205</f>
        <v>4800</v>
      </c>
      <c r="H202" s="102">
        <f>SUM(H203)+H205</f>
        <v>4100</v>
      </c>
      <c r="I202" s="102">
        <f>SUM(I203)+I205</f>
        <v>4100</v>
      </c>
    </row>
    <row r="203" spans="1:9" ht="31.5">
      <c r="A203" s="26" t="s">
        <v>98</v>
      </c>
      <c r="B203" s="20"/>
      <c r="C203" s="126" t="s">
        <v>13</v>
      </c>
      <c r="D203" s="126" t="s">
        <v>24</v>
      </c>
      <c r="E203" s="126" t="s">
        <v>796</v>
      </c>
      <c r="F203" s="31"/>
      <c r="G203" s="102">
        <f>SUM(G204)</f>
        <v>700</v>
      </c>
      <c r="H203" s="102">
        <f>SUM(H204)</f>
        <v>0</v>
      </c>
      <c r="I203" s="102">
        <f>SUM(I204)</f>
        <v>0</v>
      </c>
    </row>
    <row r="204" spans="1:9" ht="31.5">
      <c r="A204" s="104" t="s">
        <v>52</v>
      </c>
      <c r="B204" s="20"/>
      <c r="C204" s="126" t="s">
        <v>13</v>
      </c>
      <c r="D204" s="126" t="s">
        <v>24</v>
      </c>
      <c r="E204" s="126" t="s">
        <v>796</v>
      </c>
      <c r="F204" s="31">
        <v>200</v>
      </c>
      <c r="G204" s="102">
        <v>700</v>
      </c>
      <c r="H204" s="102"/>
      <c r="I204" s="102"/>
    </row>
    <row r="205" spans="1:9" ht="31.5">
      <c r="A205" s="38" t="s">
        <v>69</v>
      </c>
      <c r="B205" s="39"/>
      <c r="C205" s="126" t="s">
        <v>13</v>
      </c>
      <c r="D205" s="126" t="s">
        <v>24</v>
      </c>
      <c r="E205" s="126" t="s">
        <v>721</v>
      </c>
      <c r="F205" s="31"/>
      <c r="G205" s="102">
        <f>SUM(G206)+G208</f>
        <v>4100</v>
      </c>
      <c r="H205" s="102">
        <f>SUM(H206)+H208</f>
        <v>4100</v>
      </c>
      <c r="I205" s="102">
        <f>SUM(I206)+I208</f>
        <v>4100</v>
      </c>
    </row>
    <row r="206" spans="1:9" ht="31.5">
      <c r="A206" s="125" t="s">
        <v>411</v>
      </c>
      <c r="B206" s="20"/>
      <c r="C206" s="126" t="s">
        <v>13</v>
      </c>
      <c r="D206" s="126" t="s">
        <v>24</v>
      </c>
      <c r="E206" s="126" t="s">
        <v>722</v>
      </c>
      <c r="F206" s="126"/>
      <c r="G206" s="102">
        <f>SUM(G207)</f>
        <v>3800</v>
      </c>
      <c r="H206" s="102">
        <f>SUM(H207)</f>
        <v>3800</v>
      </c>
      <c r="I206" s="102">
        <f>SUM(I207)</f>
        <v>3800</v>
      </c>
    </row>
    <row r="207" spans="1:9" ht="31.5">
      <c r="A207" s="125" t="s">
        <v>230</v>
      </c>
      <c r="B207" s="20"/>
      <c r="C207" s="126" t="s">
        <v>13</v>
      </c>
      <c r="D207" s="126" t="s">
        <v>24</v>
      </c>
      <c r="E207" s="126" t="s">
        <v>722</v>
      </c>
      <c r="F207" s="126" t="s">
        <v>122</v>
      </c>
      <c r="G207" s="102">
        <v>3800</v>
      </c>
      <c r="H207" s="102">
        <v>3800</v>
      </c>
      <c r="I207" s="102">
        <v>3800</v>
      </c>
    </row>
    <row r="208" spans="1:9">
      <c r="A208" s="125" t="s">
        <v>724</v>
      </c>
      <c r="B208" s="20"/>
      <c r="C208" s="126" t="s">
        <v>13</v>
      </c>
      <c r="D208" s="126" t="s">
        <v>24</v>
      </c>
      <c r="E208" s="126" t="s">
        <v>234</v>
      </c>
      <c r="F208" s="126"/>
      <c r="G208" s="102">
        <f>G210</f>
        <v>300</v>
      </c>
      <c r="H208" s="102">
        <f>H210</f>
        <v>300</v>
      </c>
      <c r="I208" s="102">
        <f>I210</f>
        <v>300</v>
      </c>
    </row>
    <row r="209" spans="1:9">
      <c r="A209" s="27" t="s">
        <v>35</v>
      </c>
      <c r="B209" s="20"/>
      <c r="C209" s="126" t="s">
        <v>13</v>
      </c>
      <c r="D209" s="126" t="s">
        <v>24</v>
      </c>
      <c r="E209" s="126" t="s">
        <v>725</v>
      </c>
      <c r="F209" s="126"/>
      <c r="G209" s="102">
        <f>SUM(G210)</f>
        <v>300</v>
      </c>
      <c r="H209" s="102">
        <f>SUM(H210)</f>
        <v>300</v>
      </c>
      <c r="I209" s="102">
        <f>SUM(I210)</f>
        <v>300</v>
      </c>
    </row>
    <row r="210" spans="1:9" ht="31.5">
      <c r="A210" s="27" t="s">
        <v>52</v>
      </c>
      <c r="B210" s="20"/>
      <c r="C210" s="126" t="s">
        <v>13</v>
      </c>
      <c r="D210" s="126" t="s">
        <v>24</v>
      </c>
      <c r="E210" s="126" t="s">
        <v>725</v>
      </c>
      <c r="F210" s="126" t="s">
        <v>91</v>
      </c>
      <c r="G210" s="102">
        <v>300</v>
      </c>
      <c r="H210" s="102">
        <v>300</v>
      </c>
      <c r="I210" s="102">
        <v>300</v>
      </c>
    </row>
    <row r="211" spans="1:9" ht="31.5">
      <c r="A211" s="27" t="s">
        <v>726</v>
      </c>
      <c r="B211" s="2"/>
      <c r="C211" s="2" t="s">
        <v>13</v>
      </c>
      <c r="D211" s="2" t="s">
        <v>24</v>
      </c>
      <c r="E211" s="2" t="s">
        <v>296</v>
      </c>
      <c r="F211" s="2"/>
      <c r="G211" s="25">
        <f t="shared" ref="G211:I212" si="15">SUM(G212)</f>
        <v>6049.1</v>
      </c>
      <c r="H211" s="25">
        <f t="shared" si="15"/>
        <v>6049.1</v>
      </c>
      <c r="I211" s="25">
        <f t="shared" si="15"/>
        <v>6049.1</v>
      </c>
    </row>
    <row r="212" spans="1:9" ht="31.5">
      <c r="A212" s="27" t="s">
        <v>727</v>
      </c>
      <c r="B212" s="2"/>
      <c r="C212" s="2" t="s">
        <v>13</v>
      </c>
      <c r="D212" s="2" t="s">
        <v>24</v>
      </c>
      <c r="E212" s="2" t="s">
        <v>297</v>
      </c>
      <c r="F212" s="2"/>
      <c r="G212" s="25">
        <f t="shared" si="15"/>
        <v>6049.1</v>
      </c>
      <c r="H212" s="25">
        <f t="shared" si="15"/>
        <v>6049.1</v>
      </c>
      <c r="I212" s="25">
        <f t="shared" si="15"/>
        <v>6049.1</v>
      </c>
    </row>
    <row r="213" spans="1:9" ht="31.5">
      <c r="A213" s="27" t="s">
        <v>45</v>
      </c>
      <c r="B213" s="2"/>
      <c r="C213" s="2" t="s">
        <v>13</v>
      </c>
      <c r="D213" s="2" t="s">
        <v>24</v>
      </c>
      <c r="E213" s="2" t="s">
        <v>298</v>
      </c>
      <c r="F213" s="2"/>
      <c r="G213" s="25">
        <f>SUM(G214:G216)</f>
        <v>6049.1</v>
      </c>
      <c r="H213" s="25">
        <f>SUM(H214:H216)</f>
        <v>6049.1</v>
      </c>
      <c r="I213" s="25">
        <f>SUM(I214:I216)</f>
        <v>6049.1</v>
      </c>
    </row>
    <row r="214" spans="1:9" ht="47.25">
      <c r="A214" s="27" t="s">
        <v>51</v>
      </c>
      <c r="B214" s="2"/>
      <c r="C214" s="2" t="s">
        <v>13</v>
      </c>
      <c r="D214" s="2" t="s">
        <v>24</v>
      </c>
      <c r="E214" s="2" t="s">
        <v>298</v>
      </c>
      <c r="F214" s="2" t="s">
        <v>89</v>
      </c>
      <c r="G214" s="25">
        <v>4993.8</v>
      </c>
      <c r="H214" s="25">
        <v>4993.8</v>
      </c>
      <c r="I214" s="25">
        <v>4993.8</v>
      </c>
    </row>
    <row r="215" spans="1:9" ht="31.5">
      <c r="A215" s="27" t="s">
        <v>52</v>
      </c>
      <c r="B215" s="2"/>
      <c r="C215" s="2" t="s">
        <v>13</v>
      </c>
      <c r="D215" s="2" t="s">
        <v>24</v>
      </c>
      <c r="E215" s="2" t="s">
        <v>298</v>
      </c>
      <c r="F215" s="2" t="s">
        <v>91</v>
      </c>
      <c r="G215" s="25">
        <v>1034.2</v>
      </c>
      <c r="H215" s="25">
        <v>1034.2</v>
      </c>
      <c r="I215" s="25">
        <v>1034.2</v>
      </c>
    </row>
    <row r="216" spans="1:9">
      <c r="A216" s="27" t="s">
        <v>22</v>
      </c>
      <c r="B216" s="2"/>
      <c r="C216" s="2" t="s">
        <v>13</v>
      </c>
      <c r="D216" s="2" t="s">
        <v>24</v>
      </c>
      <c r="E216" s="2" t="s">
        <v>298</v>
      </c>
      <c r="F216" s="2" t="s">
        <v>96</v>
      </c>
      <c r="G216" s="25">
        <v>21.1</v>
      </c>
      <c r="H216" s="25">
        <v>21.1</v>
      </c>
      <c r="I216" s="25">
        <v>21.1</v>
      </c>
    </row>
    <row r="217" spans="1:9" ht="47.25">
      <c r="A217" s="129" t="s">
        <v>731</v>
      </c>
      <c r="B217" s="20"/>
      <c r="C217" s="126" t="s">
        <v>13</v>
      </c>
      <c r="D217" s="126" t="s">
        <v>24</v>
      </c>
      <c r="E217" s="31" t="s">
        <v>732</v>
      </c>
      <c r="F217" s="126"/>
      <c r="G217" s="102">
        <f>SUM(G218)</f>
        <v>2796.2</v>
      </c>
      <c r="H217" s="102">
        <f>SUM(H218)</f>
        <v>1278.7</v>
      </c>
      <c r="I217" s="102">
        <f>SUM(I218)</f>
        <v>1278.7</v>
      </c>
    </row>
    <row r="218" spans="1:9">
      <c r="A218" s="27" t="s">
        <v>35</v>
      </c>
      <c r="B218" s="20"/>
      <c r="C218" s="126" t="s">
        <v>13</v>
      </c>
      <c r="D218" s="126" t="s">
        <v>24</v>
      </c>
      <c r="E218" s="31" t="s">
        <v>733</v>
      </c>
      <c r="F218" s="126"/>
      <c r="G218" s="102">
        <f>SUM(G219+G220+G222)</f>
        <v>2796.2</v>
      </c>
      <c r="H218" s="102">
        <f>SUM(H219+H220+H222)</f>
        <v>1278.7</v>
      </c>
      <c r="I218" s="102">
        <f>SUM(I219+I220+I222)</f>
        <v>1278.7</v>
      </c>
    </row>
    <row r="219" spans="1:9" ht="31.5">
      <c r="A219" s="27" t="s">
        <v>52</v>
      </c>
      <c r="B219" s="20"/>
      <c r="C219" s="126" t="s">
        <v>13</v>
      </c>
      <c r="D219" s="126" t="s">
        <v>24</v>
      </c>
      <c r="E219" s="31" t="s">
        <v>733</v>
      </c>
      <c r="F219" s="126" t="s">
        <v>91</v>
      </c>
      <c r="G219" s="102">
        <f>1278.7+180+100</f>
        <v>1558.7</v>
      </c>
      <c r="H219" s="102">
        <v>1278.7</v>
      </c>
      <c r="I219" s="102">
        <v>1278.7</v>
      </c>
    </row>
    <row r="220" spans="1:9" ht="31.5">
      <c r="A220" s="125" t="s">
        <v>511</v>
      </c>
      <c r="B220" s="20"/>
      <c r="C220" s="126" t="s">
        <v>13</v>
      </c>
      <c r="D220" s="126" t="s">
        <v>24</v>
      </c>
      <c r="E220" s="31" t="s">
        <v>791</v>
      </c>
      <c r="F220" s="31"/>
      <c r="G220" s="102">
        <f>SUM(G221)</f>
        <v>1186.5</v>
      </c>
      <c r="H220" s="102">
        <f>SUM(H221)</f>
        <v>0</v>
      </c>
      <c r="I220" s="102">
        <f>SUM(I221)</f>
        <v>0</v>
      </c>
    </row>
    <row r="221" spans="1:9" ht="31.5">
      <c r="A221" s="125" t="s">
        <v>52</v>
      </c>
      <c r="B221" s="20"/>
      <c r="C221" s="126" t="s">
        <v>13</v>
      </c>
      <c r="D221" s="126" t="s">
        <v>24</v>
      </c>
      <c r="E221" s="31" t="s">
        <v>791</v>
      </c>
      <c r="F221" s="31">
        <v>200</v>
      </c>
      <c r="G221" s="102">
        <v>1186.5</v>
      </c>
      <c r="H221" s="102"/>
      <c r="I221" s="102"/>
    </row>
    <row r="222" spans="1:9" ht="31.5">
      <c r="A222" s="125" t="s">
        <v>570</v>
      </c>
      <c r="B222" s="20"/>
      <c r="C222" s="126" t="s">
        <v>13</v>
      </c>
      <c r="D222" s="126" t="s">
        <v>24</v>
      </c>
      <c r="E222" s="31" t="s">
        <v>792</v>
      </c>
      <c r="F222" s="31"/>
      <c r="G222" s="102">
        <f>SUM(G223)</f>
        <v>51</v>
      </c>
      <c r="H222" s="102">
        <f>SUM(H223)</f>
        <v>0</v>
      </c>
      <c r="I222" s="102">
        <f>SUM(I223)</f>
        <v>0</v>
      </c>
    </row>
    <row r="223" spans="1:9" ht="31.5">
      <c r="A223" s="125" t="s">
        <v>52</v>
      </c>
      <c r="B223" s="20"/>
      <c r="C223" s="126" t="s">
        <v>13</v>
      </c>
      <c r="D223" s="126" t="s">
        <v>24</v>
      </c>
      <c r="E223" s="31" t="s">
        <v>792</v>
      </c>
      <c r="F223" s="31">
        <v>200</v>
      </c>
      <c r="G223" s="102">
        <v>51</v>
      </c>
      <c r="H223" s="102"/>
      <c r="I223" s="102"/>
    </row>
    <row r="224" spans="1:9" ht="31.5" hidden="1">
      <c r="A224" s="125" t="s">
        <v>708</v>
      </c>
      <c r="B224" s="20"/>
      <c r="C224" s="126" t="s">
        <v>13</v>
      </c>
      <c r="D224" s="126" t="s">
        <v>24</v>
      </c>
      <c r="E224" s="31" t="s">
        <v>220</v>
      </c>
      <c r="F224" s="31"/>
      <c r="G224" s="102">
        <f t="shared" ref="G224:I226" si="16">SUM(G225)</f>
        <v>0</v>
      </c>
      <c r="H224" s="102">
        <f t="shared" si="16"/>
        <v>0</v>
      </c>
      <c r="I224" s="102">
        <f t="shared" si="16"/>
        <v>0</v>
      </c>
    </row>
    <row r="225" spans="1:9" ht="31.5" hidden="1">
      <c r="A225" s="125" t="s">
        <v>224</v>
      </c>
      <c r="B225" s="20"/>
      <c r="C225" s="126" t="s">
        <v>13</v>
      </c>
      <c r="D225" s="126" t="s">
        <v>24</v>
      </c>
      <c r="E225" s="31" t="s">
        <v>236</v>
      </c>
      <c r="F225" s="31"/>
      <c r="G225" s="102">
        <f t="shared" si="16"/>
        <v>0</v>
      </c>
      <c r="H225" s="102">
        <f t="shared" si="16"/>
        <v>0</v>
      </c>
      <c r="I225" s="102">
        <f t="shared" si="16"/>
        <v>0</v>
      </c>
    </row>
    <row r="226" spans="1:9" ht="31.5" hidden="1">
      <c r="A226" s="125" t="s">
        <v>497</v>
      </c>
      <c r="B226" s="20"/>
      <c r="C226" s="126" t="s">
        <v>13</v>
      </c>
      <c r="D226" s="126" t="s">
        <v>24</v>
      </c>
      <c r="E226" s="31" t="s">
        <v>734</v>
      </c>
      <c r="F226" s="31"/>
      <c r="G226" s="102">
        <f t="shared" si="16"/>
        <v>0</v>
      </c>
      <c r="H226" s="102">
        <f t="shared" si="16"/>
        <v>0</v>
      </c>
      <c r="I226" s="102">
        <f t="shared" si="16"/>
        <v>0</v>
      </c>
    </row>
    <row r="227" spans="1:9" hidden="1">
      <c r="A227" s="125" t="s">
        <v>22</v>
      </c>
      <c r="B227" s="20"/>
      <c r="C227" s="126" t="s">
        <v>13</v>
      </c>
      <c r="D227" s="126" t="s">
        <v>24</v>
      </c>
      <c r="E227" s="31" t="s">
        <v>734</v>
      </c>
      <c r="F227" s="31">
        <v>800</v>
      </c>
      <c r="G227" s="102"/>
      <c r="H227" s="102"/>
      <c r="I227" s="102"/>
    </row>
    <row r="228" spans="1:9" ht="31.5" hidden="1">
      <c r="A228" s="125" t="s">
        <v>69</v>
      </c>
      <c r="B228" s="20"/>
      <c r="C228" s="126" t="s">
        <v>13</v>
      </c>
      <c r="D228" s="126" t="s">
        <v>24</v>
      </c>
      <c r="E228" s="31" t="s">
        <v>512</v>
      </c>
      <c r="F228" s="126"/>
      <c r="G228" s="102">
        <f t="shared" ref="G228:I229" si="17">SUM(G229)</f>
        <v>0</v>
      </c>
      <c r="H228" s="102">
        <f t="shared" si="17"/>
        <v>0</v>
      </c>
      <c r="I228" s="102">
        <f t="shared" si="17"/>
        <v>0</v>
      </c>
    </row>
    <row r="229" spans="1:9" ht="31.5" hidden="1">
      <c r="A229" s="125" t="s">
        <v>537</v>
      </c>
      <c r="B229" s="20"/>
      <c r="C229" s="126" t="s">
        <v>13</v>
      </c>
      <c r="D229" s="126" t="s">
        <v>24</v>
      </c>
      <c r="E229" s="31" t="s">
        <v>513</v>
      </c>
      <c r="F229" s="126"/>
      <c r="G229" s="102">
        <f t="shared" si="17"/>
        <v>0</v>
      </c>
      <c r="H229" s="102">
        <f t="shared" si="17"/>
        <v>0</v>
      </c>
      <c r="I229" s="102">
        <f t="shared" si="17"/>
        <v>0</v>
      </c>
    </row>
    <row r="230" spans="1:9" ht="31.5" hidden="1">
      <c r="A230" s="125" t="s">
        <v>230</v>
      </c>
      <c r="B230" s="20"/>
      <c r="C230" s="126" t="s">
        <v>13</v>
      </c>
      <c r="D230" s="126" t="s">
        <v>24</v>
      </c>
      <c r="E230" s="31" t="s">
        <v>513</v>
      </c>
      <c r="F230" s="126" t="s">
        <v>122</v>
      </c>
      <c r="G230" s="102">
        <v>0</v>
      </c>
      <c r="H230" s="102">
        <v>0</v>
      </c>
      <c r="I230" s="102">
        <v>0</v>
      </c>
    </row>
    <row r="231" spans="1:9" ht="47.25">
      <c r="A231" s="125" t="s">
        <v>810</v>
      </c>
      <c r="B231" s="20"/>
      <c r="C231" s="126" t="s">
        <v>13</v>
      </c>
      <c r="D231" s="126" t="s">
        <v>24</v>
      </c>
      <c r="E231" s="31" t="s">
        <v>808</v>
      </c>
      <c r="F231" s="126"/>
      <c r="G231" s="102">
        <f t="shared" ref="G231:I232" si="18">SUM(G232)</f>
        <v>200</v>
      </c>
      <c r="H231" s="102">
        <f t="shared" si="18"/>
        <v>200</v>
      </c>
      <c r="I231" s="102">
        <f t="shared" si="18"/>
        <v>200</v>
      </c>
    </row>
    <row r="232" spans="1:9" ht="47.25">
      <c r="A232" s="125" t="s">
        <v>486</v>
      </c>
      <c r="B232" s="20"/>
      <c r="C232" s="126" t="s">
        <v>13</v>
      </c>
      <c r="D232" s="126" t="s">
        <v>24</v>
      </c>
      <c r="E232" s="31" t="s">
        <v>809</v>
      </c>
      <c r="F232" s="126"/>
      <c r="G232" s="102">
        <f t="shared" si="18"/>
        <v>200</v>
      </c>
      <c r="H232" s="102">
        <f t="shared" si="18"/>
        <v>200</v>
      </c>
      <c r="I232" s="102">
        <f t="shared" si="18"/>
        <v>200</v>
      </c>
    </row>
    <row r="233" spans="1:9" ht="31.5">
      <c r="A233" s="125" t="s">
        <v>52</v>
      </c>
      <c r="B233" s="20"/>
      <c r="C233" s="126" t="s">
        <v>13</v>
      </c>
      <c r="D233" s="126" t="s">
        <v>24</v>
      </c>
      <c r="E233" s="31" t="s">
        <v>809</v>
      </c>
      <c r="F233" s="126" t="s">
        <v>91</v>
      </c>
      <c r="G233" s="102">
        <v>200</v>
      </c>
      <c r="H233" s="102">
        <v>200</v>
      </c>
      <c r="I233" s="102">
        <v>200</v>
      </c>
    </row>
    <row r="234" spans="1:9" hidden="1">
      <c r="A234" s="27" t="s">
        <v>192</v>
      </c>
      <c r="B234" s="20"/>
      <c r="C234" s="126" t="s">
        <v>13</v>
      </c>
      <c r="D234" s="126" t="s">
        <v>24</v>
      </c>
      <c r="E234" s="31" t="s">
        <v>193</v>
      </c>
      <c r="F234" s="126"/>
      <c r="G234" s="102">
        <f t="shared" ref="G234:I235" si="19">SUM(G235)</f>
        <v>0</v>
      </c>
      <c r="H234" s="102">
        <f t="shared" si="19"/>
        <v>0</v>
      </c>
      <c r="I234" s="102">
        <f t="shared" si="19"/>
        <v>0</v>
      </c>
    </row>
    <row r="235" spans="1:9" ht="31.5" hidden="1">
      <c r="A235" s="27" t="s">
        <v>45</v>
      </c>
      <c r="B235" s="20"/>
      <c r="C235" s="126" t="s">
        <v>13</v>
      </c>
      <c r="D235" s="126" t="s">
        <v>24</v>
      </c>
      <c r="E235" s="31" t="s">
        <v>466</v>
      </c>
      <c r="F235" s="126"/>
      <c r="G235" s="102">
        <f t="shared" si="19"/>
        <v>0</v>
      </c>
      <c r="H235" s="102">
        <f t="shared" si="19"/>
        <v>0</v>
      </c>
      <c r="I235" s="102">
        <f t="shared" si="19"/>
        <v>0</v>
      </c>
    </row>
    <row r="236" spans="1:9" hidden="1">
      <c r="A236" s="125" t="s">
        <v>22</v>
      </c>
      <c r="B236" s="20"/>
      <c r="C236" s="126" t="s">
        <v>13</v>
      </c>
      <c r="D236" s="126" t="s">
        <v>24</v>
      </c>
      <c r="E236" s="31" t="s">
        <v>466</v>
      </c>
      <c r="F236" s="126" t="s">
        <v>96</v>
      </c>
      <c r="G236" s="102"/>
      <c r="H236" s="102"/>
      <c r="I236" s="102"/>
    </row>
    <row r="237" spans="1:9">
      <c r="A237" s="125" t="s">
        <v>237</v>
      </c>
      <c r="B237" s="20"/>
      <c r="C237" s="126" t="s">
        <v>169</v>
      </c>
      <c r="D237" s="126"/>
      <c r="E237" s="31"/>
      <c r="F237" s="126"/>
      <c r="G237" s="102">
        <f>SUM(G238+G245+G273+G318)</f>
        <v>300338.8</v>
      </c>
      <c r="H237" s="102">
        <f>SUM(H238+H245+H273+H318)</f>
        <v>196563.6</v>
      </c>
      <c r="I237" s="102">
        <f>SUM(I238+I245+I273+I318)</f>
        <v>203526.09999999998</v>
      </c>
    </row>
    <row r="238" spans="1:9">
      <c r="A238" s="125" t="s">
        <v>175</v>
      </c>
      <c r="B238" s="20"/>
      <c r="C238" s="126" t="s">
        <v>169</v>
      </c>
      <c r="D238" s="126" t="s">
        <v>34</v>
      </c>
      <c r="E238" s="31"/>
      <c r="F238" s="126"/>
      <c r="G238" s="102">
        <f>SUM(G239)</f>
        <v>82676.600000000006</v>
      </c>
      <c r="H238" s="102">
        <f>SUM(H239)</f>
        <v>0</v>
      </c>
      <c r="I238" s="102">
        <f>SUM(I239)</f>
        <v>9052</v>
      </c>
    </row>
    <row r="239" spans="1:9" ht="31.5">
      <c r="A239" s="125" t="s">
        <v>740</v>
      </c>
      <c r="B239" s="20"/>
      <c r="C239" s="126" t="s">
        <v>169</v>
      </c>
      <c r="D239" s="126" t="s">
        <v>34</v>
      </c>
      <c r="E239" s="31" t="s">
        <v>238</v>
      </c>
      <c r="F239" s="126"/>
      <c r="G239" s="102">
        <f>SUM(G240)+G243</f>
        <v>82676.600000000006</v>
      </c>
      <c r="H239" s="102">
        <f>SUM(H240)+H243</f>
        <v>0</v>
      </c>
      <c r="I239" s="102">
        <f>SUM(I240)+I243</f>
        <v>9052</v>
      </c>
    </row>
    <row r="240" spans="1:9" ht="31.5">
      <c r="A240" s="125" t="s">
        <v>239</v>
      </c>
      <c r="B240" s="20"/>
      <c r="C240" s="126" t="s">
        <v>240</v>
      </c>
      <c r="D240" s="126" t="s">
        <v>34</v>
      </c>
      <c r="E240" s="31" t="s">
        <v>241</v>
      </c>
      <c r="F240" s="126"/>
      <c r="G240" s="102">
        <f t="shared" ref="G240:I241" si="20">SUM(G241)</f>
        <v>81858.100000000006</v>
      </c>
      <c r="H240" s="102">
        <f t="shared" si="20"/>
        <v>0</v>
      </c>
      <c r="I240" s="102">
        <f t="shared" si="20"/>
        <v>8962.4</v>
      </c>
    </row>
    <row r="241" spans="1:9" ht="47.25">
      <c r="A241" s="125" t="s">
        <v>468</v>
      </c>
      <c r="B241" s="20"/>
      <c r="C241" s="126" t="s">
        <v>240</v>
      </c>
      <c r="D241" s="126" t="s">
        <v>34</v>
      </c>
      <c r="E241" s="31" t="s">
        <v>797</v>
      </c>
      <c r="F241" s="126"/>
      <c r="G241" s="102">
        <f t="shared" si="20"/>
        <v>81858.100000000006</v>
      </c>
      <c r="H241" s="102">
        <f t="shared" si="20"/>
        <v>0</v>
      </c>
      <c r="I241" s="102">
        <f t="shared" si="20"/>
        <v>8962.4</v>
      </c>
    </row>
    <row r="242" spans="1:9" ht="31.5">
      <c r="A242" s="27" t="s">
        <v>273</v>
      </c>
      <c r="B242" s="20"/>
      <c r="C242" s="126" t="s">
        <v>240</v>
      </c>
      <c r="D242" s="126" t="s">
        <v>34</v>
      </c>
      <c r="E242" s="31" t="s">
        <v>797</v>
      </c>
      <c r="F242" s="126" t="s">
        <v>250</v>
      </c>
      <c r="G242" s="102">
        <v>81858.100000000006</v>
      </c>
      <c r="H242" s="102"/>
      <c r="I242" s="102">
        <v>8962.4</v>
      </c>
    </row>
    <row r="243" spans="1:9" ht="47.25">
      <c r="A243" s="125" t="s">
        <v>799</v>
      </c>
      <c r="B243" s="20"/>
      <c r="C243" s="126" t="s">
        <v>240</v>
      </c>
      <c r="D243" s="126" t="s">
        <v>34</v>
      </c>
      <c r="E243" s="31" t="s">
        <v>798</v>
      </c>
      <c r="F243" s="126"/>
      <c r="G243" s="102">
        <f>SUM(G244)</f>
        <v>818.5</v>
      </c>
      <c r="H243" s="102">
        <f>SUM(H244)</f>
        <v>0</v>
      </c>
      <c r="I243" s="102">
        <f>SUM(I244)</f>
        <v>89.6</v>
      </c>
    </row>
    <row r="244" spans="1:9" ht="31.5">
      <c r="A244" s="27" t="s">
        <v>273</v>
      </c>
      <c r="B244" s="20"/>
      <c r="C244" s="126" t="s">
        <v>240</v>
      </c>
      <c r="D244" s="126" t="s">
        <v>34</v>
      </c>
      <c r="E244" s="31" t="s">
        <v>798</v>
      </c>
      <c r="F244" s="126" t="s">
        <v>250</v>
      </c>
      <c r="G244" s="102">
        <v>818.5</v>
      </c>
      <c r="H244" s="102"/>
      <c r="I244" s="102">
        <v>89.6</v>
      </c>
    </row>
    <row r="245" spans="1:9">
      <c r="A245" s="27" t="s">
        <v>176</v>
      </c>
      <c r="B245" s="2"/>
      <c r="C245" s="2" t="s">
        <v>169</v>
      </c>
      <c r="D245" s="2" t="s">
        <v>44</v>
      </c>
      <c r="E245" s="2"/>
      <c r="F245" s="2"/>
      <c r="G245" s="25">
        <f>SUM(G246+G250+G253+G262+G267+G270)</f>
        <v>27014</v>
      </c>
      <c r="H245" s="25">
        <f>SUM(H246+H250+H253+H262+H267+H270)</f>
        <v>30232.6</v>
      </c>
      <c r="I245" s="25">
        <f>SUM(I246+I250+I253+I262+I267+I270)</f>
        <v>30232.6</v>
      </c>
    </row>
    <row r="246" spans="1:9" ht="31.5">
      <c r="A246" s="27" t="s">
        <v>735</v>
      </c>
      <c r="B246" s="2"/>
      <c r="C246" s="2" t="s">
        <v>169</v>
      </c>
      <c r="D246" s="2" t="s">
        <v>44</v>
      </c>
      <c r="E246" s="2" t="s">
        <v>299</v>
      </c>
      <c r="F246" s="2"/>
      <c r="G246" s="25">
        <f t="shared" ref="G246:I247" si="21">SUM(G247)</f>
        <v>1921</v>
      </c>
      <c r="H246" s="25">
        <f t="shared" si="21"/>
        <v>0</v>
      </c>
      <c r="I246" s="25">
        <f t="shared" si="21"/>
        <v>0</v>
      </c>
    </row>
    <row r="247" spans="1:9">
      <c r="A247" s="27" t="s">
        <v>35</v>
      </c>
      <c r="B247" s="2"/>
      <c r="C247" s="2" t="s">
        <v>169</v>
      </c>
      <c r="D247" s="2" t="s">
        <v>44</v>
      </c>
      <c r="E247" s="2" t="s">
        <v>300</v>
      </c>
      <c r="F247" s="2"/>
      <c r="G247" s="25">
        <f t="shared" si="21"/>
        <v>1921</v>
      </c>
      <c r="H247" s="25">
        <f t="shared" si="21"/>
        <v>0</v>
      </c>
      <c r="I247" s="25">
        <f t="shared" si="21"/>
        <v>0</v>
      </c>
    </row>
    <row r="248" spans="1:9" ht="27.75" customHeight="1">
      <c r="A248" s="27" t="s">
        <v>52</v>
      </c>
      <c r="B248" s="2"/>
      <c r="C248" s="2" t="s">
        <v>169</v>
      </c>
      <c r="D248" s="2" t="s">
        <v>44</v>
      </c>
      <c r="E248" s="2" t="s">
        <v>300</v>
      </c>
      <c r="F248" s="2" t="s">
        <v>91</v>
      </c>
      <c r="G248" s="25">
        <v>1921</v>
      </c>
      <c r="H248" s="25"/>
      <c r="I248" s="25"/>
    </row>
    <row r="249" spans="1:9" hidden="1">
      <c r="A249" s="27" t="s">
        <v>22</v>
      </c>
      <c r="B249" s="2"/>
      <c r="C249" s="2" t="s">
        <v>169</v>
      </c>
      <c r="D249" s="2" t="s">
        <v>44</v>
      </c>
      <c r="E249" s="2" t="s">
        <v>301</v>
      </c>
      <c r="F249" s="2" t="s">
        <v>96</v>
      </c>
      <c r="G249" s="25"/>
      <c r="H249" s="25"/>
      <c r="I249" s="25"/>
    </row>
    <row r="250" spans="1:9" ht="31.5">
      <c r="A250" s="27" t="s">
        <v>737</v>
      </c>
      <c r="B250" s="2"/>
      <c r="C250" s="2" t="s">
        <v>169</v>
      </c>
      <c r="D250" s="2" t="s">
        <v>44</v>
      </c>
      <c r="E250" s="2" t="s">
        <v>302</v>
      </c>
      <c r="F250" s="2"/>
      <c r="G250" s="25">
        <f t="shared" ref="G250:I251" si="22">SUM(G251)</f>
        <v>1200</v>
      </c>
      <c r="H250" s="25">
        <f t="shared" si="22"/>
        <v>1200</v>
      </c>
      <c r="I250" s="25">
        <f t="shared" si="22"/>
        <v>1200</v>
      </c>
    </row>
    <row r="251" spans="1:9">
      <c r="A251" s="27" t="s">
        <v>35</v>
      </c>
      <c r="B251" s="2"/>
      <c r="C251" s="2" t="s">
        <v>169</v>
      </c>
      <c r="D251" s="2" t="s">
        <v>44</v>
      </c>
      <c r="E251" s="2" t="s">
        <v>303</v>
      </c>
      <c r="F251" s="2"/>
      <c r="G251" s="25">
        <f t="shared" si="22"/>
        <v>1200</v>
      </c>
      <c r="H251" s="25">
        <f t="shared" si="22"/>
        <v>1200</v>
      </c>
      <c r="I251" s="25">
        <f t="shared" si="22"/>
        <v>1200</v>
      </c>
    </row>
    <row r="252" spans="1:9" ht="31.5">
      <c r="A252" s="27" t="s">
        <v>52</v>
      </c>
      <c r="B252" s="2"/>
      <c r="C252" s="2" t="s">
        <v>169</v>
      </c>
      <c r="D252" s="2" t="s">
        <v>44</v>
      </c>
      <c r="E252" s="2" t="s">
        <v>303</v>
      </c>
      <c r="F252" s="2" t="s">
        <v>91</v>
      </c>
      <c r="G252" s="25">
        <v>1200</v>
      </c>
      <c r="H252" s="25">
        <v>1200</v>
      </c>
      <c r="I252" s="25">
        <v>1200</v>
      </c>
    </row>
    <row r="253" spans="1:9" ht="31.5">
      <c r="A253" s="27" t="s">
        <v>974</v>
      </c>
      <c r="B253" s="2"/>
      <c r="C253" s="2" t="s">
        <v>169</v>
      </c>
      <c r="D253" s="2" t="s">
        <v>44</v>
      </c>
      <c r="E253" s="2" t="s">
        <v>246</v>
      </c>
      <c r="F253" s="2"/>
      <c r="G253" s="25">
        <f>SUM(G254)</f>
        <v>15716.2</v>
      </c>
      <c r="H253" s="25">
        <f>SUM(H254)</f>
        <v>23255.8</v>
      </c>
      <c r="I253" s="25">
        <f>SUM(I254)</f>
        <v>23255.8</v>
      </c>
    </row>
    <row r="254" spans="1:9">
      <c r="A254" s="27" t="s">
        <v>274</v>
      </c>
      <c r="B254" s="2"/>
      <c r="C254" s="2" t="s">
        <v>169</v>
      </c>
      <c r="D254" s="2" t="s">
        <v>44</v>
      </c>
      <c r="E254" s="2" t="s">
        <v>306</v>
      </c>
      <c r="F254" s="2"/>
      <c r="G254" s="25">
        <f>SUM(G260)+G255</f>
        <v>15716.2</v>
      </c>
      <c r="H254" s="25">
        <f>SUM(H260)+H255</f>
        <v>23255.8</v>
      </c>
      <c r="I254" s="25">
        <f>SUM(I260)+I255</f>
        <v>23255.8</v>
      </c>
    </row>
    <row r="255" spans="1:9">
      <c r="A255" s="27" t="s">
        <v>35</v>
      </c>
      <c r="B255" s="2"/>
      <c r="C255" s="2" t="s">
        <v>169</v>
      </c>
      <c r="D255" s="2" t="s">
        <v>44</v>
      </c>
      <c r="E255" s="2" t="s">
        <v>488</v>
      </c>
      <c r="F255" s="2"/>
      <c r="G255" s="25">
        <f>SUM(G256)+G258</f>
        <v>15216.2</v>
      </c>
      <c r="H255" s="25">
        <f>SUM(H256)+H258</f>
        <v>23255.8</v>
      </c>
      <c r="I255" s="25">
        <f>SUM(I256)+I258</f>
        <v>23255.8</v>
      </c>
    </row>
    <row r="256" spans="1:9" ht="63">
      <c r="A256" s="27" t="s">
        <v>818</v>
      </c>
      <c r="B256" s="2"/>
      <c r="C256" s="2" t="s">
        <v>169</v>
      </c>
      <c r="D256" s="2" t="s">
        <v>44</v>
      </c>
      <c r="E256" s="2" t="s">
        <v>819</v>
      </c>
      <c r="F256" s="2"/>
      <c r="G256" s="25">
        <f>SUM(G257)</f>
        <v>15116.2</v>
      </c>
      <c r="H256" s="25">
        <f>SUM(H257)</f>
        <v>23255.8</v>
      </c>
      <c r="I256" s="25">
        <f>SUM(I257)</f>
        <v>23255.8</v>
      </c>
    </row>
    <row r="257" spans="1:9" ht="31.5">
      <c r="A257" s="27" t="s">
        <v>52</v>
      </c>
      <c r="B257" s="2"/>
      <c r="C257" s="2" t="s">
        <v>169</v>
      </c>
      <c r="D257" s="2" t="s">
        <v>44</v>
      </c>
      <c r="E257" s="2" t="s">
        <v>819</v>
      </c>
      <c r="F257" s="2" t="s">
        <v>91</v>
      </c>
      <c r="G257" s="25">
        <v>15116.2</v>
      </c>
      <c r="H257" s="25">
        <v>23255.8</v>
      </c>
      <c r="I257" s="25">
        <v>23255.8</v>
      </c>
    </row>
    <row r="258" spans="1:9" ht="63">
      <c r="A258" s="27" t="s">
        <v>820</v>
      </c>
      <c r="B258" s="2"/>
      <c r="C258" s="2" t="s">
        <v>169</v>
      </c>
      <c r="D258" s="2" t="s">
        <v>44</v>
      </c>
      <c r="E258" s="2" t="s">
        <v>821</v>
      </c>
      <c r="F258" s="2"/>
      <c r="G258" s="25">
        <f>SUM(G259)</f>
        <v>100</v>
      </c>
      <c r="H258" s="25">
        <f>SUM(H259)</f>
        <v>0</v>
      </c>
      <c r="I258" s="25">
        <f>SUM(I259)</f>
        <v>0</v>
      </c>
    </row>
    <row r="259" spans="1:9" ht="31.5">
      <c r="A259" s="27" t="s">
        <v>52</v>
      </c>
      <c r="B259" s="2"/>
      <c r="C259" s="2" t="s">
        <v>169</v>
      </c>
      <c r="D259" s="2" t="s">
        <v>44</v>
      </c>
      <c r="E259" s="2" t="s">
        <v>821</v>
      </c>
      <c r="F259" s="2" t="s">
        <v>91</v>
      </c>
      <c r="G259" s="25">
        <v>100</v>
      </c>
      <c r="H259" s="25"/>
      <c r="I259" s="25"/>
    </row>
    <row r="260" spans="1:9" ht="31.5">
      <c r="A260" s="27" t="s">
        <v>272</v>
      </c>
      <c r="B260" s="2"/>
      <c r="C260" s="2" t="s">
        <v>169</v>
      </c>
      <c r="D260" s="2" t="s">
        <v>44</v>
      </c>
      <c r="E260" s="2" t="s">
        <v>307</v>
      </c>
      <c r="F260" s="2"/>
      <c r="G260" s="25">
        <f>SUM(G261)</f>
        <v>500</v>
      </c>
      <c r="H260" s="25">
        <f>SUM(H261)</f>
        <v>0</v>
      </c>
      <c r="I260" s="25">
        <f>SUM(I261)</f>
        <v>0</v>
      </c>
    </row>
    <row r="261" spans="1:9" ht="31.5">
      <c r="A261" s="27" t="s">
        <v>273</v>
      </c>
      <c r="B261" s="2"/>
      <c r="C261" s="2" t="s">
        <v>169</v>
      </c>
      <c r="D261" s="2" t="s">
        <v>44</v>
      </c>
      <c r="E261" s="2" t="s">
        <v>307</v>
      </c>
      <c r="F261" s="2" t="s">
        <v>250</v>
      </c>
      <c r="G261" s="25">
        <v>500</v>
      </c>
      <c r="H261" s="25"/>
      <c r="I261" s="25"/>
    </row>
    <row r="262" spans="1:9" ht="31.5" customHeight="1">
      <c r="A262" s="125" t="s">
        <v>708</v>
      </c>
      <c r="B262" s="2"/>
      <c r="C262" s="2" t="s">
        <v>169</v>
      </c>
      <c r="D262" s="2" t="s">
        <v>44</v>
      </c>
      <c r="E262" s="2" t="s">
        <v>220</v>
      </c>
      <c r="F262" s="2"/>
      <c r="G262" s="25">
        <f t="shared" ref="G262:I263" si="23">SUM(G263)</f>
        <v>1700</v>
      </c>
      <c r="H262" s="25">
        <f t="shared" si="23"/>
        <v>0</v>
      </c>
      <c r="I262" s="25">
        <f t="shared" si="23"/>
        <v>0</v>
      </c>
    </row>
    <row r="263" spans="1:9" ht="47.25">
      <c r="A263" s="125" t="s">
        <v>709</v>
      </c>
      <c r="B263" s="2"/>
      <c r="C263" s="2" t="s">
        <v>169</v>
      </c>
      <c r="D263" s="2" t="s">
        <v>44</v>
      </c>
      <c r="E263" s="2" t="s">
        <v>221</v>
      </c>
      <c r="F263" s="2"/>
      <c r="G263" s="25">
        <f t="shared" si="23"/>
        <v>1700</v>
      </c>
      <c r="H263" s="25">
        <f t="shared" si="23"/>
        <v>0</v>
      </c>
      <c r="I263" s="25">
        <f t="shared" si="23"/>
        <v>0</v>
      </c>
    </row>
    <row r="264" spans="1:9" ht="31.5">
      <c r="A264" s="125" t="s">
        <v>497</v>
      </c>
      <c r="B264" s="2"/>
      <c r="C264" s="2" t="s">
        <v>169</v>
      </c>
      <c r="D264" s="2" t="s">
        <v>44</v>
      </c>
      <c r="E264" s="2" t="s">
        <v>223</v>
      </c>
      <c r="F264" s="2"/>
      <c r="G264" s="25">
        <f>SUM(G265:G266)</f>
        <v>1700</v>
      </c>
      <c r="H264" s="25">
        <f>SUM(H265:H266)</f>
        <v>0</v>
      </c>
      <c r="I264" s="25">
        <f>SUM(I265:I266)</f>
        <v>0</v>
      </c>
    </row>
    <row r="265" spans="1:9" ht="31.5" hidden="1">
      <c r="A265" s="27" t="s">
        <v>52</v>
      </c>
      <c r="B265" s="2"/>
      <c r="C265" s="2" t="s">
        <v>169</v>
      </c>
      <c r="D265" s="2" t="s">
        <v>44</v>
      </c>
      <c r="E265" s="2" t="s">
        <v>223</v>
      </c>
      <c r="F265" s="2" t="s">
        <v>91</v>
      </c>
      <c r="G265" s="25"/>
      <c r="H265" s="25"/>
      <c r="I265" s="25"/>
    </row>
    <row r="266" spans="1:9" ht="31.5">
      <c r="A266" s="27" t="s">
        <v>52</v>
      </c>
      <c r="B266" s="2"/>
      <c r="C266" s="2" t="s">
        <v>169</v>
      </c>
      <c r="D266" s="2" t="s">
        <v>44</v>
      </c>
      <c r="E266" s="2" t="s">
        <v>223</v>
      </c>
      <c r="F266" s="2" t="s">
        <v>91</v>
      </c>
      <c r="G266" s="25">
        <f>500+1200</f>
        <v>1700</v>
      </c>
      <c r="H266" s="25"/>
      <c r="I266" s="25"/>
    </row>
    <row r="267" spans="1:9" ht="31.5">
      <c r="A267" s="104" t="s">
        <v>771</v>
      </c>
      <c r="B267" s="2"/>
      <c r="C267" s="2" t="s">
        <v>169</v>
      </c>
      <c r="D267" s="2" t="s">
        <v>44</v>
      </c>
      <c r="E267" s="106" t="s">
        <v>767</v>
      </c>
      <c r="F267" s="106"/>
      <c r="G267" s="25">
        <f t="shared" ref="G267:I268" si="24">SUM(G268)</f>
        <v>3200</v>
      </c>
      <c r="H267" s="25">
        <f t="shared" si="24"/>
        <v>2500</v>
      </c>
      <c r="I267" s="25">
        <f t="shared" si="24"/>
        <v>2500</v>
      </c>
    </row>
    <row r="268" spans="1:9">
      <c r="A268" s="104" t="s">
        <v>35</v>
      </c>
      <c r="B268" s="2"/>
      <c r="C268" s="2" t="s">
        <v>169</v>
      </c>
      <c r="D268" s="2" t="s">
        <v>44</v>
      </c>
      <c r="E268" s="106" t="s">
        <v>768</v>
      </c>
      <c r="F268" s="106"/>
      <c r="G268" s="25">
        <f t="shared" si="24"/>
        <v>3200</v>
      </c>
      <c r="H268" s="25">
        <f t="shared" si="24"/>
        <v>2500</v>
      </c>
      <c r="I268" s="25">
        <f t="shared" si="24"/>
        <v>2500</v>
      </c>
    </row>
    <row r="269" spans="1:9" ht="31.5">
      <c r="A269" s="104" t="s">
        <v>52</v>
      </c>
      <c r="B269" s="2"/>
      <c r="C269" s="2" t="s">
        <v>169</v>
      </c>
      <c r="D269" s="2" t="s">
        <v>44</v>
      </c>
      <c r="E269" s="106" t="s">
        <v>768</v>
      </c>
      <c r="F269" s="106" t="s">
        <v>91</v>
      </c>
      <c r="G269" s="25">
        <v>3200</v>
      </c>
      <c r="H269" s="25">
        <v>2500</v>
      </c>
      <c r="I269" s="25">
        <v>2500</v>
      </c>
    </row>
    <row r="270" spans="1:9" ht="31.5">
      <c r="A270" s="104" t="s">
        <v>772</v>
      </c>
      <c r="B270" s="2"/>
      <c r="C270" s="2" t="s">
        <v>169</v>
      </c>
      <c r="D270" s="2" t="s">
        <v>44</v>
      </c>
      <c r="E270" s="106" t="s">
        <v>769</v>
      </c>
      <c r="F270" s="106"/>
      <c r="G270" s="25">
        <f t="shared" ref="G270:I271" si="25">SUM(G271)</f>
        <v>3276.8</v>
      </c>
      <c r="H270" s="25">
        <f t="shared" si="25"/>
        <v>3276.8</v>
      </c>
      <c r="I270" s="25">
        <f t="shared" si="25"/>
        <v>3276.8</v>
      </c>
    </row>
    <row r="271" spans="1:9">
      <c r="A271" s="104" t="s">
        <v>35</v>
      </c>
      <c r="B271" s="2"/>
      <c r="C271" s="2" t="s">
        <v>169</v>
      </c>
      <c r="D271" s="2" t="s">
        <v>44</v>
      </c>
      <c r="E271" s="106" t="s">
        <v>770</v>
      </c>
      <c r="F271" s="106"/>
      <c r="G271" s="25">
        <f t="shared" si="25"/>
        <v>3276.8</v>
      </c>
      <c r="H271" s="25">
        <f t="shared" si="25"/>
        <v>3276.8</v>
      </c>
      <c r="I271" s="25">
        <f t="shared" si="25"/>
        <v>3276.8</v>
      </c>
    </row>
    <row r="272" spans="1:9" ht="31.5">
      <c r="A272" s="104" t="s">
        <v>52</v>
      </c>
      <c r="B272" s="2"/>
      <c r="C272" s="2" t="s">
        <v>169</v>
      </c>
      <c r="D272" s="2" t="s">
        <v>44</v>
      </c>
      <c r="E272" s="106" t="s">
        <v>770</v>
      </c>
      <c r="F272" s="106" t="s">
        <v>91</v>
      </c>
      <c r="G272" s="25">
        <v>3276.8</v>
      </c>
      <c r="H272" s="25">
        <v>3276.8</v>
      </c>
      <c r="I272" s="25">
        <v>3276.8</v>
      </c>
    </row>
    <row r="273" spans="1:9">
      <c r="A273" s="27" t="s">
        <v>177</v>
      </c>
      <c r="B273" s="2"/>
      <c r="C273" s="2" t="s">
        <v>169</v>
      </c>
      <c r="D273" s="2" t="s">
        <v>54</v>
      </c>
      <c r="E273" s="2"/>
      <c r="F273" s="2"/>
      <c r="G273" s="25">
        <f>SUM(G279+G287+G289+G298+G303+G310+G315)</f>
        <v>144149</v>
      </c>
      <c r="H273" s="25">
        <f>SUM(H279+H287+H289+H298+H303+H310+H315)</f>
        <v>118681.60000000001</v>
      </c>
      <c r="I273" s="25">
        <f>SUM(I279+I287+I289+I298+I303+I310+I315)</f>
        <v>121091.8</v>
      </c>
    </row>
    <row r="274" spans="1:9" ht="47.25" hidden="1">
      <c r="A274" s="1" t="s">
        <v>452</v>
      </c>
      <c r="B274" s="2"/>
      <c r="C274" s="2" t="s">
        <v>169</v>
      </c>
      <c r="D274" s="2" t="s">
        <v>54</v>
      </c>
      <c r="E274" s="2" t="s">
        <v>455</v>
      </c>
      <c r="F274" s="2"/>
      <c r="G274" s="25">
        <f t="shared" ref="G274:I277" si="26">SUM(G275)</f>
        <v>0</v>
      </c>
      <c r="H274" s="25">
        <f t="shared" si="26"/>
        <v>0</v>
      </c>
      <c r="I274" s="25">
        <f t="shared" si="26"/>
        <v>0</v>
      </c>
    </row>
    <row r="275" spans="1:9" hidden="1">
      <c r="A275" s="27" t="s">
        <v>458</v>
      </c>
      <c r="B275" s="2"/>
      <c r="C275" s="2" t="s">
        <v>169</v>
      </c>
      <c r="D275" s="2" t="s">
        <v>54</v>
      </c>
      <c r="E275" s="2" t="s">
        <v>457</v>
      </c>
      <c r="F275" s="2"/>
      <c r="G275" s="25">
        <f t="shared" si="26"/>
        <v>0</v>
      </c>
      <c r="H275" s="25">
        <f t="shared" si="26"/>
        <v>0</v>
      </c>
      <c r="I275" s="25">
        <f t="shared" si="26"/>
        <v>0</v>
      </c>
    </row>
    <row r="276" spans="1:9" ht="47.25" hidden="1">
      <c r="A276" s="125" t="s">
        <v>398</v>
      </c>
      <c r="B276" s="2"/>
      <c r="C276" s="2" t="s">
        <v>169</v>
      </c>
      <c r="D276" s="2" t="s">
        <v>54</v>
      </c>
      <c r="E276" s="2" t="s">
        <v>459</v>
      </c>
      <c r="F276" s="2"/>
      <c r="G276" s="25">
        <f t="shared" si="26"/>
        <v>0</v>
      </c>
      <c r="H276" s="25">
        <f t="shared" si="26"/>
        <v>0</v>
      </c>
      <c r="I276" s="25">
        <f t="shared" si="26"/>
        <v>0</v>
      </c>
    </row>
    <row r="277" spans="1:9" ht="31.5" hidden="1">
      <c r="A277" s="27" t="s">
        <v>465</v>
      </c>
      <c r="B277" s="2"/>
      <c r="C277" s="2" t="s">
        <v>169</v>
      </c>
      <c r="D277" s="2" t="s">
        <v>54</v>
      </c>
      <c r="E277" s="2" t="s">
        <v>460</v>
      </c>
      <c r="F277" s="2"/>
      <c r="G277" s="25">
        <f t="shared" si="26"/>
        <v>0</v>
      </c>
      <c r="H277" s="25">
        <f t="shared" si="26"/>
        <v>0</v>
      </c>
      <c r="I277" s="25">
        <f t="shared" si="26"/>
        <v>0</v>
      </c>
    </row>
    <row r="278" spans="1:9" ht="31.5" hidden="1">
      <c r="A278" s="27" t="s">
        <v>52</v>
      </c>
      <c r="B278" s="2"/>
      <c r="C278" s="2" t="s">
        <v>169</v>
      </c>
      <c r="D278" s="2" t="s">
        <v>54</v>
      </c>
      <c r="E278" s="2" t="s">
        <v>460</v>
      </c>
      <c r="F278" s="2" t="s">
        <v>91</v>
      </c>
      <c r="G278" s="25"/>
      <c r="H278" s="25"/>
      <c r="I278" s="25"/>
    </row>
    <row r="279" spans="1:9" ht="31.5">
      <c r="A279" s="40" t="s">
        <v>738</v>
      </c>
      <c r="B279" s="41"/>
      <c r="C279" s="2" t="s">
        <v>169</v>
      </c>
      <c r="D279" s="2" t="s">
        <v>54</v>
      </c>
      <c r="E279" s="2" t="s">
        <v>308</v>
      </c>
      <c r="F279" s="2"/>
      <c r="G279" s="25">
        <f>SUM(G280)</f>
        <v>36608.699999999997</v>
      </c>
      <c r="H279" s="25">
        <f>SUM(H280)</f>
        <v>21526.2</v>
      </c>
      <c r="I279" s="25">
        <f>SUM(I280)</f>
        <v>24826.2</v>
      </c>
    </row>
    <row r="280" spans="1:9">
      <c r="A280" s="27" t="s">
        <v>35</v>
      </c>
      <c r="B280" s="2"/>
      <c r="C280" s="2" t="s">
        <v>169</v>
      </c>
      <c r="D280" s="2" t="s">
        <v>54</v>
      </c>
      <c r="E280" s="2" t="s">
        <v>309</v>
      </c>
      <c r="F280" s="2"/>
      <c r="G280" s="25">
        <f>SUM(G281)+G282+G284</f>
        <v>36608.699999999997</v>
      </c>
      <c r="H280" s="25">
        <f>SUM(H281)+H282+H284</f>
        <v>21526.2</v>
      </c>
      <c r="I280" s="25">
        <f>SUM(I281)+I282+I284</f>
        <v>24826.2</v>
      </c>
    </row>
    <row r="281" spans="1:9" ht="31.5">
      <c r="A281" s="27" t="s">
        <v>52</v>
      </c>
      <c r="B281" s="2"/>
      <c r="C281" s="2" t="s">
        <v>169</v>
      </c>
      <c r="D281" s="2" t="s">
        <v>54</v>
      </c>
      <c r="E281" s="2" t="s">
        <v>309</v>
      </c>
      <c r="F281" s="2" t="s">
        <v>91</v>
      </c>
      <c r="G281" s="25">
        <v>35805</v>
      </c>
      <c r="H281" s="25">
        <v>20722.5</v>
      </c>
      <c r="I281" s="25">
        <v>24022.5</v>
      </c>
    </row>
    <row r="282" spans="1:9" ht="47.25">
      <c r="A282" s="104" t="s">
        <v>823</v>
      </c>
      <c r="B282" s="2"/>
      <c r="C282" s="2" t="s">
        <v>169</v>
      </c>
      <c r="D282" s="2" t="s">
        <v>54</v>
      </c>
      <c r="E282" s="106" t="s">
        <v>822</v>
      </c>
      <c r="F282" s="2"/>
      <c r="G282" s="25">
        <f>SUM(G283)</f>
        <v>401.2</v>
      </c>
      <c r="H282" s="25">
        <f>SUM(H283)</f>
        <v>401.2</v>
      </c>
      <c r="I282" s="25">
        <f>SUM(I283)</f>
        <v>401.2</v>
      </c>
    </row>
    <row r="283" spans="1:9" ht="31.5">
      <c r="A283" s="27" t="s">
        <v>52</v>
      </c>
      <c r="B283" s="2"/>
      <c r="C283" s="2" t="s">
        <v>169</v>
      </c>
      <c r="D283" s="2" t="s">
        <v>54</v>
      </c>
      <c r="E283" s="106" t="s">
        <v>822</v>
      </c>
      <c r="F283" s="2" t="s">
        <v>91</v>
      </c>
      <c r="G283" s="25">
        <v>401.2</v>
      </c>
      <c r="H283" s="25">
        <v>401.2</v>
      </c>
      <c r="I283" s="25">
        <v>401.2</v>
      </c>
    </row>
    <row r="284" spans="1:9">
      <c r="A284" s="104" t="s">
        <v>824</v>
      </c>
      <c r="B284" s="2"/>
      <c r="C284" s="2" t="s">
        <v>169</v>
      </c>
      <c r="D284" s="2" t="s">
        <v>54</v>
      </c>
      <c r="E284" s="106" t="s">
        <v>825</v>
      </c>
      <c r="F284" s="2"/>
      <c r="G284" s="25">
        <f>SUM(G285)</f>
        <v>402.5</v>
      </c>
      <c r="H284" s="25">
        <f>SUM(H285)</f>
        <v>402.5</v>
      </c>
      <c r="I284" s="25">
        <f>SUM(I285)</f>
        <v>402.5</v>
      </c>
    </row>
    <row r="285" spans="1:9" ht="31.5">
      <c r="A285" s="27" t="s">
        <v>52</v>
      </c>
      <c r="B285" s="2"/>
      <c r="C285" s="2" t="s">
        <v>169</v>
      </c>
      <c r="D285" s="2" t="s">
        <v>54</v>
      </c>
      <c r="E285" s="106" t="s">
        <v>825</v>
      </c>
      <c r="F285" s="2" t="s">
        <v>91</v>
      </c>
      <c r="G285" s="25">
        <v>402.5</v>
      </c>
      <c r="H285" s="25">
        <v>402.5</v>
      </c>
      <c r="I285" s="25">
        <v>402.5</v>
      </c>
    </row>
    <row r="286" spans="1:9" ht="31.5">
      <c r="A286" s="27" t="s">
        <v>737</v>
      </c>
      <c r="B286" s="2"/>
      <c r="C286" s="2" t="s">
        <v>169</v>
      </c>
      <c r="D286" s="2" t="s">
        <v>54</v>
      </c>
      <c r="E286" s="2" t="s">
        <v>302</v>
      </c>
      <c r="F286" s="2"/>
      <c r="G286" s="25">
        <f t="shared" ref="G286:I287" si="27">SUM(G287)</f>
        <v>1450</v>
      </c>
      <c r="H286" s="25">
        <f t="shared" si="27"/>
        <v>500</v>
      </c>
      <c r="I286" s="25">
        <f t="shared" si="27"/>
        <v>500</v>
      </c>
    </row>
    <row r="287" spans="1:9">
      <c r="A287" s="27" t="s">
        <v>35</v>
      </c>
      <c r="B287" s="2"/>
      <c r="C287" s="2" t="s">
        <v>169</v>
      </c>
      <c r="D287" s="2" t="s">
        <v>54</v>
      </c>
      <c r="E287" s="2" t="s">
        <v>303</v>
      </c>
      <c r="F287" s="2"/>
      <c r="G287" s="25">
        <f t="shared" si="27"/>
        <v>1450</v>
      </c>
      <c r="H287" s="25">
        <f t="shared" si="27"/>
        <v>500</v>
      </c>
      <c r="I287" s="25">
        <f t="shared" si="27"/>
        <v>500</v>
      </c>
    </row>
    <row r="288" spans="1:9" ht="27" customHeight="1">
      <c r="A288" s="27" t="s">
        <v>52</v>
      </c>
      <c r="B288" s="2"/>
      <c r="C288" s="2" t="s">
        <v>169</v>
      </c>
      <c r="D288" s="2" t="s">
        <v>54</v>
      </c>
      <c r="E288" s="2" t="s">
        <v>303</v>
      </c>
      <c r="F288" s="2" t="s">
        <v>91</v>
      </c>
      <c r="G288" s="25">
        <v>1450</v>
      </c>
      <c r="H288" s="25">
        <v>500</v>
      </c>
      <c r="I288" s="25">
        <v>500</v>
      </c>
    </row>
    <row r="289" spans="1:9" ht="31.5">
      <c r="A289" s="27" t="s">
        <v>637</v>
      </c>
      <c r="B289" s="2"/>
      <c r="C289" s="2" t="s">
        <v>169</v>
      </c>
      <c r="D289" s="2" t="s">
        <v>54</v>
      </c>
      <c r="E289" s="2" t="s">
        <v>489</v>
      </c>
      <c r="F289" s="2"/>
      <c r="G289" s="25">
        <f>SUM(G293)+G290</f>
        <v>8286.2999999999993</v>
      </c>
      <c r="H289" s="25">
        <f t="shared" ref="H289:I289" si="28">SUM(H293)+H290</f>
        <v>6583.7000000000007</v>
      </c>
      <c r="I289" s="25">
        <f t="shared" si="28"/>
        <v>2393.9</v>
      </c>
    </row>
    <row r="290" spans="1:9">
      <c r="A290" s="27" t="s">
        <v>35</v>
      </c>
      <c r="B290" s="2"/>
      <c r="C290" s="2" t="s">
        <v>169</v>
      </c>
      <c r="D290" s="2" t="s">
        <v>54</v>
      </c>
      <c r="E290" s="2" t="s">
        <v>856</v>
      </c>
      <c r="F290" s="2"/>
      <c r="G290" s="25"/>
      <c r="H290" s="25">
        <f>SUM(H291)</f>
        <v>4468.3</v>
      </c>
      <c r="I290" s="25"/>
    </row>
    <row r="291" spans="1:9">
      <c r="A291" s="27" t="s">
        <v>858</v>
      </c>
      <c r="B291" s="2"/>
      <c r="C291" s="2" t="s">
        <v>169</v>
      </c>
      <c r="D291" s="2" t="s">
        <v>54</v>
      </c>
      <c r="E291" s="2" t="s">
        <v>857</v>
      </c>
      <c r="F291" s="2"/>
      <c r="G291" s="25"/>
      <c r="H291" s="25">
        <f>SUM(H292)</f>
        <v>4468.3</v>
      </c>
      <c r="I291" s="25"/>
    </row>
    <row r="292" spans="1:9" ht="31.5">
      <c r="A292" s="27" t="s">
        <v>52</v>
      </c>
      <c r="B292" s="2"/>
      <c r="C292" s="2" t="s">
        <v>169</v>
      </c>
      <c r="D292" s="2" t="s">
        <v>54</v>
      </c>
      <c r="E292" s="2" t="s">
        <v>857</v>
      </c>
      <c r="F292" s="2" t="s">
        <v>91</v>
      </c>
      <c r="G292" s="25"/>
      <c r="H292" s="25">
        <v>4468.3</v>
      </c>
      <c r="I292" s="25"/>
    </row>
    <row r="293" spans="1:9">
      <c r="A293" s="1" t="s">
        <v>572</v>
      </c>
      <c r="B293" s="2"/>
      <c r="C293" s="2" t="s">
        <v>169</v>
      </c>
      <c r="D293" s="2" t="s">
        <v>54</v>
      </c>
      <c r="E293" s="2" t="s">
        <v>826</v>
      </c>
      <c r="F293" s="2"/>
      <c r="G293" s="25">
        <f>SUM(G295)+G296</f>
        <v>8286.2999999999993</v>
      </c>
      <c r="H293" s="25">
        <f>SUM(H295)+H296</f>
        <v>2115.4</v>
      </c>
      <c r="I293" s="25">
        <f>SUM(I295)+I296</f>
        <v>2393.9</v>
      </c>
    </row>
    <row r="294" spans="1:9">
      <c r="A294" s="27" t="s">
        <v>573</v>
      </c>
      <c r="B294" s="2"/>
      <c r="C294" s="2" t="s">
        <v>169</v>
      </c>
      <c r="D294" s="2" t="s">
        <v>54</v>
      </c>
      <c r="E294" s="2" t="s">
        <v>827</v>
      </c>
      <c r="F294" s="2"/>
      <c r="G294" s="25">
        <f>SUM(G295)</f>
        <v>8186.3</v>
      </c>
      <c r="H294" s="25">
        <f>SUM(H295)</f>
        <v>2015.4</v>
      </c>
      <c r="I294" s="25">
        <f>SUM(I295)</f>
        <v>2293.9</v>
      </c>
    </row>
    <row r="295" spans="1:9" ht="31.5">
      <c r="A295" s="27" t="s">
        <v>52</v>
      </c>
      <c r="B295" s="2"/>
      <c r="C295" s="2" t="s">
        <v>169</v>
      </c>
      <c r="D295" s="2" t="s">
        <v>54</v>
      </c>
      <c r="E295" s="2" t="s">
        <v>827</v>
      </c>
      <c r="F295" s="2" t="s">
        <v>91</v>
      </c>
      <c r="G295" s="25">
        <v>8186.3</v>
      </c>
      <c r="H295" s="25">
        <v>2015.4</v>
      </c>
      <c r="I295" s="25">
        <v>2293.9</v>
      </c>
    </row>
    <row r="296" spans="1:9" ht="31.5">
      <c r="A296" s="27" t="s">
        <v>829</v>
      </c>
      <c r="B296" s="2"/>
      <c r="C296" s="2" t="s">
        <v>169</v>
      </c>
      <c r="D296" s="2" t="s">
        <v>54</v>
      </c>
      <c r="E296" s="2" t="s">
        <v>828</v>
      </c>
      <c r="F296" s="2"/>
      <c r="G296" s="25">
        <f>SUM(G297)</f>
        <v>100</v>
      </c>
      <c r="H296" s="25">
        <f>SUM(H297)</f>
        <v>100</v>
      </c>
      <c r="I296" s="25">
        <f>SUM(I297)</f>
        <v>100</v>
      </c>
    </row>
    <row r="297" spans="1:9" ht="31.5">
      <c r="A297" s="27" t="s">
        <v>52</v>
      </c>
      <c r="B297" s="2"/>
      <c r="C297" s="2" t="s">
        <v>169</v>
      </c>
      <c r="D297" s="2" t="s">
        <v>54</v>
      </c>
      <c r="E297" s="2" t="s">
        <v>828</v>
      </c>
      <c r="F297" s="2" t="s">
        <v>91</v>
      </c>
      <c r="G297" s="25">
        <v>100</v>
      </c>
      <c r="H297" s="25">
        <v>100</v>
      </c>
      <c r="I297" s="25">
        <v>100</v>
      </c>
    </row>
    <row r="298" spans="1:9" ht="31.5">
      <c r="A298" s="125" t="s">
        <v>708</v>
      </c>
      <c r="B298" s="2"/>
      <c r="C298" s="2" t="s">
        <v>169</v>
      </c>
      <c r="D298" s="2" t="s">
        <v>54</v>
      </c>
      <c r="E298" s="31" t="s">
        <v>220</v>
      </c>
      <c r="F298" s="2"/>
      <c r="G298" s="25">
        <f t="shared" ref="G298:I299" si="29">SUM(G299)</f>
        <v>6394.2</v>
      </c>
      <c r="H298" s="25">
        <f t="shared" si="29"/>
        <v>394.2</v>
      </c>
      <c r="I298" s="25">
        <f t="shared" si="29"/>
        <v>394.2</v>
      </c>
    </row>
    <row r="299" spans="1:9" ht="47.25">
      <c r="A299" s="125" t="s">
        <v>709</v>
      </c>
      <c r="B299" s="2"/>
      <c r="C299" s="2" t="s">
        <v>169</v>
      </c>
      <c r="D299" s="2" t="s">
        <v>54</v>
      </c>
      <c r="E299" s="31" t="s">
        <v>221</v>
      </c>
      <c r="F299" s="2"/>
      <c r="G299" s="25">
        <f t="shared" si="29"/>
        <v>6394.2</v>
      </c>
      <c r="H299" s="25">
        <f t="shared" si="29"/>
        <v>394.2</v>
      </c>
      <c r="I299" s="25">
        <f t="shared" si="29"/>
        <v>394.2</v>
      </c>
    </row>
    <row r="300" spans="1:9" ht="31.5">
      <c r="A300" s="125" t="s">
        <v>497</v>
      </c>
      <c r="B300" s="2"/>
      <c r="C300" s="2" t="s">
        <v>169</v>
      </c>
      <c r="D300" s="2" t="s">
        <v>54</v>
      </c>
      <c r="E300" s="31" t="s">
        <v>223</v>
      </c>
      <c r="F300" s="2"/>
      <c r="G300" s="25">
        <f>SUM(G301:G302)</f>
        <v>6394.2</v>
      </c>
      <c r="H300" s="25">
        <f>SUM(H301:H302)</f>
        <v>394.2</v>
      </c>
      <c r="I300" s="25">
        <f>SUM(I301:I302)</f>
        <v>394.2</v>
      </c>
    </row>
    <row r="301" spans="1:9" ht="31.5">
      <c r="A301" s="125" t="s">
        <v>52</v>
      </c>
      <c r="B301" s="2"/>
      <c r="C301" s="2" t="s">
        <v>169</v>
      </c>
      <c r="D301" s="2" t="s">
        <v>54</v>
      </c>
      <c r="E301" s="31" t="s">
        <v>223</v>
      </c>
      <c r="F301" s="2" t="s">
        <v>91</v>
      </c>
      <c r="G301" s="25">
        <v>394.2</v>
      </c>
      <c r="H301" s="25">
        <v>394.2</v>
      </c>
      <c r="I301" s="25">
        <v>394.2</v>
      </c>
    </row>
    <row r="302" spans="1:9" ht="31.5">
      <c r="A302" s="27" t="s">
        <v>273</v>
      </c>
      <c r="B302" s="2"/>
      <c r="C302" s="2" t="s">
        <v>169</v>
      </c>
      <c r="D302" s="2" t="s">
        <v>54</v>
      </c>
      <c r="E302" s="31" t="s">
        <v>223</v>
      </c>
      <c r="F302" s="2" t="s">
        <v>250</v>
      </c>
      <c r="G302" s="25">
        <v>6000</v>
      </c>
      <c r="H302" s="25"/>
      <c r="I302" s="25"/>
    </row>
    <row r="303" spans="1:9">
      <c r="A303" s="104" t="s">
        <v>775</v>
      </c>
      <c r="B303" s="2"/>
      <c r="C303" s="2" t="s">
        <v>169</v>
      </c>
      <c r="D303" s="2" t="s">
        <v>54</v>
      </c>
      <c r="E303" s="106" t="s">
        <v>773</v>
      </c>
      <c r="F303" s="106"/>
      <c r="G303" s="25">
        <f>SUM(G304)+G306+G308</f>
        <v>6464.6</v>
      </c>
      <c r="H303" s="25">
        <f>SUM(H304)+H306+H308</f>
        <v>6346.8</v>
      </c>
      <c r="I303" s="25">
        <f>SUM(I304)+I306+I308</f>
        <v>6346.8</v>
      </c>
    </row>
    <row r="304" spans="1:9">
      <c r="A304" s="104" t="s">
        <v>35</v>
      </c>
      <c r="B304" s="2"/>
      <c r="C304" s="2" t="s">
        <v>169</v>
      </c>
      <c r="D304" s="2" t="s">
        <v>54</v>
      </c>
      <c r="E304" s="106" t="s">
        <v>774</v>
      </c>
      <c r="F304" s="106"/>
      <c r="G304" s="25">
        <f>SUM(G305)</f>
        <v>1000</v>
      </c>
      <c r="H304" s="25">
        <f>SUM(H305)</f>
        <v>1000</v>
      </c>
      <c r="I304" s="25">
        <f>SUM(I305)</f>
        <v>1000</v>
      </c>
    </row>
    <row r="305" spans="1:9" ht="31.5">
      <c r="A305" s="1" t="s">
        <v>52</v>
      </c>
      <c r="B305" s="2"/>
      <c r="C305" s="2" t="s">
        <v>169</v>
      </c>
      <c r="D305" s="2" t="s">
        <v>54</v>
      </c>
      <c r="E305" s="37" t="s">
        <v>774</v>
      </c>
      <c r="F305" s="37" t="s">
        <v>91</v>
      </c>
      <c r="G305" s="25">
        <v>1000</v>
      </c>
      <c r="H305" s="25">
        <v>1000</v>
      </c>
      <c r="I305" s="25">
        <v>1000</v>
      </c>
    </row>
    <row r="306" spans="1:9" ht="47.25">
      <c r="A306" s="1" t="s">
        <v>26</v>
      </c>
      <c r="B306" s="2"/>
      <c r="C306" s="2" t="s">
        <v>169</v>
      </c>
      <c r="D306" s="2" t="s">
        <v>54</v>
      </c>
      <c r="E306" s="37" t="s">
        <v>782</v>
      </c>
      <c r="F306" s="37"/>
      <c r="G306" s="25">
        <f>SUM(G307)</f>
        <v>5346.8</v>
      </c>
      <c r="H306" s="25">
        <f>SUM(H307)</f>
        <v>5346.8</v>
      </c>
      <c r="I306" s="25">
        <f>SUM(I307)</f>
        <v>5346.8</v>
      </c>
    </row>
    <row r="307" spans="1:9" ht="31.5">
      <c r="A307" s="1" t="s">
        <v>230</v>
      </c>
      <c r="B307" s="2"/>
      <c r="C307" s="2" t="s">
        <v>169</v>
      </c>
      <c r="D307" s="2" t="s">
        <v>54</v>
      </c>
      <c r="E307" s="37" t="s">
        <v>782</v>
      </c>
      <c r="F307" s="37" t="s">
        <v>122</v>
      </c>
      <c r="G307" s="25">
        <v>5346.8</v>
      </c>
      <c r="H307" s="25">
        <v>5346.8</v>
      </c>
      <c r="I307" s="25">
        <v>5346.8</v>
      </c>
    </row>
    <row r="308" spans="1:9" ht="31.5">
      <c r="A308" s="1" t="s">
        <v>265</v>
      </c>
      <c r="B308" s="2"/>
      <c r="C308" s="2" t="s">
        <v>169</v>
      </c>
      <c r="D308" s="2" t="s">
        <v>54</v>
      </c>
      <c r="E308" s="37" t="s">
        <v>801</v>
      </c>
      <c r="F308" s="37"/>
      <c r="G308" s="25">
        <f>SUM(G309)</f>
        <v>117.8</v>
      </c>
      <c r="H308" s="25">
        <f>SUM(H309)</f>
        <v>0</v>
      </c>
      <c r="I308" s="25">
        <f>SUM(I309)</f>
        <v>0</v>
      </c>
    </row>
    <row r="309" spans="1:9" ht="31.5">
      <c r="A309" s="1" t="s">
        <v>230</v>
      </c>
      <c r="B309" s="2"/>
      <c r="C309" s="2" t="s">
        <v>169</v>
      </c>
      <c r="D309" s="2" t="s">
        <v>54</v>
      </c>
      <c r="E309" s="37" t="s">
        <v>801</v>
      </c>
      <c r="F309" s="37" t="s">
        <v>122</v>
      </c>
      <c r="G309" s="25">
        <v>117.8</v>
      </c>
      <c r="H309" s="25"/>
      <c r="I309" s="25"/>
    </row>
    <row r="310" spans="1:9">
      <c r="A310" s="1" t="s">
        <v>776</v>
      </c>
      <c r="B310" s="2"/>
      <c r="C310" s="2" t="s">
        <v>169</v>
      </c>
      <c r="D310" s="2" t="s">
        <v>54</v>
      </c>
      <c r="E310" s="37" t="s">
        <v>780</v>
      </c>
      <c r="F310" s="37"/>
      <c r="G310" s="25">
        <f>SUM(G311)+G313</f>
        <v>24555</v>
      </c>
      <c r="H310" s="25">
        <f>SUM(H311)+H313</f>
        <v>22940.5</v>
      </c>
      <c r="I310" s="25">
        <f>SUM(I311)+I313</f>
        <v>26240.5</v>
      </c>
    </row>
    <row r="311" spans="1:9">
      <c r="A311" s="104" t="s">
        <v>35</v>
      </c>
      <c r="B311" s="2"/>
      <c r="C311" s="2" t="s">
        <v>169</v>
      </c>
      <c r="D311" s="2" t="s">
        <v>54</v>
      </c>
      <c r="E311" s="106" t="s">
        <v>781</v>
      </c>
      <c r="F311" s="106"/>
      <c r="G311" s="25">
        <f>SUM(G312)</f>
        <v>6700</v>
      </c>
      <c r="H311" s="25">
        <f>SUM(H312)</f>
        <v>6700</v>
      </c>
      <c r="I311" s="25">
        <f>SUM(I312)</f>
        <v>6700</v>
      </c>
    </row>
    <row r="312" spans="1:9" ht="31.5">
      <c r="A312" s="1" t="s">
        <v>52</v>
      </c>
      <c r="B312" s="2"/>
      <c r="C312" s="2" t="s">
        <v>169</v>
      </c>
      <c r="D312" s="2" t="s">
        <v>54</v>
      </c>
      <c r="E312" s="37" t="s">
        <v>781</v>
      </c>
      <c r="F312" s="37" t="s">
        <v>91</v>
      </c>
      <c r="G312" s="25">
        <v>6700</v>
      </c>
      <c r="H312" s="25">
        <v>6700</v>
      </c>
      <c r="I312" s="25">
        <v>6700</v>
      </c>
    </row>
    <row r="313" spans="1:9" ht="47.25">
      <c r="A313" s="1" t="s">
        <v>26</v>
      </c>
      <c r="B313" s="2"/>
      <c r="C313" s="2" t="s">
        <v>169</v>
      </c>
      <c r="D313" s="2" t="s">
        <v>54</v>
      </c>
      <c r="E313" s="37" t="s">
        <v>800</v>
      </c>
      <c r="F313" s="37"/>
      <c r="G313" s="25">
        <f>SUM(G314)</f>
        <v>17855</v>
      </c>
      <c r="H313" s="25">
        <f>SUM(H314)</f>
        <v>16240.5</v>
      </c>
      <c r="I313" s="25">
        <f>SUM(I314)</f>
        <v>19540.5</v>
      </c>
    </row>
    <row r="314" spans="1:9" ht="31.5">
      <c r="A314" s="1" t="s">
        <v>230</v>
      </c>
      <c r="B314" s="2"/>
      <c r="C314" s="2" t="s">
        <v>169</v>
      </c>
      <c r="D314" s="2" t="s">
        <v>54</v>
      </c>
      <c r="E314" s="37" t="s">
        <v>800</v>
      </c>
      <c r="F314" s="37" t="s">
        <v>122</v>
      </c>
      <c r="G314" s="25">
        <v>17855</v>
      </c>
      <c r="H314" s="25">
        <v>16240.5</v>
      </c>
      <c r="I314" s="25">
        <v>19540.5</v>
      </c>
    </row>
    <row r="315" spans="1:9">
      <c r="A315" s="104" t="s">
        <v>777</v>
      </c>
      <c r="B315" s="2"/>
      <c r="C315" s="2" t="s">
        <v>169</v>
      </c>
      <c r="D315" s="2" t="s">
        <v>54</v>
      </c>
      <c r="E315" s="106" t="s">
        <v>778</v>
      </c>
      <c r="F315" s="106"/>
      <c r="G315" s="25">
        <f t="shared" ref="G315:I316" si="30">SUM(G316)</f>
        <v>60390.2</v>
      </c>
      <c r="H315" s="25">
        <f t="shared" si="30"/>
        <v>60390.2</v>
      </c>
      <c r="I315" s="25">
        <f t="shared" si="30"/>
        <v>60390.2</v>
      </c>
    </row>
    <row r="316" spans="1:9">
      <c r="A316" s="104" t="s">
        <v>35</v>
      </c>
      <c r="B316" s="2"/>
      <c r="C316" s="2" t="s">
        <v>169</v>
      </c>
      <c r="D316" s="2" t="s">
        <v>54</v>
      </c>
      <c r="E316" s="106" t="s">
        <v>779</v>
      </c>
      <c r="F316" s="106"/>
      <c r="G316" s="25">
        <f t="shared" si="30"/>
        <v>60390.2</v>
      </c>
      <c r="H316" s="25">
        <f t="shared" si="30"/>
        <v>60390.2</v>
      </c>
      <c r="I316" s="25">
        <f t="shared" si="30"/>
        <v>60390.2</v>
      </c>
    </row>
    <row r="317" spans="1:9" ht="31.5">
      <c r="A317" s="1" t="s">
        <v>52</v>
      </c>
      <c r="B317" s="2"/>
      <c r="C317" s="2" t="s">
        <v>169</v>
      </c>
      <c r="D317" s="2" t="s">
        <v>54</v>
      </c>
      <c r="E317" s="106" t="s">
        <v>779</v>
      </c>
      <c r="F317" s="37" t="s">
        <v>91</v>
      </c>
      <c r="G317" s="25">
        <v>60390.2</v>
      </c>
      <c r="H317" s="25">
        <v>60390.2</v>
      </c>
      <c r="I317" s="25">
        <v>60390.2</v>
      </c>
    </row>
    <row r="318" spans="1:9" ht="18.75" customHeight="1">
      <c r="A318" s="27" t="s">
        <v>178</v>
      </c>
      <c r="B318" s="2"/>
      <c r="C318" s="35" t="s">
        <v>169</v>
      </c>
      <c r="D318" s="35" t="s">
        <v>169</v>
      </c>
      <c r="E318" s="35"/>
      <c r="F318" s="35"/>
      <c r="G318" s="102">
        <f>SUM(G330)+G333+G319+G338</f>
        <v>46499.199999999997</v>
      </c>
      <c r="H318" s="102">
        <f>SUM(H330)+H333+H319+H338</f>
        <v>47649.4</v>
      </c>
      <c r="I318" s="102">
        <f>SUM(I330)+I333+I319+I338</f>
        <v>43149.7</v>
      </c>
    </row>
    <row r="319" spans="1:9" ht="31.5">
      <c r="A319" s="27" t="s">
        <v>974</v>
      </c>
      <c r="B319" s="2"/>
      <c r="C319" s="35" t="s">
        <v>169</v>
      </c>
      <c r="D319" s="35" t="s">
        <v>169</v>
      </c>
      <c r="E319" s="2" t="s">
        <v>246</v>
      </c>
      <c r="F319" s="2"/>
      <c r="G319" s="25">
        <f>SUM(G320)+G323</f>
        <v>45000</v>
      </c>
      <c r="H319" s="25">
        <f>SUM(H320)+H323</f>
        <v>47500</v>
      </c>
      <c r="I319" s="25">
        <f>SUM(I320)+I323</f>
        <v>43000</v>
      </c>
    </row>
    <row r="320" spans="1:9" ht="31.5">
      <c r="A320" s="27" t="s">
        <v>271</v>
      </c>
      <c r="B320" s="2"/>
      <c r="C320" s="35" t="s">
        <v>169</v>
      </c>
      <c r="D320" s="35" t="s">
        <v>169</v>
      </c>
      <c r="E320" s="2" t="s">
        <v>304</v>
      </c>
      <c r="F320" s="2"/>
      <c r="G320" s="25">
        <f t="shared" ref="G320:I321" si="31">SUM(G321)</f>
        <v>1300</v>
      </c>
      <c r="H320" s="25">
        <f t="shared" si="31"/>
        <v>0</v>
      </c>
      <c r="I320" s="25">
        <f t="shared" si="31"/>
        <v>0</v>
      </c>
    </row>
    <row r="321" spans="1:9" ht="31.5">
      <c r="A321" s="27" t="s">
        <v>272</v>
      </c>
      <c r="B321" s="2"/>
      <c r="C321" s="35" t="s">
        <v>169</v>
      </c>
      <c r="D321" s="35" t="s">
        <v>169</v>
      </c>
      <c r="E321" s="2" t="s">
        <v>305</v>
      </c>
      <c r="F321" s="2"/>
      <c r="G321" s="25">
        <f t="shared" si="31"/>
        <v>1300</v>
      </c>
      <c r="H321" s="25">
        <f t="shared" si="31"/>
        <v>0</v>
      </c>
      <c r="I321" s="25">
        <f t="shared" si="31"/>
        <v>0</v>
      </c>
    </row>
    <row r="322" spans="1:9" ht="31.5">
      <c r="A322" s="27" t="s">
        <v>273</v>
      </c>
      <c r="B322" s="2"/>
      <c r="C322" s="35" t="s">
        <v>169</v>
      </c>
      <c r="D322" s="35" t="s">
        <v>169</v>
      </c>
      <c r="E322" s="2" t="s">
        <v>305</v>
      </c>
      <c r="F322" s="2" t="s">
        <v>250</v>
      </c>
      <c r="G322" s="25">
        <v>1300</v>
      </c>
      <c r="H322" s="25"/>
      <c r="I322" s="25"/>
    </row>
    <row r="323" spans="1:9">
      <c r="A323" s="27" t="s">
        <v>274</v>
      </c>
      <c r="B323" s="2"/>
      <c r="C323" s="35" t="s">
        <v>169</v>
      </c>
      <c r="D323" s="35" t="s">
        <v>169</v>
      </c>
      <c r="E323" s="2" t="s">
        <v>306</v>
      </c>
      <c r="F323" s="2"/>
      <c r="G323" s="25">
        <f>SUM(G324)</f>
        <v>43700</v>
      </c>
      <c r="H323" s="25">
        <f>SUM(H324)</f>
        <v>47500</v>
      </c>
      <c r="I323" s="25">
        <f>SUM(I324)</f>
        <v>43000</v>
      </c>
    </row>
    <row r="324" spans="1:9" ht="31.5">
      <c r="A324" s="27" t="s">
        <v>272</v>
      </c>
      <c r="B324" s="2"/>
      <c r="C324" s="35" t="s">
        <v>169</v>
      </c>
      <c r="D324" s="35" t="s">
        <v>169</v>
      </c>
      <c r="E324" s="2" t="s">
        <v>307</v>
      </c>
      <c r="F324" s="2"/>
      <c r="G324" s="25">
        <f>SUM(G325)+G326+G328</f>
        <v>43700</v>
      </c>
      <c r="H324" s="25">
        <f>SUM(H325)+H326+H328</f>
        <v>47500</v>
      </c>
      <c r="I324" s="25">
        <f>SUM(I325)+I326+I328</f>
        <v>43000</v>
      </c>
    </row>
    <row r="325" spans="1:9" ht="31.5" hidden="1">
      <c r="A325" s="27" t="s">
        <v>273</v>
      </c>
      <c r="B325" s="2"/>
      <c r="C325" s="35" t="s">
        <v>169</v>
      </c>
      <c r="D325" s="35" t="s">
        <v>169</v>
      </c>
      <c r="E325" s="2" t="s">
        <v>307</v>
      </c>
      <c r="F325" s="2" t="s">
        <v>250</v>
      </c>
      <c r="G325" s="25"/>
      <c r="H325" s="25"/>
      <c r="I325" s="25"/>
    </row>
    <row r="326" spans="1:9">
      <c r="A326" s="27" t="s">
        <v>456</v>
      </c>
      <c r="B326" s="2"/>
      <c r="C326" s="35" t="s">
        <v>169</v>
      </c>
      <c r="D326" s="35" t="s">
        <v>169</v>
      </c>
      <c r="E326" s="2" t="s">
        <v>839</v>
      </c>
      <c r="F326" s="2"/>
      <c r="G326" s="25">
        <f>SUM(G327)</f>
        <v>43000</v>
      </c>
      <c r="H326" s="25">
        <f>SUM(H327)</f>
        <v>47500</v>
      </c>
      <c r="I326" s="25">
        <f>SUM(I327)</f>
        <v>43000</v>
      </c>
    </row>
    <row r="327" spans="1:9" ht="31.5">
      <c r="A327" s="27" t="s">
        <v>273</v>
      </c>
      <c r="B327" s="2"/>
      <c r="C327" s="35" t="s">
        <v>169</v>
      </c>
      <c r="D327" s="35" t="s">
        <v>169</v>
      </c>
      <c r="E327" s="2" t="s">
        <v>839</v>
      </c>
      <c r="F327" s="2" t="s">
        <v>250</v>
      </c>
      <c r="G327" s="25">
        <v>43000</v>
      </c>
      <c r="H327" s="25">
        <v>47500</v>
      </c>
      <c r="I327" s="25">
        <v>43000</v>
      </c>
    </row>
    <row r="328" spans="1:9">
      <c r="A328" s="27" t="s">
        <v>841</v>
      </c>
      <c r="B328" s="2"/>
      <c r="C328" s="35" t="s">
        <v>169</v>
      </c>
      <c r="D328" s="35" t="s">
        <v>169</v>
      </c>
      <c r="E328" s="2" t="s">
        <v>840</v>
      </c>
      <c r="F328" s="2"/>
      <c r="G328" s="25">
        <f>SUM(G329)</f>
        <v>700</v>
      </c>
      <c r="H328" s="25">
        <f>SUM(H329)</f>
        <v>0</v>
      </c>
      <c r="I328" s="25">
        <f>SUM(I329)</f>
        <v>0</v>
      </c>
    </row>
    <row r="329" spans="1:9" ht="31.5">
      <c r="A329" s="27" t="s">
        <v>273</v>
      </c>
      <c r="B329" s="2"/>
      <c r="C329" s="35" t="s">
        <v>169</v>
      </c>
      <c r="D329" s="35" t="s">
        <v>169</v>
      </c>
      <c r="E329" s="2" t="s">
        <v>840</v>
      </c>
      <c r="F329" s="2" t="s">
        <v>250</v>
      </c>
      <c r="G329" s="25">
        <v>700</v>
      </c>
      <c r="H329" s="25"/>
      <c r="I329" s="25"/>
    </row>
    <row r="330" spans="1:9" ht="31.5">
      <c r="A330" s="27" t="s">
        <v>728</v>
      </c>
      <c r="B330" s="2"/>
      <c r="C330" s="35" t="s">
        <v>169</v>
      </c>
      <c r="D330" s="35" t="s">
        <v>169</v>
      </c>
      <c r="E330" s="35" t="s">
        <v>296</v>
      </c>
      <c r="F330" s="35"/>
      <c r="G330" s="102">
        <f t="shared" ref="G330:I331" si="32">SUM(G331)</f>
        <v>1100</v>
      </c>
      <c r="H330" s="102">
        <f t="shared" si="32"/>
        <v>0</v>
      </c>
      <c r="I330" s="102">
        <f t="shared" si="32"/>
        <v>0</v>
      </c>
    </row>
    <row r="331" spans="1:9" ht="31.5">
      <c r="A331" s="27" t="s">
        <v>272</v>
      </c>
      <c r="B331" s="2"/>
      <c r="C331" s="35" t="s">
        <v>169</v>
      </c>
      <c r="D331" s="35" t="s">
        <v>169</v>
      </c>
      <c r="E331" s="35" t="s">
        <v>310</v>
      </c>
      <c r="F331" s="35"/>
      <c r="G331" s="102">
        <f t="shared" si="32"/>
        <v>1100</v>
      </c>
      <c r="H331" s="102">
        <f t="shared" si="32"/>
        <v>0</v>
      </c>
      <c r="I331" s="102">
        <f t="shared" si="32"/>
        <v>0</v>
      </c>
    </row>
    <row r="332" spans="1:9" ht="27.75" customHeight="1">
      <c r="A332" s="27" t="s">
        <v>273</v>
      </c>
      <c r="B332" s="2"/>
      <c r="C332" s="35" t="s">
        <v>169</v>
      </c>
      <c r="D332" s="35" t="s">
        <v>169</v>
      </c>
      <c r="E332" s="35" t="s">
        <v>310</v>
      </c>
      <c r="F332" s="35" t="s">
        <v>250</v>
      </c>
      <c r="G332" s="102">
        <v>1100</v>
      </c>
      <c r="H332" s="102"/>
      <c r="I332" s="102"/>
    </row>
    <row r="333" spans="1:9" ht="31.5">
      <c r="A333" s="27" t="s">
        <v>739</v>
      </c>
      <c r="B333" s="2"/>
      <c r="C333" s="35" t="s">
        <v>169</v>
      </c>
      <c r="D333" s="35" t="s">
        <v>169</v>
      </c>
      <c r="E333" s="35" t="s">
        <v>238</v>
      </c>
      <c r="F333" s="35"/>
      <c r="G333" s="102">
        <f t="shared" ref="G333:I335" si="33">SUM(G334)</f>
        <v>250</v>
      </c>
      <c r="H333" s="102">
        <f t="shared" si="33"/>
        <v>0</v>
      </c>
      <c r="I333" s="102">
        <f t="shared" si="33"/>
        <v>0</v>
      </c>
    </row>
    <row r="334" spans="1:9" ht="31.5">
      <c r="A334" s="27" t="s">
        <v>368</v>
      </c>
      <c r="B334" s="2"/>
      <c r="C334" s="35" t="s">
        <v>169</v>
      </c>
      <c r="D334" s="35" t="s">
        <v>169</v>
      </c>
      <c r="E334" s="35" t="s">
        <v>241</v>
      </c>
      <c r="F334" s="35"/>
      <c r="G334" s="102">
        <f t="shared" si="33"/>
        <v>250</v>
      </c>
      <c r="H334" s="102">
        <f t="shared" si="33"/>
        <v>0</v>
      </c>
      <c r="I334" s="102">
        <f t="shared" si="33"/>
        <v>0</v>
      </c>
    </row>
    <row r="335" spans="1:9">
      <c r="A335" s="104" t="s">
        <v>35</v>
      </c>
      <c r="B335" s="2"/>
      <c r="C335" s="35" t="s">
        <v>169</v>
      </c>
      <c r="D335" s="35" t="s">
        <v>169</v>
      </c>
      <c r="E335" s="35" t="s">
        <v>803</v>
      </c>
      <c r="F335" s="35"/>
      <c r="G335" s="102">
        <f t="shared" si="33"/>
        <v>250</v>
      </c>
      <c r="H335" s="102">
        <f t="shared" si="33"/>
        <v>0</v>
      </c>
      <c r="I335" s="102">
        <f t="shared" si="33"/>
        <v>0</v>
      </c>
    </row>
    <row r="336" spans="1:9" ht="31.5">
      <c r="A336" s="27" t="s">
        <v>52</v>
      </c>
      <c r="B336" s="2"/>
      <c r="C336" s="35" t="s">
        <v>169</v>
      </c>
      <c r="D336" s="35" t="s">
        <v>169</v>
      </c>
      <c r="E336" s="35" t="s">
        <v>803</v>
      </c>
      <c r="F336" s="35" t="s">
        <v>91</v>
      </c>
      <c r="G336" s="102">
        <v>250</v>
      </c>
      <c r="H336" s="102"/>
      <c r="I336" s="102"/>
    </row>
    <row r="337" spans="1:9">
      <c r="A337" s="27" t="s">
        <v>192</v>
      </c>
      <c r="B337" s="2"/>
      <c r="C337" s="35" t="s">
        <v>169</v>
      </c>
      <c r="D337" s="35" t="s">
        <v>169</v>
      </c>
      <c r="E337" s="126" t="s">
        <v>193</v>
      </c>
      <c r="F337" s="35"/>
      <c r="G337" s="102">
        <f>SUM(G338)</f>
        <v>149.20000000000002</v>
      </c>
      <c r="H337" s="102">
        <f>SUM(H338)</f>
        <v>149.4</v>
      </c>
      <c r="I337" s="102">
        <f>SUM(I338)</f>
        <v>149.70000000000002</v>
      </c>
    </row>
    <row r="338" spans="1:9" ht="47.25">
      <c r="A338" s="125" t="s">
        <v>361</v>
      </c>
      <c r="B338" s="35"/>
      <c r="C338" s="35" t="s">
        <v>169</v>
      </c>
      <c r="D338" s="35" t="s">
        <v>169</v>
      </c>
      <c r="E338" s="126" t="s">
        <v>568</v>
      </c>
      <c r="F338" s="31"/>
      <c r="G338" s="102">
        <f>SUM(G339:G340)</f>
        <v>149.20000000000002</v>
      </c>
      <c r="H338" s="102">
        <f>SUM(H339:H340)</f>
        <v>149.4</v>
      </c>
      <c r="I338" s="102">
        <f>SUM(I339:I340)</f>
        <v>149.70000000000002</v>
      </c>
    </row>
    <row r="339" spans="1:9" ht="47.25">
      <c r="A339" s="27" t="s">
        <v>51</v>
      </c>
      <c r="B339" s="35"/>
      <c r="C339" s="35" t="s">
        <v>169</v>
      </c>
      <c r="D339" s="35" t="s">
        <v>169</v>
      </c>
      <c r="E339" s="126" t="s">
        <v>568</v>
      </c>
      <c r="F339" s="126" t="s">
        <v>89</v>
      </c>
      <c r="G339" s="102">
        <v>140.4</v>
      </c>
      <c r="H339" s="102">
        <v>140.6</v>
      </c>
      <c r="I339" s="102">
        <v>140.9</v>
      </c>
    </row>
    <row r="340" spans="1:9" ht="30.75" customHeight="1">
      <c r="A340" s="125" t="s">
        <v>52</v>
      </c>
      <c r="B340" s="35"/>
      <c r="C340" s="35" t="s">
        <v>169</v>
      </c>
      <c r="D340" s="35" t="s">
        <v>169</v>
      </c>
      <c r="E340" s="126" t="s">
        <v>362</v>
      </c>
      <c r="F340" s="126" t="s">
        <v>91</v>
      </c>
      <c r="G340" s="102">
        <v>8.8000000000000007</v>
      </c>
      <c r="H340" s="102">
        <v>8.8000000000000007</v>
      </c>
      <c r="I340" s="102">
        <v>8.8000000000000007</v>
      </c>
    </row>
    <row r="341" spans="1:9">
      <c r="A341" s="125" t="s">
        <v>242</v>
      </c>
      <c r="B341" s="20"/>
      <c r="C341" s="126" t="s">
        <v>78</v>
      </c>
      <c r="D341" s="31"/>
      <c r="E341" s="31"/>
      <c r="F341" s="31"/>
      <c r="G341" s="102">
        <f>SUM(G342+G348)</f>
        <v>15884.1</v>
      </c>
      <c r="H341" s="102">
        <f>SUM(H342+H348)</f>
        <v>10447.5</v>
      </c>
      <c r="I341" s="102">
        <f>SUM(I342+I348)</f>
        <v>10447.5</v>
      </c>
    </row>
    <row r="342" spans="1:9">
      <c r="A342" s="125" t="s">
        <v>243</v>
      </c>
      <c r="B342" s="20"/>
      <c r="C342" s="126" t="s">
        <v>78</v>
      </c>
      <c r="D342" s="126" t="s">
        <v>54</v>
      </c>
      <c r="E342" s="31"/>
      <c r="F342" s="31"/>
      <c r="G342" s="102">
        <f t="shared" ref="G342:I343" si="34">SUM(G343)</f>
        <v>6964.5</v>
      </c>
      <c r="H342" s="102">
        <f t="shared" si="34"/>
        <v>6964.5</v>
      </c>
      <c r="I342" s="102">
        <f t="shared" si="34"/>
        <v>6964.5</v>
      </c>
    </row>
    <row r="343" spans="1:9">
      <c r="A343" s="125" t="s">
        <v>729</v>
      </c>
      <c r="B343" s="20"/>
      <c r="C343" s="126" t="s">
        <v>78</v>
      </c>
      <c r="D343" s="126" t="s">
        <v>54</v>
      </c>
      <c r="E343" s="31" t="s">
        <v>244</v>
      </c>
      <c r="F343" s="31"/>
      <c r="G343" s="102">
        <f t="shared" si="34"/>
        <v>6964.5</v>
      </c>
      <c r="H343" s="102">
        <f t="shared" si="34"/>
        <v>6964.5</v>
      </c>
      <c r="I343" s="102">
        <f t="shared" si="34"/>
        <v>6964.5</v>
      </c>
    </row>
    <row r="344" spans="1:9" ht="31.5">
      <c r="A344" s="125" t="s">
        <v>45</v>
      </c>
      <c r="B344" s="20"/>
      <c r="C344" s="126" t="s">
        <v>78</v>
      </c>
      <c r="D344" s="126" t="s">
        <v>54</v>
      </c>
      <c r="E344" s="31" t="s">
        <v>245</v>
      </c>
      <c r="F344" s="31"/>
      <c r="G344" s="102">
        <f>SUM(G345:G347)</f>
        <v>6964.5</v>
      </c>
      <c r="H344" s="102">
        <f>SUM(H345:H347)</f>
        <v>6964.5</v>
      </c>
      <c r="I344" s="102">
        <f>SUM(I345:I347)</f>
        <v>6964.5</v>
      </c>
    </row>
    <row r="345" spans="1:9" ht="47.25">
      <c r="A345" s="27" t="s">
        <v>51</v>
      </c>
      <c r="B345" s="20"/>
      <c r="C345" s="126" t="s">
        <v>78</v>
      </c>
      <c r="D345" s="126" t="s">
        <v>54</v>
      </c>
      <c r="E345" s="31" t="s">
        <v>245</v>
      </c>
      <c r="F345" s="126" t="s">
        <v>89</v>
      </c>
      <c r="G345" s="102">
        <v>5911.5</v>
      </c>
      <c r="H345" s="102">
        <v>5911.5</v>
      </c>
      <c r="I345" s="102">
        <v>5911.5</v>
      </c>
    </row>
    <row r="346" spans="1:9" ht="31.5">
      <c r="A346" s="125" t="s">
        <v>52</v>
      </c>
      <c r="B346" s="20"/>
      <c r="C346" s="126" t="s">
        <v>78</v>
      </c>
      <c r="D346" s="126" t="s">
        <v>54</v>
      </c>
      <c r="E346" s="31" t="s">
        <v>245</v>
      </c>
      <c r="F346" s="126" t="s">
        <v>91</v>
      </c>
      <c r="G346" s="102">
        <v>927.4</v>
      </c>
      <c r="H346" s="102">
        <v>927.4</v>
      </c>
      <c r="I346" s="102">
        <v>927.4</v>
      </c>
    </row>
    <row r="347" spans="1:9">
      <c r="A347" s="125" t="s">
        <v>22</v>
      </c>
      <c r="B347" s="20"/>
      <c r="C347" s="126" t="s">
        <v>78</v>
      </c>
      <c r="D347" s="126" t="s">
        <v>54</v>
      </c>
      <c r="E347" s="31" t="s">
        <v>245</v>
      </c>
      <c r="F347" s="126" t="s">
        <v>96</v>
      </c>
      <c r="G347" s="102">
        <v>125.6</v>
      </c>
      <c r="H347" s="102">
        <v>125.6</v>
      </c>
      <c r="I347" s="102">
        <v>125.6</v>
      </c>
    </row>
    <row r="348" spans="1:9">
      <c r="A348" s="125" t="s">
        <v>179</v>
      </c>
      <c r="B348" s="20"/>
      <c r="C348" s="126" t="s">
        <v>78</v>
      </c>
      <c r="D348" s="126" t="s">
        <v>169</v>
      </c>
      <c r="E348" s="31"/>
      <c r="F348" s="31"/>
      <c r="G348" s="102">
        <f>SUM(G349)</f>
        <v>8919.6</v>
      </c>
      <c r="H348" s="102">
        <f>SUM(H349)</f>
        <v>3483</v>
      </c>
      <c r="I348" s="102">
        <f>SUM(I349)</f>
        <v>3483</v>
      </c>
    </row>
    <row r="349" spans="1:9">
      <c r="A349" s="125" t="s">
        <v>729</v>
      </c>
      <c r="B349" s="20"/>
      <c r="C349" s="126" t="s">
        <v>78</v>
      </c>
      <c r="D349" s="126" t="s">
        <v>169</v>
      </c>
      <c r="E349" s="31" t="s">
        <v>244</v>
      </c>
      <c r="F349" s="31"/>
      <c r="G349" s="102">
        <f>SUM(G350)+G361+G356</f>
        <v>8919.6</v>
      </c>
      <c r="H349" s="102">
        <f>SUM(H350)+H361+H356</f>
        <v>3483</v>
      </c>
      <c r="I349" s="102">
        <f>SUM(I350)+I361+I356</f>
        <v>3483</v>
      </c>
    </row>
    <row r="350" spans="1:9">
      <c r="A350" s="125" t="s">
        <v>35</v>
      </c>
      <c r="B350" s="20"/>
      <c r="C350" s="126" t="s">
        <v>78</v>
      </c>
      <c r="D350" s="126" t="s">
        <v>169</v>
      </c>
      <c r="E350" s="31" t="s">
        <v>252</v>
      </c>
      <c r="F350" s="31"/>
      <c r="G350" s="102">
        <f>SUM(G351)+G353</f>
        <v>4269.6000000000004</v>
      </c>
      <c r="H350" s="102">
        <f>SUM(H351)+H353</f>
        <v>3483</v>
      </c>
      <c r="I350" s="102">
        <f>SUM(I351)+I353</f>
        <v>3483</v>
      </c>
    </row>
    <row r="351" spans="1:9" ht="47.25" hidden="1">
      <c r="A351" s="125" t="s">
        <v>275</v>
      </c>
      <c r="B351" s="20"/>
      <c r="C351" s="126" t="s">
        <v>78</v>
      </c>
      <c r="D351" s="126" t="s">
        <v>169</v>
      </c>
      <c r="E351" s="31" t="s">
        <v>276</v>
      </c>
      <c r="F351" s="31"/>
      <c r="G351" s="102">
        <f>SUM(G352)</f>
        <v>0</v>
      </c>
      <c r="H351" s="102">
        <f>SUM(H352)</f>
        <v>0</v>
      </c>
      <c r="I351" s="102">
        <f>SUM(I352)</f>
        <v>0</v>
      </c>
    </row>
    <row r="352" spans="1:9" hidden="1">
      <c r="A352" s="125" t="s">
        <v>90</v>
      </c>
      <c r="B352" s="20"/>
      <c r="C352" s="126" t="s">
        <v>78</v>
      </c>
      <c r="D352" s="126" t="s">
        <v>169</v>
      </c>
      <c r="E352" s="31" t="s">
        <v>276</v>
      </c>
      <c r="F352" s="126" t="s">
        <v>91</v>
      </c>
      <c r="G352" s="102"/>
      <c r="H352" s="102"/>
      <c r="I352" s="102"/>
    </row>
    <row r="353" spans="1:9" ht="47.25">
      <c r="A353" s="125" t="s">
        <v>275</v>
      </c>
      <c r="B353" s="20"/>
      <c r="C353" s="126" t="s">
        <v>78</v>
      </c>
      <c r="D353" s="126" t="s">
        <v>169</v>
      </c>
      <c r="E353" s="31" t="s">
        <v>276</v>
      </c>
      <c r="F353" s="31"/>
      <c r="G353" s="102">
        <f>SUM(G354:G355)</f>
        <v>4269.6000000000004</v>
      </c>
      <c r="H353" s="102">
        <f>SUM(H354:H355)</f>
        <v>3483</v>
      </c>
      <c r="I353" s="102">
        <f>SUM(I354:I355)</f>
        <v>3483</v>
      </c>
    </row>
    <row r="354" spans="1:9" ht="47.25" hidden="1">
      <c r="A354" s="27" t="s">
        <v>51</v>
      </c>
      <c r="B354" s="20"/>
      <c r="C354" s="126" t="s">
        <v>78</v>
      </c>
      <c r="D354" s="126" t="s">
        <v>169</v>
      </c>
      <c r="E354" s="31" t="s">
        <v>276</v>
      </c>
      <c r="F354" s="31">
        <v>100</v>
      </c>
      <c r="G354" s="102"/>
      <c r="H354" s="102"/>
      <c r="I354" s="102"/>
    </row>
    <row r="355" spans="1:9" ht="31.5">
      <c r="A355" s="125" t="s">
        <v>52</v>
      </c>
      <c r="B355" s="20"/>
      <c r="C355" s="126" t="s">
        <v>78</v>
      </c>
      <c r="D355" s="126" t="s">
        <v>169</v>
      </c>
      <c r="E355" s="31" t="s">
        <v>276</v>
      </c>
      <c r="F355" s="126" t="s">
        <v>91</v>
      </c>
      <c r="G355" s="102">
        <f>4487.1-534.8+317.3</f>
        <v>4269.6000000000004</v>
      </c>
      <c r="H355" s="102">
        <v>3483</v>
      </c>
      <c r="I355" s="102">
        <v>3483</v>
      </c>
    </row>
    <row r="356" spans="1:9">
      <c r="A356" s="125" t="s">
        <v>788</v>
      </c>
      <c r="B356" s="20"/>
      <c r="C356" s="126" t="s">
        <v>78</v>
      </c>
      <c r="D356" s="126" t="s">
        <v>169</v>
      </c>
      <c r="E356" s="31" t="s">
        <v>783</v>
      </c>
      <c r="F356" s="126"/>
      <c r="G356" s="102">
        <f>SUM(G357+G359)</f>
        <v>4350</v>
      </c>
      <c r="H356" s="102">
        <f>SUM(H357+H359)</f>
        <v>0</v>
      </c>
      <c r="I356" s="102">
        <f>SUM(I357+I359)</f>
        <v>0</v>
      </c>
    </row>
    <row r="357" spans="1:9" ht="47.25">
      <c r="A357" s="125" t="s">
        <v>757</v>
      </c>
      <c r="B357" s="20"/>
      <c r="C357" s="126" t="s">
        <v>78</v>
      </c>
      <c r="D357" s="126" t="s">
        <v>169</v>
      </c>
      <c r="E357" s="31" t="s">
        <v>784</v>
      </c>
      <c r="F357" s="126"/>
      <c r="G357" s="102">
        <f>SUM(G358)</f>
        <v>4132.5</v>
      </c>
      <c r="H357" s="102">
        <f>SUM(H358)</f>
        <v>0</v>
      </c>
      <c r="I357" s="102">
        <f>SUM(I358)</f>
        <v>0</v>
      </c>
    </row>
    <row r="358" spans="1:9" ht="31.5">
      <c r="A358" s="125" t="s">
        <v>52</v>
      </c>
      <c r="B358" s="20"/>
      <c r="C358" s="126" t="s">
        <v>78</v>
      </c>
      <c r="D358" s="126" t="s">
        <v>169</v>
      </c>
      <c r="E358" s="31" t="s">
        <v>784</v>
      </c>
      <c r="F358" s="126" t="s">
        <v>91</v>
      </c>
      <c r="G358" s="102">
        <v>4132.5</v>
      </c>
      <c r="H358" s="102"/>
      <c r="I358" s="102"/>
    </row>
    <row r="359" spans="1:9" ht="47.25">
      <c r="A359" s="125" t="s">
        <v>786</v>
      </c>
      <c r="B359" s="20"/>
      <c r="C359" s="126" t="s">
        <v>78</v>
      </c>
      <c r="D359" s="126" t="s">
        <v>169</v>
      </c>
      <c r="E359" s="31" t="s">
        <v>785</v>
      </c>
      <c r="F359" s="126"/>
      <c r="G359" s="102">
        <f>SUM(G360)</f>
        <v>217.5</v>
      </c>
      <c r="H359" s="102">
        <f>SUM(H360)</f>
        <v>0</v>
      </c>
      <c r="I359" s="102">
        <f>SUM(I360)</f>
        <v>0</v>
      </c>
    </row>
    <row r="360" spans="1:9" ht="31.5">
      <c r="A360" s="125" t="s">
        <v>52</v>
      </c>
      <c r="B360" s="20"/>
      <c r="C360" s="126" t="s">
        <v>78</v>
      </c>
      <c r="D360" s="126" t="s">
        <v>169</v>
      </c>
      <c r="E360" s="31" t="s">
        <v>785</v>
      </c>
      <c r="F360" s="126" t="s">
        <v>91</v>
      </c>
      <c r="G360" s="102">
        <v>217.5</v>
      </c>
      <c r="H360" s="102"/>
      <c r="I360" s="102"/>
    </row>
    <row r="361" spans="1:9" ht="31.5">
      <c r="A361" s="27" t="s">
        <v>272</v>
      </c>
      <c r="B361" s="20"/>
      <c r="C361" s="126" t="s">
        <v>78</v>
      </c>
      <c r="D361" s="126" t="s">
        <v>169</v>
      </c>
      <c r="E361" s="31" t="s">
        <v>515</v>
      </c>
      <c r="F361" s="126"/>
      <c r="G361" s="102">
        <f>SUM(G362)</f>
        <v>300</v>
      </c>
      <c r="H361" s="102">
        <f>SUM(H362)</f>
        <v>0</v>
      </c>
      <c r="I361" s="102">
        <f>SUM(I362)</f>
        <v>0</v>
      </c>
    </row>
    <row r="362" spans="1:9" ht="31.5">
      <c r="A362" s="27" t="s">
        <v>273</v>
      </c>
      <c r="B362" s="20"/>
      <c r="C362" s="126" t="s">
        <v>78</v>
      </c>
      <c r="D362" s="126" t="s">
        <v>169</v>
      </c>
      <c r="E362" s="31" t="s">
        <v>515</v>
      </c>
      <c r="F362" s="126" t="s">
        <v>250</v>
      </c>
      <c r="G362" s="102">
        <v>300</v>
      </c>
      <c r="H362" s="102"/>
      <c r="I362" s="102"/>
    </row>
    <row r="363" spans="1:9">
      <c r="A363" s="27" t="s">
        <v>112</v>
      </c>
      <c r="B363" s="20"/>
      <c r="C363" s="126" t="s">
        <v>113</v>
      </c>
      <c r="D363" s="126"/>
      <c r="E363" s="31"/>
      <c r="F363" s="126"/>
      <c r="G363" s="102">
        <f t="shared" ref="G363:I366" si="35">SUM(G364)</f>
        <v>3800</v>
      </c>
      <c r="H363" s="102">
        <f t="shared" si="35"/>
        <v>3200</v>
      </c>
      <c r="I363" s="102">
        <f t="shared" si="35"/>
        <v>0</v>
      </c>
    </row>
    <row r="364" spans="1:9">
      <c r="A364" s="125" t="s">
        <v>183</v>
      </c>
      <c r="B364" s="20"/>
      <c r="C364" s="126" t="s">
        <v>113</v>
      </c>
      <c r="D364" s="126" t="s">
        <v>173</v>
      </c>
      <c r="E364" s="31"/>
      <c r="F364" s="126"/>
      <c r="G364" s="102">
        <f t="shared" si="35"/>
        <v>3800</v>
      </c>
      <c r="H364" s="102">
        <f t="shared" si="35"/>
        <v>3200</v>
      </c>
      <c r="I364" s="102">
        <f t="shared" si="35"/>
        <v>0</v>
      </c>
    </row>
    <row r="365" spans="1:9" ht="47.25">
      <c r="A365" s="27" t="s">
        <v>753</v>
      </c>
      <c r="B365" s="20"/>
      <c r="C365" s="126" t="s">
        <v>113</v>
      </c>
      <c r="D365" s="126" t="s">
        <v>173</v>
      </c>
      <c r="E365" s="31" t="s">
        <v>496</v>
      </c>
      <c r="F365" s="126"/>
      <c r="G365" s="102">
        <f t="shared" si="35"/>
        <v>3800</v>
      </c>
      <c r="H365" s="102">
        <f t="shared" si="35"/>
        <v>3200</v>
      </c>
      <c r="I365" s="102">
        <f t="shared" si="35"/>
        <v>0</v>
      </c>
    </row>
    <row r="366" spans="1:9" ht="31.5">
      <c r="A366" s="27" t="s">
        <v>272</v>
      </c>
      <c r="B366" s="20"/>
      <c r="C366" s="126" t="s">
        <v>113</v>
      </c>
      <c r="D366" s="126" t="s">
        <v>173</v>
      </c>
      <c r="E366" s="31" t="s">
        <v>802</v>
      </c>
      <c r="F366" s="126"/>
      <c r="G366" s="102">
        <f t="shared" si="35"/>
        <v>3800</v>
      </c>
      <c r="H366" s="102">
        <f t="shared" si="35"/>
        <v>3200</v>
      </c>
      <c r="I366" s="102">
        <f t="shared" si="35"/>
        <v>0</v>
      </c>
    </row>
    <row r="367" spans="1:9" ht="31.5">
      <c r="A367" s="27" t="s">
        <v>273</v>
      </c>
      <c r="B367" s="20"/>
      <c r="C367" s="126" t="s">
        <v>113</v>
      </c>
      <c r="D367" s="126" t="s">
        <v>173</v>
      </c>
      <c r="E367" s="31" t="s">
        <v>802</v>
      </c>
      <c r="F367" s="126" t="s">
        <v>250</v>
      </c>
      <c r="G367" s="102">
        <v>3800</v>
      </c>
      <c r="H367" s="102">
        <v>3200</v>
      </c>
      <c r="I367" s="102"/>
    </row>
    <row r="368" spans="1:9" hidden="1">
      <c r="A368" s="27" t="s">
        <v>123</v>
      </c>
      <c r="B368" s="2"/>
      <c r="C368" s="35" t="s">
        <v>15</v>
      </c>
      <c r="D368" s="35"/>
      <c r="E368" s="35"/>
      <c r="F368" s="2"/>
      <c r="G368" s="25">
        <f t="shared" ref="G368:I371" si="36">SUM(G369)</f>
        <v>0</v>
      </c>
      <c r="H368" s="25">
        <f t="shared" si="36"/>
        <v>0</v>
      </c>
      <c r="I368" s="25">
        <f t="shared" si="36"/>
        <v>0</v>
      </c>
    </row>
    <row r="369" spans="1:9" hidden="1">
      <c r="A369" s="27" t="s">
        <v>516</v>
      </c>
      <c r="B369" s="2"/>
      <c r="C369" s="37" t="s">
        <v>15</v>
      </c>
      <c r="D369" s="37" t="s">
        <v>13</v>
      </c>
      <c r="E369" s="37"/>
      <c r="F369" s="37"/>
      <c r="G369" s="102">
        <f t="shared" si="36"/>
        <v>0</v>
      </c>
      <c r="H369" s="102">
        <f t="shared" si="36"/>
        <v>0</v>
      </c>
      <c r="I369" s="102">
        <f t="shared" si="36"/>
        <v>0</v>
      </c>
    </row>
    <row r="370" spans="1:9" ht="31.5" hidden="1">
      <c r="A370" s="27" t="s">
        <v>728</v>
      </c>
      <c r="B370" s="2"/>
      <c r="C370" s="37" t="s">
        <v>15</v>
      </c>
      <c r="D370" s="37" t="s">
        <v>13</v>
      </c>
      <c r="E370" s="35" t="s">
        <v>296</v>
      </c>
      <c r="F370" s="2"/>
      <c r="G370" s="25">
        <f t="shared" si="36"/>
        <v>0</v>
      </c>
      <c r="H370" s="25">
        <f t="shared" si="36"/>
        <v>0</v>
      </c>
      <c r="I370" s="25">
        <f t="shared" si="36"/>
        <v>0</v>
      </c>
    </row>
    <row r="371" spans="1:9" ht="31.5" hidden="1">
      <c r="A371" s="27" t="s">
        <v>272</v>
      </c>
      <c r="B371" s="2"/>
      <c r="C371" s="37" t="s">
        <v>15</v>
      </c>
      <c r="D371" s="37" t="s">
        <v>13</v>
      </c>
      <c r="E371" s="35" t="s">
        <v>310</v>
      </c>
      <c r="F371" s="2"/>
      <c r="G371" s="25">
        <f t="shared" si="36"/>
        <v>0</v>
      </c>
      <c r="H371" s="25">
        <f t="shared" si="36"/>
        <v>0</v>
      </c>
      <c r="I371" s="25">
        <f t="shared" si="36"/>
        <v>0</v>
      </c>
    </row>
    <row r="372" spans="1:9" ht="31.5" hidden="1">
      <c r="A372" s="27" t="s">
        <v>273</v>
      </c>
      <c r="B372" s="2"/>
      <c r="C372" s="37" t="s">
        <v>15</v>
      </c>
      <c r="D372" s="37" t="s">
        <v>13</v>
      </c>
      <c r="E372" s="35" t="s">
        <v>310</v>
      </c>
      <c r="F372" s="2" t="s">
        <v>250</v>
      </c>
      <c r="G372" s="25"/>
      <c r="H372" s="25"/>
      <c r="I372" s="25"/>
    </row>
    <row r="373" spans="1:9">
      <c r="A373" s="125" t="s">
        <v>30</v>
      </c>
      <c r="B373" s="20"/>
      <c r="C373" s="126" t="s">
        <v>31</v>
      </c>
      <c r="D373" s="126"/>
      <c r="E373" s="31"/>
      <c r="F373" s="31"/>
      <c r="G373" s="102">
        <f>SUM(G374+G386)+G397</f>
        <v>51943.199999999997</v>
      </c>
      <c r="H373" s="102">
        <f>SUM(H374+H386)+H397</f>
        <v>47693.2</v>
      </c>
      <c r="I373" s="102">
        <f>SUM(I374+I386)+I397</f>
        <v>47693.2</v>
      </c>
    </row>
    <row r="374" spans="1:9">
      <c r="A374" s="125" t="s">
        <v>53</v>
      </c>
      <c r="B374" s="20"/>
      <c r="C374" s="126" t="s">
        <v>31</v>
      </c>
      <c r="D374" s="126" t="s">
        <v>54</v>
      </c>
      <c r="E374" s="31"/>
      <c r="F374" s="31"/>
      <c r="G374" s="102">
        <f>SUM(G379)+G375+G382</f>
        <v>1250</v>
      </c>
      <c r="H374" s="102">
        <f>SUM(H379)+H375+H382</f>
        <v>0</v>
      </c>
      <c r="I374" s="102">
        <f>SUM(I379)+I375+I382</f>
        <v>0</v>
      </c>
    </row>
    <row r="375" spans="1:9" ht="31.5" hidden="1">
      <c r="A375" s="1" t="s">
        <v>736</v>
      </c>
      <c r="B375" s="126"/>
      <c r="C375" s="126" t="s">
        <v>31</v>
      </c>
      <c r="D375" s="126" t="s">
        <v>54</v>
      </c>
      <c r="E375" s="31" t="s">
        <v>246</v>
      </c>
      <c r="F375" s="42"/>
      <c r="G375" s="102">
        <f t="shared" ref="G375:I377" si="37">SUM(G376)</f>
        <v>0</v>
      </c>
      <c r="H375" s="102">
        <f t="shared" si="37"/>
        <v>0</v>
      </c>
      <c r="I375" s="102">
        <f t="shared" si="37"/>
        <v>0</v>
      </c>
    </row>
    <row r="376" spans="1:9" ht="31.5" hidden="1">
      <c r="A376" s="125" t="s">
        <v>635</v>
      </c>
      <c r="B376" s="126"/>
      <c r="C376" s="126" t="s">
        <v>31</v>
      </c>
      <c r="D376" s="126" t="s">
        <v>54</v>
      </c>
      <c r="E376" s="31" t="s">
        <v>247</v>
      </c>
      <c r="F376" s="42"/>
      <c r="G376" s="102">
        <f t="shared" si="37"/>
        <v>0</v>
      </c>
      <c r="H376" s="102">
        <f t="shared" si="37"/>
        <v>0</v>
      </c>
      <c r="I376" s="102">
        <f t="shared" si="37"/>
        <v>0</v>
      </c>
    </row>
    <row r="377" spans="1:9" ht="37.5" hidden="1" customHeight="1">
      <c r="A377" s="125" t="s">
        <v>627</v>
      </c>
      <c r="B377" s="126"/>
      <c r="C377" s="126" t="s">
        <v>31</v>
      </c>
      <c r="D377" s="126" t="s">
        <v>54</v>
      </c>
      <c r="E377" s="31" t="s">
        <v>626</v>
      </c>
      <c r="F377" s="42"/>
      <c r="G377" s="102">
        <f t="shared" si="37"/>
        <v>0</v>
      </c>
      <c r="H377" s="102">
        <f t="shared" si="37"/>
        <v>0</v>
      </c>
      <c r="I377" s="102">
        <f t="shared" si="37"/>
        <v>0</v>
      </c>
    </row>
    <row r="378" spans="1:9" hidden="1">
      <c r="A378" s="125" t="s">
        <v>42</v>
      </c>
      <c r="B378" s="126"/>
      <c r="C378" s="126" t="s">
        <v>31</v>
      </c>
      <c r="D378" s="126" t="s">
        <v>54</v>
      </c>
      <c r="E378" s="31" t="s">
        <v>626</v>
      </c>
      <c r="F378" s="31">
        <v>300</v>
      </c>
      <c r="G378" s="102"/>
      <c r="H378" s="102"/>
      <c r="I378" s="102"/>
    </row>
    <row r="379" spans="1:9" ht="31.5" hidden="1">
      <c r="A379" s="125" t="s">
        <v>492</v>
      </c>
      <c r="B379" s="20"/>
      <c r="C379" s="126" t="s">
        <v>31</v>
      </c>
      <c r="D379" s="126" t="s">
        <v>54</v>
      </c>
      <c r="E379" s="31" t="s">
        <v>238</v>
      </c>
      <c r="F379" s="31"/>
      <c r="G379" s="102">
        <f t="shared" ref="G379:I380" si="38">SUM(G380)</f>
        <v>0</v>
      </c>
      <c r="H379" s="102">
        <f t="shared" si="38"/>
        <v>0</v>
      </c>
      <c r="I379" s="102">
        <f t="shared" si="38"/>
        <v>0</v>
      </c>
    </row>
    <row r="380" spans="1:9" ht="78.75" hidden="1">
      <c r="A380" s="125" t="s">
        <v>556</v>
      </c>
      <c r="B380" s="20"/>
      <c r="C380" s="126" t="s">
        <v>31</v>
      </c>
      <c r="D380" s="126" t="s">
        <v>54</v>
      </c>
      <c r="E380" s="31" t="s">
        <v>248</v>
      </c>
      <c r="F380" s="31"/>
      <c r="G380" s="102">
        <f t="shared" si="38"/>
        <v>0</v>
      </c>
      <c r="H380" s="102">
        <f t="shared" si="38"/>
        <v>0</v>
      </c>
      <c r="I380" s="102">
        <f t="shared" si="38"/>
        <v>0</v>
      </c>
    </row>
    <row r="381" spans="1:9" hidden="1">
      <c r="A381" s="125" t="s">
        <v>90</v>
      </c>
      <c r="B381" s="20"/>
      <c r="C381" s="126" t="s">
        <v>31</v>
      </c>
      <c r="D381" s="126" t="s">
        <v>54</v>
      </c>
      <c r="E381" s="31" t="s">
        <v>248</v>
      </c>
      <c r="F381" s="31">
        <v>200</v>
      </c>
      <c r="G381" s="102"/>
      <c r="H381" s="102"/>
      <c r="I381" s="102"/>
    </row>
    <row r="382" spans="1:9" ht="31.5">
      <c r="A382" s="125" t="s">
        <v>745</v>
      </c>
      <c r="B382" s="20"/>
      <c r="C382" s="126" t="s">
        <v>31</v>
      </c>
      <c r="D382" s="126" t="s">
        <v>54</v>
      </c>
      <c r="E382" s="31" t="s">
        <v>446</v>
      </c>
      <c r="F382" s="31"/>
      <c r="G382" s="102">
        <f t="shared" ref="G382:I384" si="39">SUM(G383)</f>
        <v>1250</v>
      </c>
      <c r="H382" s="102">
        <f t="shared" si="39"/>
        <v>0</v>
      </c>
      <c r="I382" s="102">
        <f t="shared" si="39"/>
        <v>0</v>
      </c>
    </row>
    <row r="383" spans="1:9">
      <c r="A383" s="125" t="s">
        <v>35</v>
      </c>
      <c r="B383" s="20"/>
      <c r="C383" s="126" t="s">
        <v>31</v>
      </c>
      <c r="D383" s="126" t="s">
        <v>54</v>
      </c>
      <c r="E383" s="31" t="s">
        <v>447</v>
      </c>
      <c r="F383" s="31"/>
      <c r="G383" s="102">
        <f t="shared" si="39"/>
        <v>1250</v>
      </c>
      <c r="H383" s="102">
        <f t="shared" si="39"/>
        <v>0</v>
      </c>
      <c r="I383" s="102">
        <f t="shared" si="39"/>
        <v>0</v>
      </c>
    </row>
    <row r="384" spans="1:9">
      <c r="A384" s="125" t="s">
        <v>55</v>
      </c>
      <c r="B384" s="20"/>
      <c r="C384" s="126" t="s">
        <v>31</v>
      </c>
      <c r="D384" s="126" t="s">
        <v>54</v>
      </c>
      <c r="E384" s="31" t="s">
        <v>448</v>
      </c>
      <c r="F384" s="31"/>
      <c r="G384" s="102">
        <f t="shared" si="39"/>
        <v>1250</v>
      </c>
      <c r="H384" s="102">
        <f t="shared" si="39"/>
        <v>0</v>
      </c>
      <c r="I384" s="102">
        <f t="shared" si="39"/>
        <v>0</v>
      </c>
    </row>
    <row r="385" spans="1:9">
      <c r="A385" s="125" t="s">
        <v>42</v>
      </c>
      <c r="B385" s="20"/>
      <c r="C385" s="126" t="s">
        <v>31</v>
      </c>
      <c r="D385" s="126" t="s">
        <v>54</v>
      </c>
      <c r="E385" s="31" t="s">
        <v>448</v>
      </c>
      <c r="F385" s="31">
        <v>300</v>
      </c>
      <c r="G385" s="102">
        <v>1250</v>
      </c>
      <c r="H385" s="102"/>
      <c r="I385" s="102"/>
    </row>
    <row r="386" spans="1:9">
      <c r="A386" s="125" t="s">
        <v>186</v>
      </c>
      <c r="B386" s="20"/>
      <c r="C386" s="126" t="s">
        <v>31</v>
      </c>
      <c r="D386" s="126" t="s">
        <v>13</v>
      </c>
      <c r="E386" s="126"/>
      <c r="F386" s="126"/>
      <c r="G386" s="102">
        <f>SUM(G391)+G387</f>
        <v>47643.199999999997</v>
      </c>
      <c r="H386" s="102">
        <f>SUM(H391)+H387</f>
        <v>47643.199999999997</v>
      </c>
      <c r="I386" s="102">
        <f>SUM(I391)+I387</f>
        <v>47643.199999999997</v>
      </c>
    </row>
    <row r="387" spans="1:9" ht="31.5">
      <c r="A387" s="125" t="s">
        <v>975</v>
      </c>
      <c r="B387" s="20"/>
      <c r="C387" s="126" t="s">
        <v>31</v>
      </c>
      <c r="D387" s="126" t="s">
        <v>13</v>
      </c>
      <c r="E387" s="31" t="s">
        <v>246</v>
      </c>
      <c r="F387" s="126"/>
      <c r="G387" s="102">
        <f t="shared" ref="G387:I389" si="40">SUM(G388)</f>
        <v>570</v>
      </c>
      <c r="H387" s="102">
        <f t="shared" si="40"/>
        <v>570</v>
      </c>
      <c r="I387" s="102">
        <f t="shared" si="40"/>
        <v>570</v>
      </c>
    </row>
    <row r="388" spans="1:9" ht="31.5">
      <c r="A388" s="125" t="s">
        <v>254</v>
      </c>
      <c r="B388" s="20"/>
      <c r="C388" s="126" t="s">
        <v>31</v>
      </c>
      <c r="D388" s="126" t="s">
        <v>13</v>
      </c>
      <c r="E388" s="31" t="s">
        <v>247</v>
      </c>
      <c r="F388" s="126"/>
      <c r="G388" s="102">
        <f t="shared" si="40"/>
        <v>570</v>
      </c>
      <c r="H388" s="102">
        <f t="shared" si="40"/>
        <v>570</v>
      </c>
      <c r="I388" s="102">
        <f t="shared" si="40"/>
        <v>570</v>
      </c>
    </row>
    <row r="389" spans="1:9" ht="47.25">
      <c r="A389" s="125" t="s">
        <v>469</v>
      </c>
      <c r="B389" s="20"/>
      <c r="C389" s="126" t="s">
        <v>31</v>
      </c>
      <c r="D389" s="126" t="s">
        <v>13</v>
      </c>
      <c r="E389" s="31" t="s">
        <v>569</v>
      </c>
      <c r="F389" s="126"/>
      <c r="G389" s="102">
        <f t="shared" si="40"/>
        <v>570</v>
      </c>
      <c r="H389" s="102">
        <f t="shared" si="40"/>
        <v>570</v>
      </c>
      <c r="I389" s="102">
        <f t="shared" si="40"/>
        <v>570</v>
      </c>
    </row>
    <row r="390" spans="1:9">
      <c r="A390" s="125" t="s">
        <v>42</v>
      </c>
      <c r="B390" s="20"/>
      <c r="C390" s="126" t="s">
        <v>31</v>
      </c>
      <c r="D390" s="126" t="s">
        <v>13</v>
      </c>
      <c r="E390" s="31" t="s">
        <v>569</v>
      </c>
      <c r="F390" s="126" t="s">
        <v>99</v>
      </c>
      <c r="G390" s="102">
        <v>570</v>
      </c>
      <c r="H390" s="102">
        <v>570</v>
      </c>
      <c r="I390" s="102">
        <v>570</v>
      </c>
    </row>
    <row r="391" spans="1:9" ht="31.5">
      <c r="A391" s="125" t="s">
        <v>740</v>
      </c>
      <c r="B391" s="20"/>
      <c r="C391" s="126" t="s">
        <v>31</v>
      </c>
      <c r="D391" s="126" t="s">
        <v>13</v>
      </c>
      <c r="E391" s="31" t="s">
        <v>238</v>
      </c>
      <c r="F391" s="31"/>
      <c r="G391" s="102">
        <f>SUM(G392)</f>
        <v>47073.2</v>
      </c>
      <c r="H391" s="102">
        <f>SUM(H392)</f>
        <v>47073.2</v>
      </c>
      <c r="I391" s="102">
        <f>SUM(I392)</f>
        <v>47073.2</v>
      </c>
    </row>
    <row r="392" spans="1:9" ht="63">
      <c r="A392" s="125" t="s">
        <v>364</v>
      </c>
      <c r="B392" s="20"/>
      <c r="C392" s="126" t="s">
        <v>31</v>
      </c>
      <c r="D392" s="126" t="s">
        <v>13</v>
      </c>
      <c r="E392" s="31" t="s">
        <v>367</v>
      </c>
      <c r="F392" s="31"/>
      <c r="G392" s="102">
        <f>SUM(G393+G395)</f>
        <v>47073.2</v>
      </c>
      <c r="H392" s="102">
        <f>SUM(H393+H395)</f>
        <v>47073.2</v>
      </c>
      <c r="I392" s="102">
        <f>SUM(I393+I395)</f>
        <v>47073.2</v>
      </c>
    </row>
    <row r="393" spans="1:9" ht="99" hidden="1" customHeight="1">
      <c r="A393" s="27" t="s">
        <v>612</v>
      </c>
      <c r="B393" s="20"/>
      <c r="C393" s="126" t="s">
        <v>31</v>
      </c>
      <c r="D393" s="126" t="s">
        <v>13</v>
      </c>
      <c r="E393" s="31" t="s">
        <v>566</v>
      </c>
      <c r="F393" s="31"/>
      <c r="G393" s="102">
        <f>SUM(G394)</f>
        <v>0</v>
      </c>
      <c r="H393" s="102">
        <f>SUM(H394)</f>
        <v>0</v>
      </c>
      <c r="I393" s="102">
        <f>SUM(I394)</f>
        <v>0</v>
      </c>
    </row>
    <row r="394" spans="1:9" ht="31.5" hidden="1">
      <c r="A394" s="125" t="s">
        <v>249</v>
      </c>
      <c r="B394" s="20"/>
      <c r="C394" s="126" t="s">
        <v>31</v>
      </c>
      <c r="D394" s="126" t="s">
        <v>13</v>
      </c>
      <c r="E394" s="31" t="s">
        <v>566</v>
      </c>
      <c r="F394" s="31">
        <v>400</v>
      </c>
      <c r="G394" s="102"/>
      <c r="H394" s="102"/>
      <c r="I394" s="102"/>
    </row>
    <row r="395" spans="1:9" ht="47.25">
      <c r="A395" s="125" t="s">
        <v>251</v>
      </c>
      <c r="B395" s="20"/>
      <c r="C395" s="126" t="s">
        <v>31</v>
      </c>
      <c r="D395" s="126" t="s">
        <v>13</v>
      </c>
      <c r="E395" s="126" t="s">
        <v>567</v>
      </c>
      <c r="F395" s="31"/>
      <c r="G395" s="102">
        <f>SUM(G396)</f>
        <v>47073.2</v>
      </c>
      <c r="H395" s="102">
        <f>SUM(H396)</f>
        <v>47073.2</v>
      </c>
      <c r="I395" s="102">
        <f>SUM(I396)</f>
        <v>47073.2</v>
      </c>
    </row>
    <row r="396" spans="1:9" ht="30.75" customHeight="1">
      <c r="A396" s="125" t="s">
        <v>249</v>
      </c>
      <c r="B396" s="20"/>
      <c r="C396" s="126" t="s">
        <v>31</v>
      </c>
      <c r="D396" s="126" t="s">
        <v>13</v>
      </c>
      <c r="E396" s="126" t="s">
        <v>567</v>
      </c>
      <c r="F396" s="126" t="s">
        <v>250</v>
      </c>
      <c r="G396" s="102">
        <v>47073.2</v>
      </c>
      <c r="H396" s="102">
        <v>47073.2</v>
      </c>
      <c r="I396" s="102">
        <v>47073.2</v>
      </c>
    </row>
    <row r="397" spans="1:9" ht="17.25" customHeight="1">
      <c r="A397" s="125" t="s">
        <v>77</v>
      </c>
      <c r="B397" s="20"/>
      <c r="C397" s="126" t="s">
        <v>31</v>
      </c>
      <c r="D397" s="126" t="s">
        <v>78</v>
      </c>
      <c r="E397" s="31"/>
      <c r="F397" s="31"/>
      <c r="G397" s="102">
        <f>G401+G398</f>
        <v>3050</v>
      </c>
      <c r="H397" s="102">
        <f t="shared" ref="H397:I397" si="41">H401+H398</f>
        <v>50</v>
      </c>
      <c r="I397" s="102">
        <f t="shared" si="41"/>
        <v>50</v>
      </c>
    </row>
    <row r="398" spans="1:9" ht="31.5" hidden="1">
      <c r="A398" s="125" t="s">
        <v>491</v>
      </c>
      <c r="B398" s="20"/>
      <c r="C398" s="126" t="s">
        <v>31</v>
      </c>
      <c r="D398" s="126" t="s">
        <v>78</v>
      </c>
      <c r="E398" s="31" t="s">
        <v>238</v>
      </c>
      <c r="F398" s="31"/>
      <c r="G398" s="102">
        <f t="shared" ref="G398:I399" si="42">SUM(G399)</f>
        <v>0</v>
      </c>
      <c r="H398" s="102">
        <f t="shared" si="42"/>
        <v>0</v>
      </c>
      <c r="I398" s="102">
        <f t="shared" si="42"/>
        <v>0</v>
      </c>
    </row>
    <row r="399" spans="1:9" ht="78.75" hidden="1">
      <c r="A399" s="125" t="s">
        <v>467</v>
      </c>
      <c r="B399" s="43"/>
      <c r="C399" s="126" t="s">
        <v>31</v>
      </c>
      <c r="D399" s="126" t="s">
        <v>78</v>
      </c>
      <c r="E399" s="31" t="s">
        <v>248</v>
      </c>
      <c r="F399" s="42"/>
      <c r="G399" s="102">
        <f t="shared" si="42"/>
        <v>0</v>
      </c>
      <c r="H399" s="102">
        <f t="shared" si="42"/>
        <v>0</v>
      </c>
      <c r="I399" s="102">
        <f t="shared" si="42"/>
        <v>0</v>
      </c>
    </row>
    <row r="400" spans="1:9" ht="31.5" hidden="1">
      <c r="A400" s="125" t="s">
        <v>249</v>
      </c>
      <c r="B400" s="43"/>
      <c r="C400" s="126" t="s">
        <v>31</v>
      </c>
      <c r="D400" s="126" t="s">
        <v>78</v>
      </c>
      <c r="E400" s="31" t="s">
        <v>248</v>
      </c>
      <c r="F400" s="31">
        <v>400</v>
      </c>
      <c r="G400" s="102"/>
      <c r="H400" s="102"/>
      <c r="I400" s="102"/>
    </row>
    <row r="401" spans="1:9" ht="31.5">
      <c r="A401" s="125" t="s">
        <v>746</v>
      </c>
      <c r="B401" s="31"/>
      <c r="C401" s="126" t="s">
        <v>31</v>
      </c>
      <c r="D401" s="126" t="s">
        <v>78</v>
      </c>
      <c r="E401" s="31" t="s">
        <v>16</v>
      </c>
      <c r="F401" s="31"/>
      <c r="G401" s="102">
        <f t="shared" ref="G401:I402" si="43">SUM(G402)</f>
        <v>3050</v>
      </c>
      <c r="H401" s="102">
        <f t="shared" si="43"/>
        <v>50</v>
      </c>
      <c r="I401" s="102">
        <f t="shared" si="43"/>
        <v>50</v>
      </c>
    </row>
    <row r="402" spans="1:9">
      <c r="A402" s="125" t="s">
        <v>84</v>
      </c>
      <c r="B402" s="20"/>
      <c r="C402" s="126" t="s">
        <v>31</v>
      </c>
      <c r="D402" s="126" t="s">
        <v>78</v>
      </c>
      <c r="E402" s="31" t="s">
        <v>68</v>
      </c>
      <c r="F402" s="31"/>
      <c r="G402" s="102">
        <f t="shared" si="43"/>
        <v>3050</v>
      </c>
      <c r="H402" s="102">
        <f t="shared" si="43"/>
        <v>50</v>
      </c>
      <c r="I402" s="102">
        <f t="shared" si="43"/>
        <v>50</v>
      </c>
    </row>
    <row r="403" spans="1:9">
      <c r="A403" s="125" t="s">
        <v>35</v>
      </c>
      <c r="B403" s="20"/>
      <c r="C403" s="126" t="s">
        <v>31</v>
      </c>
      <c r="D403" s="126" t="s">
        <v>78</v>
      </c>
      <c r="E403" s="31" t="s">
        <v>428</v>
      </c>
      <c r="F403" s="31"/>
      <c r="G403" s="102">
        <f>SUM(G404+G406)</f>
        <v>3050</v>
      </c>
      <c r="H403" s="102">
        <f>SUM(H404+H406)</f>
        <v>50</v>
      </c>
      <c r="I403" s="102">
        <f>SUM(I404+I406)</f>
        <v>50</v>
      </c>
    </row>
    <row r="404" spans="1:9" ht="31.5">
      <c r="A404" s="117" t="s">
        <v>804</v>
      </c>
      <c r="B404" s="20"/>
      <c r="C404" s="126" t="s">
        <v>31</v>
      </c>
      <c r="D404" s="126" t="s">
        <v>78</v>
      </c>
      <c r="E404" s="31" t="s">
        <v>805</v>
      </c>
      <c r="F404" s="31"/>
      <c r="G404" s="102">
        <f>SUM(G405)</f>
        <v>3000</v>
      </c>
      <c r="H404" s="102">
        <f>SUM(H405)</f>
        <v>0</v>
      </c>
      <c r="I404" s="102">
        <f>SUM(I405)</f>
        <v>0</v>
      </c>
    </row>
    <row r="405" spans="1:9" ht="31.5">
      <c r="A405" s="125" t="s">
        <v>52</v>
      </c>
      <c r="B405" s="20"/>
      <c r="C405" s="126" t="s">
        <v>31</v>
      </c>
      <c r="D405" s="126" t="s">
        <v>78</v>
      </c>
      <c r="E405" s="31" t="s">
        <v>805</v>
      </c>
      <c r="F405" s="31">
        <v>200</v>
      </c>
      <c r="G405" s="102">
        <v>3000</v>
      </c>
      <c r="H405" s="102"/>
      <c r="I405" s="102"/>
    </row>
    <row r="406" spans="1:9" ht="47.25">
      <c r="A406" s="117" t="s">
        <v>807</v>
      </c>
      <c r="B406" s="20"/>
      <c r="C406" s="126" t="s">
        <v>31</v>
      </c>
      <c r="D406" s="126" t="s">
        <v>78</v>
      </c>
      <c r="E406" s="31" t="s">
        <v>806</v>
      </c>
      <c r="F406" s="31"/>
      <c r="G406" s="102">
        <f>SUM(G407)</f>
        <v>50</v>
      </c>
      <c r="H406" s="102">
        <f>SUM(H407)</f>
        <v>50</v>
      </c>
      <c r="I406" s="102">
        <f>SUM(I407)</f>
        <v>50</v>
      </c>
    </row>
    <row r="407" spans="1:9" ht="31.5">
      <c r="A407" s="125" t="s">
        <v>52</v>
      </c>
      <c r="B407" s="20"/>
      <c r="C407" s="126" t="s">
        <v>31</v>
      </c>
      <c r="D407" s="126" t="s">
        <v>78</v>
      </c>
      <c r="E407" s="31" t="s">
        <v>806</v>
      </c>
      <c r="F407" s="31">
        <v>200</v>
      </c>
      <c r="G407" s="102">
        <v>50</v>
      </c>
      <c r="H407" s="102">
        <v>50</v>
      </c>
      <c r="I407" s="102">
        <v>50</v>
      </c>
    </row>
    <row r="408" spans="1:9" hidden="1">
      <c r="A408" s="125" t="s">
        <v>151</v>
      </c>
      <c r="B408" s="20"/>
      <c r="C408" s="126" t="s">
        <v>31</v>
      </c>
      <c r="D408" s="126" t="s">
        <v>78</v>
      </c>
      <c r="E408" s="31" t="s">
        <v>430</v>
      </c>
      <c r="F408" s="31"/>
      <c r="G408" s="102">
        <f>SUM(G409)+G412</f>
        <v>0</v>
      </c>
      <c r="H408" s="102">
        <f>SUM(H409)+H412</f>
        <v>0</v>
      </c>
      <c r="I408" s="102">
        <f>SUM(I409)+I412</f>
        <v>0</v>
      </c>
    </row>
    <row r="409" spans="1:9" ht="31.5" hidden="1">
      <c r="A409" s="125" t="s">
        <v>265</v>
      </c>
      <c r="B409" s="20"/>
      <c r="C409" s="126" t="s">
        <v>31</v>
      </c>
      <c r="D409" s="126" t="s">
        <v>78</v>
      </c>
      <c r="E409" s="31" t="s">
        <v>431</v>
      </c>
      <c r="F409" s="31"/>
      <c r="G409" s="102">
        <f t="shared" ref="G409:I410" si="44">SUM(G410)</f>
        <v>0</v>
      </c>
      <c r="H409" s="102">
        <f t="shared" si="44"/>
        <v>0</v>
      </c>
      <c r="I409" s="102">
        <f t="shared" si="44"/>
        <v>0</v>
      </c>
    </row>
    <row r="410" spans="1:9" ht="31.5" hidden="1">
      <c r="A410" s="125" t="s">
        <v>28</v>
      </c>
      <c r="B410" s="20"/>
      <c r="C410" s="126" t="s">
        <v>31</v>
      </c>
      <c r="D410" s="126" t="s">
        <v>78</v>
      </c>
      <c r="E410" s="31" t="s">
        <v>431</v>
      </c>
      <c r="F410" s="31"/>
      <c r="G410" s="102">
        <f t="shared" si="44"/>
        <v>0</v>
      </c>
      <c r="H410" s="102">
        <f t="shared" si="44"/>
        <v>0</v>
      </c>
      <c r="I410" s="102">
        <f t="shared" si="44"/>
        <v>0</v>
      </c>
    </row>
    <row r="411" spans="1:9" ht="31.5" hidden="1">
      <c r="A411" s="125" t="s">
        <v>72</v>
      </c>
      <c r="B411" s="20"/>
      <c r="C411" s="126" t="s">
        <v>31</v>
      </c>
      <c r="D411" s="126" t="s">
        <v>78</v>
      </c>
      <c r="E411" s="31" t="s">
        <v>431</v>
      </c>
      <c r="F411" s="31">
        <v>600</v>
      </c>
      <c r="G411" s="102"/>
      <c r="H411" s="102"/>
      <c r="I411" s="102"/>
    </row>
    <row r="412" spans="1:9" ht="38.25" hidden="1" customHeight="1">
      <c r="A412" s="125" t="s">
        <v>266</v>
      </c>
      <c r="B412" s="20"/>
      <c r="C412" s="126" t="s">
        <v>31</v>
      </c>
      <c r="D412" s="126" t="s">
        <v>78</v>
      </c>
      <c r="E412" s="31" t="s">
        <v>432</v>
      </c>
      <c r="F412" s="31"/>
      <c r="G412" s="102">
        <f t="shared" ref="G412:I413" si="45">SUM(G413)</f>
        <v>0</v>
      </c>
      <c r="H412" s="102">
        <f t="shared" si="45"/>
        <v>0</v>
      </c>
      <c r="I412" s="102">
        <f t="shared" si="45"/>
        <v>0</v>
      </c>
    </row>
    <row r="413" spans="1:9" ht="31.5" hidden="1">
      <c r="A413" s="125" t="s">
        <v>28</v>
      </c>
      <c r="B413" s="20"/>
      <c r="C413" s="126" t="s">
        <v>31</v>
      </c>
      <c r="D413" s="126" t="s">
        <v>78</v>
      </c>
      <c r="E413" s="31" t="s">
        <v>432</v>
      </c>
      <c r="F413" s="31"/>
      <c r="G413" s="102">
        <f t="shared" si="45"/>
        <v>0</v>
      </c>
      <c r="H413" s="102">
        <f t="shared" si="45"/>
        <v>0</v>
      </c>
      <c r="I413" s="102">
        <f t="shared" si="45"/>
        <v>0</v>
      </c>
    </row>
    <row r="414" spans="1:9" ht="31.5" hidden="1">
      <c r="A414" s="125" t="s">
        <v>72</v>
      </c>
      <c r="B414" s="20"/>
      <c r="C414" s="126" t="s">
        <v>31</v>
      </c>
      <c r="D414" s="126" t="s">
        <v>78</v>
      </c>
      <c r="E414" s="31" t="s">
        <v>432</v>
      </c>
      <c r="F414" s="31">
        <v>600</v>
      </c>
      <c r="G414" s="102"/>
      <c r="H414" s="102"/>
      <c r="I414" s="102"/>
    </row>
    <row r="415" spans="1:9" ht="19.5" customHeight="1">
      <c r="A415" s="27" t="s">
        <v>256</v>
      </c>
      <c r="B415" s="2"/>
      <c r="C415" s="35" t="s">
        <v>170</v>
      </c>
      <c r="D415" s="35" t="s">
        <v>32</v>
      </c>
      <c r="E415" s="35"/>
      <c r="F415" s="35"/>
      <c r="G415" s="102">
        <f>SUM(G416)+G445+G430</f>
        <v>8900</v>
      </c>
      <c r="H415" s="102">
        <f>SUM(H416)+H445+H430</f>
        <v>0</v>
      </c>
      <c r="I415" s="102">
        <f>SUM(I416)+I445+I430</f>
        <v>0</v>
      </c>
    </row>
    <row r="416" spans="1:9">
      <c r="A416" s="27" t="s">
        <v>187</v>
      </c>
      <c r="B416" s="2"/>
      <c r="C416" s="35" t="s">
        <v>170</v>
      </c>
      <c r="D416" s="35" t="s">
        <v>34</v>
      </c>
      <c r="E416" s="35"/>
      <c r="F416" s="35"/>
      <c r="G416" s="102">
        <f>SUM(G417,G424)+G420</f>
        <v>8900</v>
      </c>
      <c r="H416" s="102">
        <f>SUM(H417,H424)</f>
        <v>0</v>
      </c>
      <c r="I416" s="102">
        <f>SUM(I417,I424)</f>
        <v>0</v>
      </c>
    </row>
    <row r="417" spans="1:9" ht="31.5">
      <c r="A417" s="27" t="s">
        <v>728</v>
      </c>
      <c r="B417" s="2"/>
      <c r="C417" s="35" t="s">
        <v>170</v>
      </c>
      <c r="D417" s="35" t="s">
        <v>34</v>
      </c>
      <c r="E417" s="35" t="s">
        <v>296</v>
      </c>
      <c r="F417" s="35"/>
      <c r="G417" s="102">
        <f t="shared" ref="G417:I418" si="46">SUM(G418)</f>
        <v>600</v>
      </c>
      <c r="H417" s="102">
        <f t="shared" si="46"/>
        <v>0</v>
      </c>
      <c r="I417" s="102">
        <f t="shared" si="46"/>
        <v>0</v>
      </c>
    </row>
    <row r="418" spans="1:9" ht="31.5">
      <c r="A418" s="27" t="s">
        <v>272</v>
      </c>
      <c r="B418" s="2"/>
      <c r="C418" s="35" t="s">
        <v>170</v>
      </c>
      <c r="D418" s="35" t="s">
        <v>34</v>
      </c>
      <c r="E418" s="35" t="s">
        <v>310</v>
      </c>
      <c r="F418" s="35"/>
      <c r="G418" s="102">
        <f t="shared" si="46"/>
        <v>600</v>
      </c>
      <c r="H418" s="102">
        <f t="shared" si="46"/>
        <v>0</v>
      </c>
      <c r="I418" s="102">
        <f t="shared" si="46"/>
        <v>0</v>
      </c>
    </row>
    <row r="419" spans="1:9" ht="31.5">
      <c r="A419" s="27" t="s">
        <v>273</v>
      </c>
      <c r="B419" s="2"/>
      <c r="C419" s="35" t="s">
        <v>170</v>
      </c>
      <c r="D419" s="35" t="s">
        <v>34</v>
      </c>
      <c r="E419" s="35" t="s">
        <v>310</v>
      </c>
      <c r="F419" s="35" t="s">
        <v>250</v>
      </c>
      <c r="G419" s="102">
        <v>600</v>
      </c>
      <c r="H419" s="102"/>
      <c r="I419" s="102"/>
    </row>
    <row r="420" spans="1:9" ht="31.5">
      <c r="A420" s="174" t="s">
        <v>708</v>
      </c>
      <c r="B420" s="2"/>
      <c r="C420" s="35" t="s">
        <v>170</v>
      </c>
      <c r="D420" s="35" t="s">
        <v>34</v>
      </c>
      <c r="E420" s="2" t="s">
        <v>220</v>
      </c>
      <c r="F420" s="2"/>
      <c r="G420" s="25">
        <f t="shared" ref="G420:G421" si="47">SUM(G421)</f>
        <v>1000</v>
      </c>
      <c r="H420" s="102"/>
      <c r="I420" s="102"/>
    </row>
    <row r="421" spans="1:9" ht="47.25">
      <c r="A421" s="174" t="s">
        <v>709</v>
      </c>
      <c r="B421" s="2"/>
      <c r="C421" s="35" t="s">
        <v>170</v>
      </c>
      <c r="D421" s="35" t="s">
        <v>34</v>
      </c>
      <c r="E421" s="2" t="s">
        <v>221</v>
      </c>
      <c r="F421" s="2"/>
      <c r="G421" s="25">
        <f t="shared" si="47"/>
        <v>1000</v>
      </c>
      <c r="H421" s="102"/>
      <c r="I421" s="102"/>
    </row>
    <row r="422" spans="1:9" ht="31.5">
      <c r="A422" s="174" t="s">
        <v>497</v>
      </c>
      <c r="B422" s="2"/>
      <c r="C422" s="35" t="s">
        <v>170</v>
      </c>
      <c r="D422" s="35" t="s">
        <v>34</v>
      </c>
      <c r="E422" s="2" t="s">
        <v>223</v>
      </c>
      <c r="F422" s="2"/>
      <c r="G422" s="25">
        <f>SUM(G423:G423)</f>
        <v>1000</v>
      </c>
      <c r="H422" s="102"/>
      <c r="I422" s="102"/>
    </row>
    <row r="423" spans="1:9" ht="31.5">
      <c r="A423" s="27" t="s">
        <v>52</v>
      </c>
      <c r="B423" s="2"/>
      <c r="C423" s="35" t="s">
        <v>170</v>
      </c>
      <c r="D423" s="35" t="s">
        <v>34</v>
      </c>
      <c r="E423" s="2" t="s">
        <v>223</v>
      </c>
      <c r="F423" s="2" t="s">
        <v>250</v>
      </c>
      <c r="G423" s="25">
        <v>1000</v>
      </c>
      <c r="H423" s="102"/>
      <c r="I423" s="102"/>
    </row>
    <row r="424" spans="1:9" ht="31.5">
      <c r="A424" s="32" t="s">
        <v>748</v>
      </c>
      <c r="B424" s="33"/>
      <c r="C424" s="35" t="s">
        <v>170</v>
      </c>
      <c r="D424" s="35" t="s">
        <v>34</v>
      </c>
      <c r="E424" s="34" t="s">
        <v>259</v>
      </c>
      <c r="F424" s="34"/>
      <c r="G424" s="102">
        <f>SUM(G425)</f>
        <v>7300</v>
      </c>
      <c r="H424" s="102">
        <f>SUM(H425)</f>
        <v>0</v>
      </c>
      <c r="I424" s="102">
        <f>SUM(I425)</f>
        <v>0</v>
      </c>
    </row>
    <row r="425" spans="1:9" ht="31.5">
      <c r="A425" s="32" t="s">
        <v>277</v>
      </c>
      <c r="B425" s="33"/>
      <c r="C425" s="35" t="s">
        <v>170</v>
      </c>
      <c r="D425" s="35" t="s">
        <v>34</v>
      </c>
      <c r="E425" s="34" t="s">
        <v>267</v>
      </c>
      <c r="F425" s="34"/>
      <c r="G425" s="102">
        <f>SUM(G426)+G428</f>
        <v>7300</v>
      </c>
      <c r="H425" s="102">
        <f>SUM(H426)+H428</f>
        <v>0</v>
      </c>
      <c r="I425" s="102">
        <f>SUM(I426)+I428</f>
        <v>0</v>
      </c>
    </row>
    <row r="426" spans="1:9" ht="31.5">
      <c r="A426" s="27" t="s">
        <v>369</v>
      </c>
      <c r="B426" s="2"/>
      <c r="C426" s="35" t="s">
        <v>170</v>
      </c>
      <c r="D426" s="35" t="s">
        <v>34</v>
      </c>
      <c r="E426" s="34" t="s">
        <v>311</v>
      </c>
      <c r="F426" s="34"/>
      <c r="G426" s="102">
        <f>SUM(G427)</f>
        <v>7300</v>
      </c>
      <c r="H426" s="102">
        <f>SUM(H427)</f>
        <v>0</v>
      </c>
      <c r="I426" s="102">
        <f>SUM(I427)</f>
        <v>0</v>
      </c>
    </row>
    <row r="427" spans="1:9" ht="31.5">
      <c r="A427" s="27" t="s">
        <v>273</v>
      </c>
      <c r="B427" s="2"/>
      <c r="C427" s="35" t="s">
        <v>170</v>
      </c>
      <c r="D427" s="35" t="s">
        <v>34</v>
      </c>
      <c r="E427" s="34" t="s">
        <v>311</v>
      </c>
      <c r="F427" s="34">
        <v>400</v>
      </c>
      <c r="G427" s="102">
        <f>6300+1000</f>
        <v>7300</v>
      </c>
      <c r="H427" s="102"/>
      <c r="I427" s="102"/>
    </row>
    <row r="428" spans="1:9" ht="31.5" hidden="1">
      <c r="A428" s="27" t="s">
        <v>494</v>
      </c>
      <c r="B428" s="2"/>
      <c r="C428" s="35" t="s">
        <v>170</v>
      </c>
      <c r="D428" s="35" t="s">
        <v>34</v>
      </c>
      <c r="E428" s="34" t="s">
        <v>451</v>
      </c>
      <c r="F428" s="34"/>
      <c r="G428" s="102">
        <f>SUM(G429)</f>
        <v>0</v>
      </c>
      <c r="H428" s="102">
        <f>SUM(H429)</f>
        <v>0</v>
      </c>
      <c r="I428" s="102">
        <f>SUM(I429)</f>
        <v>0</v>
      </c>
    </row>
    <row r="429" spans="1:9" ht="31.5" hidden="1">
      <c r="A429" s="27" t="s">
        <v>273</v>
      </c>
      <c r="B429" s="2"/>
      <c r="C429" s="35" t="s">
        <v>170</v>
      </c>
      <c r="D429" s="35" t="s">
        <v>34</v>
      </c>
      <c r="E429" s="34" t="s">
        <v>451</v>
      </c>
      <c r="F429" s="34">
        <v>400</v>
      </c>
      <c r="G429" s="102"/>
      <c r="H429" s="102"/>
      <c r="I429" s="102"/>
    </row>
    <row r="430" spans="1:9" hidden="1">
      <c r="A430" s="125" t="s">
        <v>188</v>
      </c>
      <c r="B430" s="2"/>
      <c r="C430" s="2" t="s">
        <v>170</v>
      </c>
      <c r="D430" s="2" t="s">
        <v>44</v>
      </c>
      <c r="E430" s="2"/>
      <c r="F430" s="2"/>
      <c r="G430" s="25">
        <f>SUM(G431)+G436</f>
        <v>0</v>
      </c>
      <c r="H430" s="25">
        <f>SUM(H431)+H436</f>
        <v>0</v>
      </c>
      <c r="I430" s="25">
        <f>SUM(I431)+I436</f>
        <v>0</v>
      </c>
    </row>
    <row r="431" spans="1:9" ht="31.5" hidden="1">
      <c r="A431" s="125" t="s">
        <v>433</v>
      </c>
      <c r="B431" s="2"/>
      <c r="C431" s="2" t="s">
        <v>170</v>
      </c>
      <c r="D431" s="2" t="s">
        <v>44</v>
      </c>
      <c r="E431" s="2" t="s">
        <v>434</v>
      </c>
      <c r="F431" s="2"/>
      <c r="G431" s="25">
        <f>G432+G439</f>
        <v>0</v>
      </c>
      <c r="H431" s="25">
        <f>H432+H439</f>
        <v>0</v>
      </c>
      <c r="I431" s="25">
        <f>I432+I439</f>
        <v>0</v>
      </c>
    </row>
    <row r="432" spans="1:9" ht="31.5" hidden="1">
      <c r="A432" s="125" t="s">
        <v>435</v>
      </c>
      <c r="B432" s="2"/>
      <c r="C432" s="2" t="s">
        <v>170</v>
      </c>
      <c r="D432" s="2" t="s">
        <v>44</v>
      </c>
      <c r="E432" s="2" t="s">
        <v>436</v>
      </c>
      <c r="F432" s="2"/>
      <c r="G432" s="25">
        <f>+G433</f>
        <v>0</v>
      </c>
      <c r="H432" s="25">
        <f>+H433</f>
        <v>0</v>
      </c>
      <c r="I432" s="25">
        <f>+I433</f>
        <v>0</v>
      </c>
    </row>
    <row r="433" spans="1:9" ht="47.25" hidden="1">
      <c r="A433" s="125" t="s">
        <v>440</v>
      </c>
      <c r="B433" s="2"/>
      <c r="C433" s="2" t="s">
        <v>170</v>
      </c>
      <c r="D433" s="2" t="s">
        <v>44</v>
      </c>
      <c r="E433" s="2" t="s">
        <v>437</v>
      </c>
      <c r="F433" s="2"/>
      <c r="G433" s="25">
        <f t="shared" ref="G433:I434" si="48">SUM(G434)</f>
        <v>0</v>
      </c>
      <c r="H433" s="25">
        <f t="shared" si="48"/>
        <v>0</v>
      </c>
      <c r="I433" s="25">
        <f t="shared" si="48"/>
        <v>0</v>
      </c>
    </row>
    <row r="434" spans="1:9" ht="31.5" hidden="1">
      <c r="A434" s="125" t="s">
        <v>438</v>
      </c>
      <c r="B434" s="2"/>
      <c r="C434" s="2" t="s">
        <v>170</v>
      </c>
      <c r="D434" s="2" t="s">
        <v>44</v>
      </c>
      <c r="E434" s="2" t="s">
        <v>439</v>
      </c>
      <c r="F434" s="2"/>
      <c r="G434" s="25">
        <f t="shared" si="48"/>
        <v>0</v>
      </c>
      <c r="H434" s="25">
        <f t="shared" si="48"/>
        <v>0</v>
      </c>
      <c r="I434" s="25">
        <f t="shared" si="48"/>
        <v>0</v>
      </c>
    </row>
    <row r="435" spans="1:9" ht="31.5" hidden="1">
      <c r="A435" s="27" t="s">
        <v>273</v>
      </c>
      <c r="B435" s="2"/>
      <c r="C435" s="2" t="s">
        <v>170</v>
      </c>
      <c r="D435" s="2" t="s">
        <v>44</v>
      </c>
      <c r="E435" s="2" t="s">
        <v>439</v>
      </c>
      <c r="F435" s="34">
        <v>400</v>
      </c>
      <c r="G435" s="102"/>
      <c r="H435" s="102"/>
      <c r="I435" s="102"/>
    </row>
    <row r="436" spans="1:9" ht="31.5" hidden="1">
      <c r="A436" s="27" t="s">
        <v>510</v>
      </c>
      <c r="B436" s="2"/>
      <c r="C436" s="2" t="s">
        <v>170</v>
      </c>
      <c r="D436" s="2" t="s">
        <v>44</v>
      </c>
      <c r="E436" s="35" t="s">
        <v>296</v>
      </c>
      <c r="F436" s="34"/>
      <c r="G436" s="102">
        <f t="shared" ref="G436:I437" si="49">G437</f>
        <v>0</v>
      </c>
      <c r="H436" s="102">
        <f t="shared" si="49"/>
        <v>0</v>
      </c>
      <c r="I436" s="102">
        <f t="shared" si="49"/>
        <v>0</v>
      </c>
    </row>
    <row r="437" spans="1:9" ht="31.5" hidden="1">
      <c r="A437" s="27" t="s">
        <v>369</v>
      </c>
      <c r="B437" s="2"/>
      <c r="C437" s="2" t="s">
        <v>170</v>
      </c>
      <c r="D437" s="2" t="s">
        <v>44</v>
      </c>
      <c r="E437" s="35" t="s">
        <v>310</v>
      </c>
      <c r="F437" s="34"/>
      <c r="G437" s="102">
        <f t="shared" si="49"/>
        <v>0</v>
      </c>
      <c r="H437" s="102">
        <f t="shared" si="49"/>
        <v>0</v>
      </c>
      <c r="I437" s="102">
        <f t="shared" si="49"/>
        <v>0</v>
      </c>
    </row>
    <row r="438" spans="1:9" ht="31.5" hidden="1">
      <c r="A438" s="27" t="s">
        <v>273</v>
      </c>
      <c r="B438" s="2"/>
      <c r="C438" s="2" t="s">
        <v>170</v>
      </c>
      <c r="D438" s="2" t="s">
        <v>44</v>
      </c>
      <c r="E438" s="35" t="s">
        <v>310</v>
      </c>
      <c r="F438" s="34">
        <v>400</v>
      </c>
      <c r="G438" s="102"/>
      <c r="H438" s="102"/>
      <c r="I438" s="102"/>
    </row>
    <row r="439" spans="1:9" ht="31.5" hidden="1">
      <c r="A439" s="32" t="s">
        <v>258</v>
      </c>
      <c r="B439" s="33"/>
      <c r="C439" s="2" t="s">
        <v>170</v>
      </c>
      <c r="D439" s="2" t="s">
        <v>44</v>
      </c>
      <c r="E439" s="34" t="s">
        <v>259</v>
      </c>
      <c r="F439" s="34"/>
      <c r="G439" s="102">
        <f>SUM(G440)</f>
        <v>0</v>
      </c>
      <c r="H439" s="102">
        <f>SUM(H440)</f>
        <v>0</v>
      </c>
      <c r="I439" s="102">
        <f>SUM(I440)</f>
        <v>0</v>
      </c>
    </row>
    <row r="440" spans="1:9" ht="31.5" hidden="1">
      <c r="A440" s="32" t="s">
        <v>277</v>
      </c>
      <c r="B440" s="33"/>
      <c r="C440" s="2" t="s">
        <v>170</v>
      </c>
      <c r="D440" s="2" t="s">
        <v>44</v>
      </c>
      <c r="E440" s="34" t="s">
        <v>267</v>
      </c>
      <c r="F440" s="34"/>
      <c r="G440" s="102">
        <f>SUM(G441)+G443</f>
        <v>0</v>
      </c>
      <c r="H440" s="102">
        <f>SUM(H441)+H443</f>
        <v>0</v>
      </c>
      <c r="I440" s="102">
        <f>SUM(I441)+I443</f>
        <v>0</v>
      </c>
    </row>
    <row r="441" spans="1:9" ht="31.5" hidden="1">
      <c r="A441" s="27" t="s">
        <v>369</v>
      </c>
      <c r="B441" s="2"/>
      <c r="C441" s="2" t="s">
        <v>170</v>
      </c>
      <c r="D441" s="2" t="s">
        <v>44</v>
      </c>
      <c r="E441" s="34" t="s">
        <v>311</v>
      </c>
      <c r="F441" s="34"/>
      <c r="G441" s="102">
        <f>SUM(G442)</f>
        <v>0</v>
      </c>
      <c r="H441" s="102">
        <f>SUM(H442)</f>
        <v>0</v>
      </c>
      <c r="I441" s="102">
        <f>SUM(I442)</f>
        <v>0</v>
      </c>
    </row>
    <row r="442" spans="1:9" ht="31.5" hidden="1">
      <c r="A442" s="27" t="s">
        <v>273</v>
      </c>
      <c r="B442" s="2"/>
      <c r="C442" s="2" t="s">
        <v>170</v>
      </c>
      <c r="D442" s="2" t="s">
        <v>44</v>
      </c>
      <c r="E442" s="34" t="s">
        <v>311</v>
      </c>
      <c r="F442" s="34">
        <v>400</v>
      </c>
      <c r="G442" s="102"/>
      <c r="H442" s="102"/>
      <c r="I442" s="102"/>
    </row>
    <row r="443" spans="1:9" ht="31.5" hidden="1">
      <c r="A443" s="27" t="s">
        <v>494</v>
      </c>
      <c r="B443" s="2"/>
      <c r="C443" s="2" t="s">
        <v>170</v>
      </c>
      <c r="D443" s="2" t="s">
        <v>44</v>
      </c>
      <c r="E443" s="34" t="s">
        <v>451</v>
      </c>
      <c r="F443" s="34"/>
      <c r="G443" s="102">
        <f>SUM(G444)</f>
        <v>0</v>
      </c>
      <c r="H443" s="102">
        <f>SUM(H444)</f>
        <v>0</v>
      </c>
      <c r="I443" s="102">
        <f>SUM(I444)</f>
        <v>0</v>
      </c>
    </row>
    <row r="444" spans="1:9" ht="31.5" hidden="1">
      <c r="A444" s="27" t="s">
        <v>273</v>
      </c>
      <c r="B444" s="2"/>
      <c r="C444" s="2" t="s">
        <v>170</v>
      </c>
      <c r="D444" s="2" t="s">
        <v>44</v>
      </c>
      <c r="E444" s="34" t="s">
        <v>451</v>
      </c>
      <c r="F444" s="34">
        <v>400</v>
      </c>
      <c r="G444" s="102"/>
      <c r="H444" s="102"/>
      <c r="I444" s="102"/>
    </row>
    <row r="445" spans="1:9" s="24" customFormat="1" hidden="1">
      <c r="A445" s="27" t="s">
        <v>190</v>
      </c>
      <c r="B445" s="2"/>
      <c r="C445" s="35" t="s">
        <v>170</v>
      </c>
      <c r="D445" s="35" t="s">
        <v>169</v>
      </c>
      <c r="E445" s="34"/>
      <c r="F445" s="34"/>
      <c r="G445" s="102">
        <f t="shared" ref="G445:I447" si="50">G446</f>
        <v>0</v>
      </c>
      <c r="H445" s="102">
        <f t="shared" si="50"/>
        <v>0</v>
      </c>
      <c r="I445" s="102">
        <f t="shared" si="50"/>
        <v>0</v>
      </c>
    </row>
    <row r="446" spans="1:9" ht="31.5" hidden="1">
      <c r="A446" s="27" t="s">
        <v>490</v>
      </c>
      <c r="B446" s="2"/>
      <c r="C446" s="35" t="s">
        <v>170</v>
      </c>
      <c r="D446" s="35" t="s">
        <v>169</v>
      </c>
      <c r="E446" s="35" t="s">
        <v>296</v>
      </c>
      <c r="F446" s="34"/>
      <c r="G446" s="102">
        <f t="shared" si="50"/>
        <v>0</v>
      </c>
      <c r="H446" s="102">
        <f t="shared" si="50"/>
        <v>0</v>
      </c>
      <c r="I446" s="102">
        <f t="shared" si="50"/>
        <v>0</v>
      </c>
    </row>
    <row r="447" spans="1:9" ht="31.5" hidden="1">
      <c r="A447" s="27" t="s">
        <v>369</v>
      </c>
      <c r="B447" s="2"/>
      <c r="C447" s="35" t="s">
        <v>170</v>
      </c>
      <c r="D447" s="35" t="s">
        <v>169</v>
      </c>
      <c r="E447" s="35" t="s">
        <v>310</v>
      </c>
      <c r="F447" s="34"/>
      <c r="G447" s="102">
        <f t="shared" si="50"/>
        <v>0</v>
      </c>
      <c r="H447" s="102">
        <f t="shared" si="50"/>
        <v>0</v>
      </c>
      <c r="I447" s="102">
        <f t="shared" si="50"/>
        <v>0</v>
      </c>
    </row>
    <row r="448" spans="1:9" ht="31.5" hidden="1">
      <c r="A448" s="27" t="s">
        <v>273</v>
      </c>
      <c r="B448" s="2"/>
      <c r="C448" s="35" t="s">
        <v>170</v>
      </c>
      <c r="D448" s="35" t="s">
        <v>169</v>
      </c>
      <c r="E448" s="35" t="s">
        <v>310</v>
      </c>
      <c r="F448" s="34">
        <v>400</v>
      </c>
      <c r="G448" s="102"/>
      <c r="H448" s="102"/>
      <c r="I448" s="102"/>
    </row>
    <row r="449" spans="1:11">
      <c r="A449" s="21" t="s">
        <v>204</v>
      </c>
      <c r="B449" s="22" t="s">
        <v>205</v>
      </c>
      <c r="C449" s="22"/>
      <c r="D449" s="22"/>
      <c r="E449" s="22"/>
      <c r="F449" s="22"/>
      <c r="G449" s="28">
        <f>SUM(G450+G473)</f>
        <v>37215.800000000003</v>
      </c>
      <c r="H449" s="28">
        <f>SUM(H450+H473)</f>
        <v>35036.6</v>
      </c>
      <c r="I449" s="28">
        <f>SUM(I450+I473)</f>
        <v>35013.599999999999</v>
      </c>
      <c r="J449" s="9">
        <f>42815.8-2800-100-2700</f>
        <v>37215.800000000003</v>
      </c>
      <c r="K449" s="108">
        <f>SUM(J449-G449)</f>
        <v>0</v>
      </c>
    </row>
    <row r="450" spans="1:11">
      <c r="A450" s="125" t="s">
        <v>87</v>
      </c>
      <c r="B450" s="2"/>
      <c r="C450" s="126" t="s">
        <v>34</v>
      </c>
      <c r="D450" s="126"/>
      <c r="E450" s="126"/>
      <c r="F450" s="31"/>
      <c r="G450" s="102">
        <f>SUM(G451+G456+G460)</f>
        <v>36302.300000000003</v>
      </c>
      <c r="H450" s="102">
        <f>SUM(H451+H456+H460)</f>
        <v>35036.6</v>
      </c>
      <c r="I450" s="102">
        <f>SUM(I451+I456+I460)</f>
        <v>35013.599999999999</v>
      </c>
      <c r="J450" s="9">
        <v>35036.6</v>
      </c>
      <c r="K450" s="108">
        <f>SUM(J450-H449)</f>
        <v>0</v>
      </c>
    </row>
    <row r="451" spans="1:11" ht="31.5">
      <c r="A451" s="125" t="s">
        <v>102</v>
      </c>
      <c r="B451" s="2"/>
      <c r="C451" s="126" t="s">
        <v>34</v>
      </c>
      <c r="D451" s="126" t="s">
        <v>78</v>
      </c>
      <c r="E451" s="31"/>
      <c r="F451" s="31"/>
      <c r="G451" s="102">
        <f t="shared" ref="G451:I452" si="51">SUM(G452)</f>
        <v>26699.200000000001</v>
      </c>
      <c r="H451" s="102">
        <f t="shared" si="51"/>
        <v>26699.200000000001</v>
      </c>
      <c r="I451" s="102">
        <f t="shared" si="51"/>
        <v>26699.200000000001</v>
      </c>
      <c r="J451" s="9">
        <v>35013.599999999999</v>
      </c>
      <c r="K451" s="108">
        <f>SUM(J451-I449)</f>
        <v>0</v>
      </c>
    </row>
    <row r="452" spans="1:11" ht="31.5">
      <c r="A452" s="32" t="s">
        <v>707</v>
      </c>
      <c r="B452" s="2"/>
      <c r="C452" s="126" t="s">
        <v>34</v>
      </c>
      <c r="D452" s="126" t="s">
        <v>78</v>
      </c>
      <c r="E452" s="31" t="s">
        <v>195</v>
      </c>
      <c r="F452" s="31"/>
      <c r="G452" s="102">
        <f t="shared" si="51"/>
        <v>26699.200000000001</v>
      </c>
      <c r="H452" s="102">
        <f t="shared" si="51"/>
        <v>26699.200000000001</v>
      </c>
      <c r="I452" s="102">
        <f t="shared" si="51"/>
        <v>26699.200000000001</v>
      </c>
    </row>
    <row r="453" spans="1:11">
      <c r="A453" s="125" t="s">
        <v>80</v>
      </c>
      <c r="B453" s="2"/>
      <c r="C453" s="126" t="s">
        <v>34</v>
      </c>
      <c r="D453" s="126" t="s">
        <v>78</v>
      </c>
      <c r="E453" s="126" t="s">
        <v>196</v>
      </c>
      <c r="F453" s="126"/>
      <c r="G453" s="102">
        <f>SUM(G454:G455)</f>
        <v>26699.200000000001</v>
      </c>
      <c r="H453" s="102">
        <f>SUM(H454:H455)</f>
        <v>26699.200000000001</v>
      </c>
      <c r="I453" s="102">
        <f>SUM(I454:I455)</f>
        <v>26699.200000000001</v>
      </c>
    </row>
    <row r="454" spans="1:11" ht="47.25">
      <c r="A454" s="27" t="s">
        <v>51</v>
      </c>
      <c r="B454" s="2"/>
      <c r="C454" s="126" t="s">
        <v>34</v>
      </c>
      <c r="D454" s="126" t="s">
        <v>78</v>
      </c>
      <c r="E454" s="126" t="s">
        <v>196</v>
      </c>
      <c r="F454" s="126" t="s">
        <v>89</v>
      </c>
      <c r="G454" s="102">
        <v>26692.9</v>
      </c>
      <c r="H454" s="102">
        <v>26692.9</v>
      </c>
      <c r="I454" s="102">
        <v>26692.9</v>
      </c>
    </row>
    <row r="455" spans="1:11" ht="31.5">
      <c r="A455" s="125" t="s">
        <v>52</v>
      </c>
      <c r="B455" s="2"/>
      <c r="C455" s="126" t="s">
        <v>34</v>
      </c>
      <c r="D455" s="126" t="s">
        <v>78</v>
      </c>
      <c r="E455" s="126" t="s">
        <v>196</v>
      </c>
      <c r="F455" s="126" t="s">
        <v>91</v>
      </c>
      <c r="G455" s="102">
        <v>6.3</v>
      </c>
      <c r="H455" s="102">
        <v>6.3</v>
      </c>
      <c r="I455" s="102">
        <v>6.3</v>
      </c>
    </row>
    <row r="456" spans="1:11">
      <c r="A456" s="125" t="s">
        <v>144</v>
      </c>
      <c r="B456" s="2"/>
      <c r="C456" s="126" t="s">
        <v>34</v>
      </c>
      <c r="D456" s="126" t="s">
        <v>170</v>
      </c>
      <c r="E456" s="126"/>
      <c r="F456" s="31"/>
      <c r="G456" s="102">
        <f t="shared" ref="G456:I458" si="52">SUM(G457)</f>
        <v>900</v>
      </c>
      <c r="H456" s="102">
        <f t="shared" si="52"/>
        <v>0</v>
      </c>
      <c r="I456" s="102">
        <f t="shared" si="52"/>
        <v>0</v>
      </c>
    </row>
    <row r="457" spans="1:11">
      <c r="A457" s="32" t="s">
        <v>557</v>
      </c>
      <c r="B457" s="2"/>
      <c r="C457" s="126" t="s">
        <v>34</v>
      </c>
      <c r="D457" s="126" t="s">
        <v>170</v>
      </c>
      <c r="E457" s="126" t="s">
        <v>193</v>
      </c>
      <c r="F457" s="31"/>
      <c r="G457" s="102">
        <f t="shared" si="52"/>
        <v>900</v>
      </c>
      <c r="H457" s="102">
        <f t="shared" si="52"/>
        <v>0</v>
      </c>
      <c r="I457" s="102">
        <f t="shared" si="52"/>
        <v>0</v>
      </c>
    </row>
    <row r="458" spans="1:11">
      <c r="A458" s="125" t="s">
        <v>145</v>
      </c>
      <c r="B458" s="2"/>
      <c r="C458" s="126" t="s">
        <v>34</v>
      </c>
      <c r="D458" s="126" t="s">
        <v>170</v>
      </c>
      <c r="E458" s="126" t="s">
        <v>197</v>
      </c>
      <c r="F458" s="31"/>
      <c r="G458" s="102">
        <f t="shared" si="52"/>
        <v>900</v>
      </c>
      <c r="H458" s="102">
        <f t="shared" si="52"/>
        <v>0</v>
      </c>
      <c r="I458" s="102">
        <f t="shared" si="52"/>
        <v>0</v>
      </c>
    </row>
    <row r="459" spans="1:11">
      <c r="A459" s="125" t="s">
        <v>22</v>
      </c>
      <c r="B459" s="2"/>
      <c r="C459" s="126" t="s">
        <v>34</v>
      </c>
      <c r="D459" s="126" t="s">
        <v>170</v>
      </c>
      <c r="E459" s="126" t="s">
        <v>197</v>
      </c>
      <c r="F459" s="31">
        <v>800</v>
      </c>
      <c r="G459" s="102">
        <v>900</v>
      </c>
      <c r="H459" s="102"/>
      <c r="I459" s="102"/>
    </row>
    <row r="460" spans="1:11">
      <c r="A460" s="125" t="s">
        <v>93</v>
      </c>
      <c r="B460" s="2"/>
      <c r="C460" s="126" t="s">
        <v>34</v>
      </c>
      <c r="D460" s="126" t="s">
        <v>94</v>
      </c>
      <c r="E460" s="126"/>
      <c r="F460" s="31"/>
      <c r="G460" s="102">
        <f>SUM(G461)</f>
        <v>8703.0999999999985</v>
      </c>
      <c r="H460" s="102">
        <f>SUM(H461)</f>
        <v>8337.4</v>
      </c>
      <c r="I460" s="102">
        <f>SUM(I461)</f>
        <v>8314.4</v>
      </c>
    </row>
    <row r="461" spans="1:11" ht="31.5">
      <c r="A461" s="32" t="s">
        <v>707</v>
      </c>
      <c r="B461" s="2"/>
      <c r="C461" s="126" t="s">
        <v>34</v>
      </c>
      <c r="D461" s="126" t="s">
        <v>94</v>
      </c>
      <c r="E461" s="31" t="s">
        <v>195</v>
      </c>
      <c r="F461" s="31"/>
      <c r="G461" s="102">
        <f>SUM(G462+G465+G467)</f>
        <v>8703.0999999999985</v>
      </c>
      <c r="H461" s="102">
        <f>SUM(H462+H465+H467)</f>
        <v>8337.4</v>
      </c>
      <c r="I461" s="102">
        <f>SUM(I462+I465+I467)</f>
        <v>8314.4</v>
      </c>
    </row>
    <row r="462" spans="1:11">
      <c r="A462" s="125" t="s">
        <v>95</v>
      </c>
      <c r="B462" s="2"/>
      <c r="C462" s="126" t="s">
        <v>34</v>
      </c>
      <c r="D462" s="126" t="s">
        <v>94</v>
      </c>
      <c r="E462" s="31" t="s">
        <v>198</v>
      </c>
      <c r="F462" s="31"/>
      <c r="G462" s="102">
        <f>SUM(G463:G464)</f>
        <v>223.6</v>
      </c>
      <c r="H462" s="102">
        <f>SUM(H463:H464)</f>
        <v>223.6</v>
      </c>
      <c r="I462" s="102">
        <f>SUM(I463:I464)</f>
        <v>223.6</v>
      </c>
    </row>
    <row r="463" spans="1:11" ht="31.5">
      <c r="A463" s="125" t="s">
        <v>52</v>
      </c>
      <c r="B463" s="2"/>
      <c r="C463" s="126" t="s">
        <v>34</v>
      </c>
      <c r="D463" s="126" t="s">
        <v>94</v>
      </c>
      <c r="E463" s="31" t="s">
        <v>198</v>
      </c>
      <c r="F463" s="31">
        <v>200</v>
      </c>
      <c r="G463" s="102">
        <v>222.2</v>
      </c>
      <c r="H463" s="102">
        <v>222.2</v>
      </c>
      <c r="I463" s="102">
        <v>222.2</v>
      </c>
    </row>
    <row r="464" spans="1:11" ht="13.5" customHeight="1">
      <c r="A464" s="125" t="s">
        <v>22</v>
      </c>
      <c r="B464" s="2"/>
      <c r="C464" s="126" t="s">
        <v>34</v>
      </c>
      <c r="D464" s="126" t="s">
        <v>94</v>
      </c>
      <c r="E464" s="31" t="s">
        <v>198</v>
      </c>
      <c r="F464" s="31">
        <v>800</v>
      </c>
      <c r="G464" s="102">
        <v>1.4</v>
      </c>
      <c r="H464" s="102">
        <v>1.4</v>
      </c>
      <c r="I464" s="102">
        <v>1.4</v>
      </c>
    </row>
    <row r="465" spans="1:9" ht="31.5">
      <c r="A465" s="125" t="s">
        <v>97</v>
      </c>
      <c r="B465" s="2"/>
      <c r="C465" s="126" t="s">
        <v>34</v>
      </c>
      <c r="D465" s="126" t="s">
        <v>94</v>
      </c>
      <c r="E465" s="31" t="s">
        <v>199</v>
      </c>
      <c r="F465" s="31"/>
      <c r="G465" s="102">
        <f>SUM(G466)</f>
        <v>275.7</v>
      </c>
      <c r="H465" s="102">
        <f>SUM(H466)</f>
        <v>275.7</v>
      </c>
      <c r="I465" s="102">
        <f>SUM(I466)</f>
        <v>275.7</v>
      </c>
    </row>
    <row r="466" spans="1:9" ht="31.5">
      <c r="A466" s="125" t="s">
        <v>52</v>
      </c>
      <c r="B466" s="2"/>
      <c r="C466" s="126" t="s">
        <v>34</v>
      </c>
      <c r="D466" s="126" t="s">
        <v>94</v>
      </c>
      <c r="E466" s="31" t="s">
        <v>199</v>
      </c>
      <c r="F466" s="31">
        <v>200</v>
      </c>
      <c r="G466" s="102">
        <v>275.7</v>
      </c>
      <c r="H466" s="102">
        <v>275.7</v>
      </c>
      <c r="I466" s="102">
        <v>275.7</v>
      </c>
    </row>
    <row r="467" spans="1:9" ht="31.5">
      <c r="A467" s="125" t="s">
        <v>98</v>
      </c>
      <c r="B467" s="2"/>
      <c r="C467" s="126" t="s">
        <v>34</v>
      </c>
      <c r="D467" s="126" t="s">
        <v>94</v>
      </c>
      <c r="E467" s="31" t="s">
        <v>200</v>
      </c>
      <c r="F467" s="31"/>
      <c r="G467" s="102">
        <f>SUM(G468:G469)</f>
        <v>8203.7999999999993</v>
      </c>
      <c r="H467" s="102">
        <f>SUM(H468:H469)</f>
        <v>7838.1</v>
      </c>
      <c r="I467" s="102">
        <f>SUM(I468:I469)</f>
        <v>7815.1</v>
      </c>
    </row>
    <row r="468" spans="1:9" ht="31.5">
      <c r="A468" s="125" t="s">
        <v>52</v>
      </c>
      <c r="B468" s="2"/>
      <c r="C468" s="126" t="s">
        <v>34</v>
      </c>
      <c r="D468" s="126" t="s">
        <v>94</v>
      </c>
      <c r="E468" s="31" t="s">
        <v>200</v>
      </c>
      <c r="F468" s="31">
        <v>200</v>
      </c>
      <c r="G468" s="102">
        <v>8203.7999999999993</v>
      </c>
      <c r="H468" s="102">
        <v>7838.1</v>
      </c>
      <c r="I468" s="102">
        <v>7815.1</v>
      </c>
    </row>
    <row r="469" spans="1:9" ht="21.75" customHeight="1">
      <c r="A469" s="125" t="s">
        <v>22</v>
      </c>
      <c r="B469" s="2"/>
      <c r="C469" s="126" t="s">
        <v>34</v>
      </c>
      <c r="D469" s="126" t="s">
        <v>94</v>
      </c>
      <c r="E469" s="31" t="s">
        <v>200</v>
      </c>
      <c r="F469" s="31">
        <v>800</v>
      </c>
      <c r="G469" s="102">
        <v>0</v>
      </c>
      <c r="H469" s="102">
        <v>0</v>
      </c>
      <c r="I469" s="102">
        <v>0</v>
      </c>
    </row>
    <row r="470" spans="1:9" hidden="1">
      <c r="A470" s="32" t="s">
        <v>557</v>
      </c>
      <c r="B470" s="2"/>
      <c r="C470" s="126" t="s">
        <v>34</v>
      </c>
      <c r="D470" s="126" t="s">
        <v>94</v>
      </c>
      <c r="E470" s="126" t="s">
        <v>193</v>
      </c>
      <c r="F470" s="31"/>
      <c r="G470" s="102">
        <f t="shared" ref="G470:I471" si="53">SUM(G471)</f>
        <v>0</v>
      </c>
      <c r="H470" s="102">
        <f t="shared" si="53"/>
        <v>0</v>
      </c>
      <c r="I470" s="102">
        <f t="shared" si="53"/>
        <v>0</v>
      </c>
    </row>
    <row r="471" spans="1:9" ht="31.5" hidden="1">
      <c r="A471" s="125" t="s">
        <v>201</v>
      </c>
      <c r="B471" s="2"/>
      <c r="C471" s="126" t="s">
        <v>34</v>
      </c>
      <c r="D471" s="126" t="s">
        <v>94</v>
      </c>
      <c r="E471" s="126" t="s">
        <v>202</v>
      </c>
      <c r="F471" s="31"/>
      <c r="G471" s="102">
        <f t="shared" si="53"/>
        <v>0</v>
      </c>
      <c r="H471" s="102">
        <f t="shared" si="53"/>
        <v>0</v>
      </c>
      <c r="I471" s="102">
        <f t="shared" si="53"/>
        <v>0</v>
      </c>
    </row>
    <row r="472" spans="1:9" hidden="1">
      <c r="A472" s="125" t="s">
        <v>22</v>
      </c>
      <c r="B472" s="2"/>
      <c r="C472" s="126" t="s">
        <v>34</v>
      </c>
      <c r="D472" s="126" t="s">
        <v>94</v>
      </c>
      <c r="E472" s="126" t="s">
        <v>202</v>
      </c>
      <c r="F472" s="31">
        <v>800</v>
      </c>
      <c r="G472" s="102"/>
      <c r="H472" s="102"/>
      <c r="I472" s="102"/>
    </row>
    <row r="473" spans="1:9">
      <c r="A473" s="125" t="s">
        <v>30</v>
      </c>
      <c r="B473" s="2"/>
      <c r="C473" s="126" t="s">
        <v>31</v>
      </c>
      <c r="D473" s="126"/>
      <c r="E473" s="31"/>
      <c r="F473" s="31"/>
      <c r="G473" s="102">
        <f t="shared" ref="G473:I476" si="54">SUM(G474)</f>
        <v>913.5</v>
      </c>
      <c r="H473" s="102">
        <f t="shared" si="54"/>
        <v>0</v>
      </c>
      <c r="I473" s="102">
        <f t="shared" si="54"/>
        <v>0</v>
      </c>
    </row>
    <row r="474" spans="1:9">
      <c r="A474" s="125" t="s">
        <v>77</v>
      </c>
      <c r="B474" s="2"/>
      <c r="C474" s="126" t="s">
        <v>31</v>
      </c>
      <c r="D474" s="126" t="s">
        <v>78</v>
      </c>
      <c r="E474" s="31"/>
      <c r="F474" s="31"/>
      <c r="G474" s="102">
        <f t="shared" si="54"/>
        <v>913.5</v>
      </c>
      <c r="H474" s="102">
        <f t="shared" si="54"/>
        <v>0</v>
      </c>
      <c r="I474" s="102">
        <f t="shared" si="54"/>
        <v>0</v>
      </c>
    </row>
    <row r="475" spans="1:9">
      <c r="A475" s="32" t="s">
        <v>557</v>
      </c>
      <c r="B475" s="2"/>
      <c r="C475" s="126" t="s">
        <v>31</v>
      </c>
      <c r="D475" s="126" t="s">
        <v>78</v>
      </c>
      <c r="E475" s="126" t="s">
        <v>193</v>
      </c>
      <c r="F475" s="31"/>
      <c r="G475" s="102">
        <f t="shared" si="54"/>
        <v>913.5</v>
      </c>
      <c r="H475" s="102">
        <f t="shared" si="54"/>
        <v>0</v>
      </c>
      <c r="I475" s="102">
        <f t="shared" si="54"/>
        <v>0</v>
      </c>
    </row>
    <row r="476" spans="1:9" ht="63">
      <c r="A476" s="125" t="s">
        <v>501</v>
      </c>
      <c r="B476" s="2"/>
      <c r="C476" s="126" t="s">
        <v>31</v>
      </c>
      <c r="D476" s="126" t="s">
        <v>78</v>
      </c>
      <c r="E476" s="31" t="s">
        <v>203</v>
      </c>
      <c r="F476" s="31"/>
      <c r="G476" s="102">
        <f t="shared" si="54"/>
        <v>913.5</v>
      </c>
      <c r="H476" s="102">
        <f t="shared" si="54"/>
        <v>0</v>
      </c>
      <c r="I476" s="102">
        <f t="shared" si="54"/>
        <v>0</v>
      </c>
    </row>
    <row r="477" spans="1:9">
      <c r="A477" s="125" t="s">
        <v>22</v>
      </c>
      <c r="B477" s="2"/>
      <c r="C477" s="126" t="s">
        <v>31</v>
      </c>
      <c r="D477" s="126" t="s">
        <v>78</v>
      </c>
      <c r="E477" s="31" t="s">
        <v>203</v>
      </c>
      <c r="F477" s="31">
        <v>800</v>
      </c>
      <c r="G477" s="102">
        <f>4253.7-611-29.2-100-2700+100</f>
        <v>913.5</v>
      </c>
      <c r="H477" s="102"/>
      <c r="I477" s="102"/>
    </row>
    <row r="478" spans="1:9" ht="31.5">
      <c r="A478" s="21" t="s">
        <v>10</v>
      </c>
      <c r="B478" s="44" t="s">
        <v>11</v>
      </c>
      <c r="C478" s="29"/>
      <c r="D478" s="29"/>
      <c r="E478" s="29"/>
      <c r="F478" s="29"/>
      <c r="G478" s="45">
        <f>SUM(G479+G487)</f>
        <v>1171057.7000000002</v>
      </c>
      <c r="H478" s="45">
        <f>SUM(H479+H487)</f>
        <v>1194407.1000000003</v>
      </c>
      <c r="I478" s="45">
        <f>SUM(I479+I487)</f>
        <v>1222609.3000000003</v>
      </c>
    </row>
    <row r="479" spans="1:9" hidden="1">
      <c r="A479" s="125" t="s">
        <v>112</v>
      </c>
      <c r="B479" s="2"/>
      <c r="C479" s="2" t="s">
        <v>113</v>
      </c>
      <c r="D479" s="2"/>
      <c r="E479" s="2"/>
      <c r="F479" s="2"/>
      <c r="G479" s="25">
        <f t="shared" ref="G479:I483" si="55">SUM(G480)</f>
        <v>0</v>
      </c>
      <c r="H479" s="25">
        <f t="shared" si="55"/>
        <v>0</v>
      </c>
      <c r="I479" s="25">
        <f t="shared" si="55"/>
        <v>0</v>
      </c>
    </row>
    <row r="480" spans="1:9" hidden="1">
      <c r="A480" s="125" t="s">
        <v>341</v>
      </c>
      <c r="B480" s="2"/>
      <c r="C480" s="2" t="s">
        <v>113</v>
      </c>
      <c r="D480" s="2" t="s">
        <v>113</v>
      </c>
      <c r="E480" s="31"/>
      <c r="F480" s="31"/>
      <c r="G480" s="25">
        <f t="shared" si="55"/>
        <v>0</v>
      </c>
      <c r="H480" s="25">
        <f t="shared" si="55"/>
        <v>0</v>
      </c>
      <c r="I480" s="25">
        <f t="shared" si="55"/>
        <v>0</v>
      </c>
    </row>
    <row r="481" spans="1:11" ht="31.5" hidden="1">
      <c r="A481" s="125" t="s">
        <v>749</v>
      </c>
      <c r="B481" s="126"/>
      <c r="C481" s="126" t="s">
        <v>113</v>
      </c>
      <c r="D481" s="126" t="s">
        <v>113</v>
      </c>
      <c r="E481" s="31" t="s">
        <v>326</v>
      </c>
      <c r="F481" s="31"/>
      <c r="G481" s="25">
        <f t="shared" si="55"/>
        <v>0</v>
      </c>
      <c r="H481" s="25">
        <f t="shared" si="55"/>
        <v>0</v>
      </c>
      <c r="I481" s="25">
        <f t="shared" si="55"/>
        <v>0</v>
      </c>
    </row>
    <row r="482" spans="1:11" ht="31.5" hidden="1">
      <c r="A482" s="125" t="s">
        <v>538</v>
      </c>
      <c r="B482" s="2"/>
      <c r="C482" s="2" t="s">
        <v>113</v>
      </c>
      <c r="D482" s="2" t="s">
        <v>113</v>
      </c>
      <c r="E482" s="2" t="s">
        <v>348</v>
      </c>
      <c r="F482" s="2"/>
      <c r="G482" s="25">
        <f t="shared" si="55"/>
        <v>0</v>
      </c>
      <c r="H482" s="25">
        <f t="shared" si="55"/>
        <v>0</v>
      </c>
      <c r="I482" s="25">
        <f t="shared" si="55"/>
        <v>0</v>
      </c>
    </row>
    <row r="483" spans="1:11" hidden="1">
      <c r="A483" s="125" t="s">
        <v>35</v>
      </c>
      <c r="B483" s="2"/>
      <c r="C483" s="2" t="s">
        <v>113</v>
      </c>
      <c r="D483" s="2" t="s">
        <v>113</v>
      </c>
      <c r="E483" s="2" t="s">
        <v>349</v>
      </c>
      <c r="F483" s="2"/>
      <c r="G483" s="25">
        <f t="shared" si="55"/>
        <v>0</v>
      </c>
      <c r="H483" s="25">
        <f t="shared" si="55"/>
        <v>0</v>
      </c>
      <c r="I483" s="25">
        <f t="shared" si="55"/>
        <v>0</v>
      </c>
    </row>
    <row r="484" spans="1:11" ht="31.5" hidden="1">
      <c r="A484" s="125" t="s">
        <v>350</v>
      </c>
      <c r="B484" s="31"/>
      <c r="C484" s="2" t="s">
        <v>113</v>
      </c>
      <c r="D484" s="2" t="s">
        <v>113</v>
      </c>
      <c r="E484" s="2" t="s">
        <v>351</v>
      </c>
      <c r="F484" s="2"/>
      <c r="G484" s="25">
        <f>SUM(G485:G486)</f>
        <v>0</v>
      </c>
      <c r="H484" s="25">
        <f>SUM(H485:H486)</f>
        <v>0</v>
      </c>
      <c r="I484" s="25">
        <f>SUM(I485:I486)</f>
        <v>0</v>
      </c>
    </row>
    <row r="485" spans="1:11" ht="47.25" hidden="1">
      <c r="A485" s="125" t="s">
        <v>51</v>
      </c>
      <c r="B485" s="31"/>
      <c r="C485" s="2" t="s">
        <v>113</v>
      </c>
      <c r="D485" s="2" t="s">
        <v>113</v>
      </c>
      <c r="E485" s="2" t="s">
        <v>351</v>
      </c>
      <c r="F485" s="2" t="s">
        <v>89</v>
      </c>
      <c r="G485" s="25"/>
      <c r="H485" s="25"/>
      <c r="I485" s="25"/>
    </row>
    <row r="486" spans="1:11" ht="31.5" hidden="1">
      <c r="A486" s="125" t="s">
        <v>52</v>
      </c>
      <c r="B486" s="2"/>
      <c r="C486" s="2" t="s">
        <v>113</v>
      </c>
      <c r="D486" s="2" t="s">
        <v>113</v>
      </c>
      <c r="E486" s="2" t="s">
        <v>351</v>
      </c>
      <c r="F486" s="20">
        <v>200</v>
      </c>
      <c r="G486" s="25"/>
      <c r="H486" s="25"/>
      <c r="I486" s="25"/>
    </row>
    <row r="487" spans="1:11">
      <c r="A487" s="125" t="s">
        <v>30</v>
      </c>
      <c r="B487" s="126"/>
      <c r="C487" s="126" t="s">
        <v>31</v>
      </c>
      <c r="D487" s="126" t="s">
        <v>32</v>
      </c>
      <c r="E487" s="31"/>
      <c r="F487" s="31"/>
      <c r="G487" s="102">
        <f>G488+G495+G514+G639+G612</f>
        <v>1171057.7000000002</v>
      </c>
      <c r="H487" s="102">
        <f>H488+H495+H514+H639+H612</f>
        <v>1194407.1000000003</v>
      </c>
      <c r="I487" s="102">
        <f>I488+I495+I514+I639+I612</f>
        <v>1222609.3000000003</v>
      </c>
      <c r="J487" s="9">
        <v>1167457.7000000002</v>
      </c>
      <c r="K487" s="108">
        <f>SUM(J487-G478)</f>
        <v>-3600</v>
      </c>
    </row>
    <row r="488" spans="1:11">
      <c r="A488" s="125" t="s">
        <v>33</v>
      </c>
      <c r="B488" s="126"/>
      <c r="C488" s="126" t="s">
        <v>31</v>
      </c>
      <c r="D488" s="126" t="s">
        <v>34</v>
      </c>
      <c r="E488" s="31"/>
      <c r="F488" s="31"/>
      <c r="G488" s="102">
        <f t="shared" ref="G488:I490" si="56">G489</f>
        <v>11879.1</v>
      </c>
      <c r="H488" s="102">
        <f t="shared" si="56"/>
        <v>11879.1</v>
      </c>
      <c r="I488" s="102">
        <f t="shared" si="56"/>
        <v>11879.1</v>
      </c>
      <c r="J488" s="9">
        <v>1194407.1000000001</v>
      </c>
      <c r="K488" s="108">
        <f>SUM(J488-H478)</f>
        <v>-2.3283064365386963E-10</v>
      </c>
    </row>
    <row r="489" spans="1:11" ht="31.5">
      <c r="A489" s="125" t="s">
        <v>746</v>
      </c>
      <c r="B489" s="126"/>
      <c r="C489" s="126" t="s">
        <v>31</v>
      </c>
      <c r="D489" s="126" t="s">
        <v>34</v>
      </c>
      <c r="E489" s="31" t="s">
        <v>16</v>
      </c>
      <c r="F489" s="31"/>
      <c r="G489" s="102">
        <f t="shared" si="56"/>
        <v>11879.1</v>
      </c>
      <c r="H489" s="102">
        <f t="shared" si="56"/>
        <v>11879.1</v>
      </c>
      <c r="I489" s="102">
        <f t="shared" si="56"/>
        <v>11879.1</v>
      </c>
      <c r="J489" s="9">
        <v>1222609.3</v>
      </c>
      <c r="K489" s="108">
        <f>SUM(J489-I478)</f>
        <v>-2.3283064365386963E-10</v>
      </c>
    </row>
    <row r="490" spans="1:11" ht="31.5">
      <c r="A490" s="125" t="s">
        <v>82</v>
      </c>
      <c r="B490" s="126"/>
      <c r="C490" s="126" t="s">
        <v>31</v>
      </c>
      <c r="D490" s="126" t="s">
        <v>34</v>
      </c>
      <c r="E490" s="31" t="s">
        <v>17</v>
      </c>
      <c r="F490" s="31"/>
      <c r="G490" s="102">
        <f t="shared" si="56"/>
        <v>11879.1</v>
      </c>
      <c r="H490" s="102">
        <f t="shared" si="56"/>
        <v>11879.1</v>
      </c>
      <c r="I490" s="102">
        <f t="shared" si="56"/>
        <v>11879.1</v>
      </c>
    </row>
    <row r="491" spans="1:11">
      <c r="A491" s="125" t="s">
        <v>35</v>
      </c>
      <c r="B491" s="126"/>
      <c r="C491" s="126" t="s">
        <v>31</v>
      </c>
      <c r="D491" s="126" t="s">
        <v>34</v>
      </c>
      <c r="E491" s="31" t="s">
        <v>36</v>
      </c>
      <c r="F491" s="31"/>
      <c r="G491" s="102">
        <f>SUM(G492)</f>
        <v>11879.1</v>
      </c>
      <c r="H491" s="102">
        <f>SUM(H492)</f>
        <v>11879.1</v>
      </c>
      <c r="I491" s="102">
        <f>SUM(I492)</f>
        <v>11879.1</v>
      </c>
    </row>
    <row r="492" spans="1:11">
      <c r="A492" s="125" t="s">
        <v>38</v>
      </c>
      <c r="B492" s="126"/>
      <c r="C492" s="126" t="s">
        <v>31</v>
      </c>
      <c r="D492" s="126" t="s">
        <v>34</v>
      </c>
      <c r="E492" s="31" t="s">
        <v>39</v>
      </c>
      <c r="F492" s="31"/>
      <c r="G492" s="102">
        <f t="shared" ref="G492:I493" si="57">G493</f>
        <v>11879.1</v>
      </c>
      <c r="H492" s="102">
        <f t="shared" si="57"/>
        <v>11879.1</v>
      </c>
      <c r="I492" s="102">
        <f t="shared" si="57"/>
        <v>11879.1</v>
      </c>
    </row>
    <row r="493" spans="1:11" ht="31.5">
      <c r="A493" s="125" t="s">
        <v>40</v>
      </c>
      <c r="B493" s="126"/>
      <c r="C493" s="126" t="s">
        <v>31</v>
      </c>
      <c r="D493" s="126" t="s">
        <v>34</v>
      </c>
      <c r="E493" s="31" t="s">
        <v>41</v>
      </c>
      <c r="F493" s="31"/>
      <c r="G493" s="102">
        <f t="shared" si="57"/>
        <v>11879.1</v>
      </c>
      <c r="H493" s="102">
        <f t="shared" si="57"/>
        <v>11879.1</v>
      </c>
      <c r="I493" s="102">
        <f t="shared" si="57"/>
        <v>11879.1</v>
      </c>
    </row>
    <row r="494" spans="1:11">
      <c r="A494" s="125" t="s">
        <v>42</v>
      </c>
      <c r="B494" s="126"/>
      <c r="C494" s="126" t="s">
        <v>31</v>
      </c>
      <c r="D494" s="126" t="s">
        <v>34</v>
      </c>
      <c r="E494" s="31" t="s">
        <v>41</v>
      </c>
      <c r="F494" s="31">
        <v>300</v>
      </c>
      <c r="G494" s="102">
        <v>11879.1</v>
      </c>
      <c r="H494" s="102">
        <v>11879.1</v>
      </c>
      <c r="I494" s="102">
        <v>11879.1</v>
      </c>
    </row>
    <row r="495" spans="1:11">
      <c r="A495" s="125" t="s">
        <v>43</v>
      </c>
      <c r="B495" s="126"/>
      <c r="C495" s="126" t="s">
        <v>31</v>
      </c>
      <c r="D495" s="126" t="s">
        <v>44</v>
      </c>
      <c r="E495" s="31"/>
      <c r="F495" s="31"/>
      <c r="G495" s="102">
        <f>G503+G496</f>
        <v>83820.799999999988</v>
      </c>
      <c r="H495" s="102">
        <f>H503+H496</f>
        <v>84228.2</v>
      </c>
      <c r="I495" s="102">
        <f>I503+I496</f>
        <v>84651.9</v>
      </c>
    </row>
    <row r="496" spans="1:11" ht="31.5">
      <c r="A496" s="125" t="s">
        <v>517</v>
      </c>
      <c r="B496" s="126"/>
      <c r="C496" s="126" t="s">
        <v>31</v>
      </c>
      <c r="D496" s="126" t="s">
        <v>44</v>
      </c>
      <c r="E496" s="126" t="s">
        <v>365</v>
      </c>
      <c r="F496" s="31"/>
      <c r="G496" s="102">
        <f>G497</f>
        <v>80520.799999999988</v>
      </c>
      <c r="H496" s="102">
        <f>H497</f>
        <v>80928.2</v>
      </c>
      <c r="I496" s="102">
        <f>I497</f>
        <v>81351.899999999994</v>
      </c>
    </row>
    <row r="497" spans="1:9" ht="27.75" customHeight="1">
      <c r="A497" s="125" t="s">
        <v>371</v>
      </c>
      <c r="B497" s="126"/>
      <c r="C497" s="126" t="s">
        <v>31</v>
      </c>
      <c r="D497" s="126" t="s">
        <v>44</v>
      </c>
      <c r="E497" s="126" t="s">
        <v>372</v>
      </c>
      <c r="F497" s="31"/>
      <c r="G497" s="102">
        <f>SUM(G498)</f>
        <v>80520.799999999988</v>
      </c>
      <c r="H497" s="102">
        <f>SUM(H498)</f>
        <v>80928.2</v>
      </c>
      <c r="I497" s="102">
        <f>SUM(I498)</f>
        <v>81351.899999999994</v>
      </c>
    </row>
    <row r="498" spans="1:9" ht="27" customHeight="1">
      <c r="A498" s="125" t="s">
        <v>373</v>
      </c>
      <c r="B498" s="126"/>
      <c r="C498" s="126" t="s">
        <v>31</v>
      </c>
      <c r="D498" s="126" t="s">
        <v>44</v>
      </c>
      <c r="E498" s="126" t="s">
        <v>575</v>
      </c>
      <c r="F498" s="31"/>
      <c r="G498" s="102">
        <f>G499+G500+G502+G501</f>
        <v>80520.799999999988</v>
      </c>
      <c r="H498" s="102">
        <f>H499+H500+H502+H501</f>
        <v>80928.2</v>
      </c>
      <c r="I498" s="102">
        <f>I499+I500+I502+I501</f>
        <v>81351.899999999994</v>
      </c>
    </row>
    <row r="499" spans="1:9" ht="47.25">
      <c r="A499" s="125" t="s">
        <v>51</v>
      </c>
      <c r="B499" s="126"/>
      <c r="C499" s="126" t="s">
        <v>31</v>
      </c>
      <c r="D499" s="126" t="s">
        <v>44</v>
      </c>
      <c r="E499" s="126" t="s">
        <v>575</v>
      </c>
      <c r="F499" s="31">
        <v>100</v>
      </c>
      <c r="G499" s="102">
        <v>68372.399999999994</v>
      </c>
      <c r="H499" s="102">
        <v>68372.399999999994</v>
      </c>
      <c r="I499" s="102">
        <v>68372.399999999994</v>
      </c>
    </row>
    <row r="500" spans="1:9" ht="31.5">
      <c r="A500" s="125" t="s">
        <v>52</v>
      </c>
      <c r="B500" s="126"/>
      <c r="C500" s="126" t="s">
        <v>31</v>
      </c>
      <c r="D500" s="126" t="s">
        <v>44</v>
      </c>
      <c r="E500" s="126" t="s">
        <v>575</v>
      </c>
      <c r="F500" s="31">
        <v>200</v>
      </c>
      <c r="G500" s="102">
        <v>11880.7</v>
      </c>
      <c r="H500" s="102">
        <v>12338.7</v>
      </c>
      <c r="I500" s="102">
        <v>12770.6</v>
      </c>
    </row>
    <row r="501" spans="1:9" ht="23.25" hidden="1" customHeight="1">
      <c r="A501" s="125" t="s">
        <v>42</v>
      </c>
      <c r="B501" s="126"/>
      <c r="C501" s="126" t="s">
        <v>31</v>
      </c>
      <c r="D501" s="126" t="s">
        <v>44</v>
      </c>
      <c r="E501" s="126" t="s">
        <v>575</v>
      </c>
      <c r="F501" s="31">
        <v>300</v>
      </c>
      <c r="G501" s="102"/>
      <c r="H501" s="102"/>
      <c r="I501" s="102"/>
    </row>
    <row r="502" spans="1:9">
      <c r="A502" s="125" t="s">
        <v>22</v>
      </c>
      <c r="B502" s="126"/>
      <c r="C502" s="126" t="s">
        <v>31</v>
      </c>
      <c r="D502" s="126" t="s">
        <v>44</v>
      </c>
      <c r="E502" s="126" t="s">
        <v>575</v>
      </c>
      <c r="F502" s="31">
        <v>800</v>
      </c>
      <c r="G502" s="102">
        <v>267.7</v>
      </c>
      <c r="H502" s="102">
        <v>217.1</v>
      </c>
      <c r="I502" s="102">
        <v>208.9</v>
      </c>
    </row>
    <row r="503" spans="1:9" ht="31.5">
      <c r="A503" s="125" t="s">
        <v>746</v>
      </c>
      <c r="B503" s="126"/>
      <c r="C503" s="126" t="s">
        <v>31</v>
      </c>
      <c r="D503" s="126" t="s">
        <v>44</v>
      </c>
      <c r="E503" s="31" t="s">
        <v>16</v>
      </c>
      <c r="F503" s="31"/>
      <c r="G503" s="102">
        <f>G504+G510</f>
        <v>3300</v>
      </c>
      <c r="H503" s="102">
        <f>H504+H510</f>
        <v>3300</v>
      </c>
      <c r="I503" s="102">
        <f>I504+I510</f>
        <v>3300</v>
      </c>
    </row>
    <row r="504" spans="1:9" ht="31.5">
      <c r="A504" s="125" t="s">
        <v>82</v>
      </c>
      <c r="B504" s="126"/>
      <c r="C504" s="126" t="s">
        <v>31</v>
      </c>
      <c r="D504" s="126" t="s">
        <v>44</v>
      </c>
      <c r="E504" s="31" t="s">
        <v>17</v>
      </c>
      <c r="F504" s="31"/>
      <c r="G504" s="102">
        <f>G505</f>
        <v>3300</v>
      </c>
      <c r="H504" s="102">
        <f>H505</f>
        <v>3300</v>
      </c>
      <c r="I504" s="102">
        <f>I505</f>
        <v>3300</v>
      </c>
    </row>
    <row r="505" spans="1:9" ht="31.5">
      <c r="A505" s="125" t="s">
        <v>45</v>
      </c>
      <c r="B505" s="126"/>
      <c r="C505" s="126" t="s">
        <v>31</v>
      </c>
      <c r="D505" s="126" t="s">
        <v>44</v>
      </c>
      <c r="E505" s="31" t="s">
        <v>46</v>
      </c>
      <c r="F505" s="31"/>
      <c r="G505" s="102">
        <f>SUM(G506)</f>
        <v>3300</v>
      </c>
      <c r="H505" s="102">
        <f>SUM(H506)</f>
        <v>3300</v>
      </c>
      <c r="I505" s="102">
        <f>SUM(I506)</f>
        <v>3300</v>
      </c>
    </row>
    <row r="506" spans="1:9">
      <c r="A506" s="125" t="s">
        <v>47</v>
      </c>
      <c r="B506" s="126"/>
      <c r="C506" s="126" t="s">
        <v>31</v>
      </c>
      <c r="D506" s="126" t="s">
        <v>44</v>
      </c>
      <c r="E506" s="31" t="s">
        <v>48</v>
      </c>
      <c r="F506" s="31"/>
      <c r="G506" s="102">
        <f>G507</f>
        <v>3300</v>
      </c>
      <c r="H506" s="102">
        <f>H507</f>
        <v>3300</v>
      </c>
      <c r="I506" s="102">
        <f>I507</f>
        <v>3300</v>
      </c>
    </row>
    <row r="507" spans="1:9" ht="31.5">
      <c r="A507" s="125" t="s">
        <v>49</v>
      </c>
      <c r="B507" s="126"/>
      <c r="C507" s="126" t="s">
        <v>31</v>
      </c>
      <c r="D507" s="126" t="s">
        <v>44</v>
      </c>
      <c r="E507" s="31" t="s">
        <v>50</v>
      </c>
      <c r="F507" s="31"/>
      <c r="G507" s="102">
        <f>G508+G509</f>
        <v>3300</v>
      </c>
      <c r="H507" s="102">
        <f>H508+H509</f>
        <v>3300</v>
      </c>
      <c r="I507" s="102">
        <f>I508+I509</f>
        <v>3300</v>
      </c>
    </row>
    <row r="508" spans="1:9" ht="47.25">
      <c r="A508" s="125" t="s">
        <v>51</v>
      </c>
      <c r="B508" s="126"/>
      <c r="C508" s="126" t="s">
        <v>31</v>
      </c>
      <c r="D508" s="126" t="s">
        <v>44</v>
      </c>
      <c r="E508" s="31" t="s">
        <v>50</v>
      </c>
      <c r="F508" s="31">
        <v>100</v>
      </c>
      <c r="G508" s="102">
        <v>1850</v>
      </c>
      <c r="H508" s="102">
        <v>1850</v>
      </c>
      <c r="I508" s="102">
        <v>1850</v>
      </c>
    </row>
    <row r="509" spans="1:9" ht="27.75" customHeight="1">
      <c r="A509" s="125" t="s">
        <v>52</v>
      </c>
      <c r="B509" s="126"/>
      <c r="C509" s="126" t="s">
        <v>31</v>
      </c>
      <c r="D509" s="126" t="s">
        <v>44</v>
      </c>
      <c r="E509" s="31" t="s">
        <v>50</v>
      </c>
      <c r="F509" s="31">
        <v>200</v>
      </c>
      <c r="G509" s="102">
        <v>1450</v>
      </c>
      <c r="H509" s="102">
        <v>1450</v>
      </c>
      <c r="I509" s="102">
        <v>1450</v>
      </c>
    </row>
    <row r="510" spans="1:9" hidden="1">
      <c r="A510" s="125" t="s">
        <v>84</v>
      </c>
      <c r="B510" s="46"/>
      <c r="C510" s="126" t="s">
        <v>31</v>
      </c>
      <c r="D510" s="126" t="s">
        <v>44</v>
      </c>
      <c r="E510" s="31" t="s">
        <v>68</v>
      </c>
      <c r="F510" s="31"/>
      <c r="G510" s="102">
        <f t="shared" ref="G510:I512" si="58">G511</f>
        <v>0</v>
      </c>
      <c r="H510" s="102">
        <f t="shared" si="58"/>
        <v>0</v>
      </c>
      <c r="I510" s="102">
        <f t="shared" si="58"/>
        <v>0</v>
      </c>
    </row>
    <row r="511" spans="1:9" hidden="1">
      <c r="A511" s="125" t="s">
        <v>35</v>
      </c>
      <c r="B511" s="46"/>
      <c r="C511" s="126" t="s">
        <v>31</v>
      </c>
      <c r="D511" s="126" t="s">
        <v>44</v>
      </c>
      <c r="E511" s="31" t="s">
        <v>428</v>
      </c>
      <c r="F511" s="31"/>
      <c r="G511" s="102">
        <f t="shared" si="58"/>
        <v>0</v>
      </c>
      <c r="H511" s="102">
        <f t="shared" si="58"/>
        <v>0</v>
      </c>
      <c r="I511" s="102">
        <f t="shared" si="58"/>
        <v>0</v>
      </c>
    </row>
    <row r="512" spans="1:9" hidden="1">
      <c r="A512" s="125" t="s">
        <v>37</v>
      </c>
      <c r="B512" s="46"/>
      <c r="C512" s="126" t="s">
        <v>31</v>
      </c>
      <c r="D512" s="126" t="s">
        <v>44</v>
      </c>
      <c r="E512" s="31" t="s">
        <v>429</v>
      </c>
      <c r="F512" s="31"/>
      <c r="G512" s="102">
        <f t="shared" si="58"/>
        <v>0</v>
      </c>
      <c r="H512" s="102">
        <f t="shared" si="58"/>
        <v>0</v>
      </c>
      <c r="I512" s="102">
        <f t="shared" si="58"/>
        <v>0</v>
      </c>
    </row>
    <row r="513" spans="1:9" ht="31.5" hidden="1">
      <c r="A513" s="125" t="s">
        <v>52</v>
      </c>
      <c r="B513" s="46"/>
      <c r="C513" s="126" t="s">
        <v>31</v>
      </c>
      <c r="D513" s="126" t="s">
        <v>44</v>
      </c>
      <c r="E513" s="31" t="s">
        <v>429</v>
      </c>
      <c r="F513" s="31">
        <v>200</v>
      </c>
      <c r="G513" s="102"/>
      <c r="H513" s="102"/>
      <c r="I513" s="102"/>
    </row>
    <row r="514" spans="1:9">
      <c r="A514" s="125" t="s">
        <v>53</v>
      </c>
      <c r="B514" s="126"/>
      <c r="C514" s="126" t="s">
        <v>31</v>
      </c>
      <c r="D514" s="126" t="s">
        <v>54</v>
      </c>
      <c r="E514" s="31"/>
      <c r="F514" s="31"/>
      <c r="G514" s="102">
        <f>G572+G599+G515+G603+G608</f>
        <v>814486.20000000019</v>
      </c>
      <c r="H514" s="102">
        <f>H572+H599+H515+H603+H608</f>
        <v>832982.20000000019</v>
      </c>
      <c r="I514" s="102">
        <f>I572+I599+I515+I603+I608</f>
        <v>856241.70000000019</v>
      </c>
    </row>
    <row r="515" spans="1:9" ht="31.5">
      <c r="A515" s="125" t="s">
        <v>517</v>
      </c>
      <c r="B515" s="126"/>
      <c r="C515" s="126" t="s">
        <v>31</v>
      </c>
      <c r="D515" s="126" t="s">
        <v>54</v>
      </c>
      <c r="E515" s="126" t="s">
        <v>365</v>
      </c>
      <c r="F515" s="31"/>
      <c r="G515" s="102">
        <f>SUM(G516+G520)</f>
        <v>803175.90000000014</v>
      </c>
      <c r="H515" s="102">
        <f>SUM(H516+H520)</f>
        <v>825773.90000000014</v>
      </c>
      <c r="I515" s="102">
        <f>SUM(I516+I520)</f>
        <v>849033.40000000014</v>
      </c>
    </row>
    <row r="516" spans="1:9">
      <c r="A516" s="125" t="s">
        <v>374</v>
      </c>
      <c r="B516" s="126"/>
      <c r="C516" s="126" t="s">
        <v>31</v>
      </c>
      <c r="D516" s="126" t="s">
        <v>54</v>
      </c>
      <c r="E516" s="126" t="s">
        <v>366</v>
      </c>
      <c r="F516" s="31"/>
      <c r="G516" s="102">
        <f>SUM(G517)</f>
        <v>81298.8</v>
      </c>
      <c r="H516" s="102">
        <f>SUM(H517)</f>
        <v>84302.3</v>
      </c>
      <c r="I516" s="102">
        <f>SUM(I517)</f>
        <v>87398.6</v>
      </c>
    </row>
    <row r="517" spans="1:9" ht="110.25">
      <c r="A517" s="125" t="s">
        <v>375</v>
      </c>
      <c r="B517" s="126"/>
      <c r="C517" s="126" t="s">
        <v>31</v>
      </c>
      <c r="D517" s="126" t="s">
        <v>54</v>
      </c>
      <c r="E517" s="126" t="s">
        <v>576</v>
      </c>
      <c r="F517" s="31"/>
      <c r="G517" s="102">
        <f>G518+G519</f>
        <v>81298.8</v>
      </c>
      <c r="H517" s="102">
        <f>H518+H519</f>
        <v>84302.3</v>
      </c>
      <c r="I517" s="102">
        <f>I518+I519</f>
        <v>87398.6</v>
      </c>
    </row>
    <row r="518" spans="1:9" ht="31.5">
      <c r="A518" s="125" t="s">
        <v>52</v>
      </c>
      <c r="B518" s="126"/>
      <c r="C518" s="126" t="s">
        <v>31</v>
      </c>
      <c r="D518" s="126" t="s">
        <v>54</v>
      </c>
      <c r="E518" s="126" t="s">
        <v>576</v>
      </c>
      <c r="F518" s="31">
        <v>200</v>
      </c>
      <c r="G518" s="102">
        <v>58.1</v>
      </c>
      <c r="H518" s="102">
        <v>71.099999999999994</v>
      </c>
      <c r="I518" s="102">
        <v>82</v>
      </c>
    </row>
    <row r="519" spans="1:9">
      <c r="A519" s="125" t="s">
        <v>42</v>
      </c>
      <c r="B519" s="126"/>
      <c r="C519" s="126" t="s">
        <v>31</v>
      </c>
      <c r="D519" s="126" t="s">
        <v>54</v>
      </c>
      <c r="E519" s="126" t="s">
        <v>576</v>
      </c>
      <c r="F519" s="31">
        <v>300</v>
      </c>
      <c r="G519" s="102">
        <v>81240.7</v>
      </c>
      <c r="H519" s="102">
        <v>84231.2</v>
      </c>
      <c r="I519" s="102">
        <v>87316.6</v>
      </c>
    </row>
    <row r="520" spans="1:9" ht="31.5">
      <c r="A520" s="125" t="s">
        <v>376</v>
      </c>
      <c r="B520" s="126"/>
      <c r="C520" s="126" t="s">
        <v>31</v>
      </c>
      <c r="D520" s="126" t="s">
        <v>54</v>
      </c>
      <c r="E520" s="126" t="s">
        <v>377</v>
      </c>
      <c r="F520" s="31"/>
      <c r="G520" s="102">
        <f>SUM(G521+G524+G527+G530+G533+G536+G539+G557+G560+G563+G566+G542+G545+G548+G551+G569)+G554</f>
        <v>721877.10000000009</v>
      </c>
      <c r="H520" s="102">
        <f>SUM(H521+H524+H527+H530+H533+H536+H539+H557+H560+H563+H566+H542+H545+H548+H551+H569)+H554</f>
        <v>741471.60000000009</v>
      </c>
      <c r="I520" s="102">
        <f>SUM(I521+I524+I527+I530+I533+I536+I539+I557+I560+I563+I566+I542+I545+I548+I551+I569)+I554</f>
        <v>761634.80000000016</v>
      </c>
    </row>
    <row r="521" spans="1:9" ht="47.25">
      <c r="A521" s="125" t="s">
        <v>620</v>
      </c>
      <c r="B521" s="126"/>
      <c r="C521" s="126" t="s">
        <v>31</v>
      </c>
      <c r="D521" s="126" t="s">
        <v>54</v>
      </c>
      <c r="E521" s="126" t="s">
        <v>577</v>
      </c>
      <c r="F521" s="31"/>
      <c r="G521" s="102">
        <f>G522+G523</f>
        <v>191978.8</v>
      </c>
      <c r="H521" s="102">
        <f>H522+H523</f>
        <v>199658</v>
      </c>
      <c r="I521" s="102">
        <f>I522+I523</f>
        <v>207644.3</v>
      </c>
    </row>
    <row r="522" spans="1:9" ht="31.5">
      <c r="A522" s="125" t="s">
        <v>52</v>
      </c>
      <c r="B522" s="126"/>
      <c r="C522" s="126" t="s">
        <v>31</v>
      </c>
      <c r="D522" s="126" t="s">
        <v>54</v>
      </c>
      <c r="E522" s="126" t="s">
        <v>577</v>
      </c>
      <c r="F522" s="31">
        <v>200</v>
      </c>
      <c r="G522" s="102">
        <v>2858.9</v>
      </c>
      <c r="H522" s="102">
        <v>2973.3</v>
      </c>
      <c r="I522" s="102">
        <v>3092.5</v>
      </c>
    </row>
    <row r="523" spans="1:9">
      <c r="A523" s="125" t="s">
        <v>42</v>
      </c>
      <c r="B523" s="126"/>
      <c r="C523" s="126" t="s">
        <v>31</v>
      </c>
      <c r="D523" s="126" t="s">
        <v>54</v>
      </c>
      <c r="E523" s="126" t="s">
        <v>577</v>
      </c>
      <c r="F523" s="31">
        <v>300</v>
      </c>
      <c r="G523" s="102">
        <v>189119.9</v>
      </c>
      <c r="H523" s="102">
        <v>196684.7</v>
      </c>
      <c r="I523" s="102">
        <v>204551.8</v>
      </c>
    </row>
    <row r="524" spans="1:9" ht="47.25">
      <c r="A524" s="125" t="s">
        <v>378</v>
      </c>
      <c r="B524" s="126"/>
      <c r="C524" s="126" t="s">
        <v>31</v>
      </c>
      <c r="D524" s="126" t="s">
        <v>54</v>
      </c>
      <c r="E524" s="126" t="s">
        <v>578</v>
      </c>
      <c r="F524" s="126"/>
      <c r="G524" s="102">
        <f>G525+G526</f>
        <v>9292.4</v>
      </c>
      <c r="H524" s="102">
        <f>H525+H526</f>
        <v>9648.5</v>
      </c>
      <c r="I524" s="102">
        <f>I525+I526</f>
        <v>10018.799999999999</v>
      </c>
    </row>
    <row r="525" spans="1:9" ht="31.5">
      <c r="A525" s="125" t="s">
        <v>52</v>
      </c>
      <c r="B525" s="126"/>
      <c r="C525" s="126" t="s">
        <v>31</v>
      </c>
      <c r="D525" s="126" t="s">
        <v>54</v>
      </c>
      <c r="E525" s="126" t="s">
        <v>578</v>
      </c>
      <c r="F525" s="126" t="s">
        <v>91</v>
      </c>
      <c r="G525" s="102">
        <v>138.6</v>
      </c>
      <c r="H525" s="102">
        <v>143.9</v>
      </c>
      <c r="I525" s="102">
        <v>149.30000000000001</v>
      </c>
    </row>
    <row r="526" spans="1:9">
      <c r="A526" s="125" t="s">
        <v>42</v>
      </c>
      <c r="B526" s="126"/>
      <c r="C526" s="126" t="s">
        <v>31</v>
      </c>
      <c r="D526" s="126" t="s">
        <v>54</v>
      </c>
      <c r="E526" s="126" t="s">
        <v>578</v>
      </c>
      <c r="F526" s="126" t="s">
        <v>99</v>
      </c>
      <c r="G526" s="102">
        <v>9153.7999999999993</v>
      </c>
      <c r="H526" s="102">
        <v>9504.6</v>
      </c>
      <c r="I526" s="102">
        <v>9869.5</v>
      </c>
    </row>
    <row r="527" spans="1:9" ht="31.5">
      <c r="A527" s="125" t="s">
        <v>379</v>
      </c>
      <c r="B527" s="126"/>
      <c r="C527" s="126" t="s">
        <v>31</v>
      </c>
      <c r="D527" s="126" t="s">
        <v>54</v>
      </c>
      <c r="E527" s="126" t="s">
        <v>579</v>
      </c>
      <c r="F527" s="126"/>
      <c r="G527" s="102">
        <f>G528+G529</f>
        <v>125715.40000000001</v>
      </c>
      <c r="H527" s="102">
        <f>H528+H529</f>
        <v>125715.40000000001</v>
      </c>
      <c r="I527" s="102">
        <f>I528+I529</f>
        <v>125715.40000000001</v>
      </c>
    </row>
    <row r="528" spans="1:9" ht="31.5">
      <c r="A528" s="125" t="s">
        <v>52</v>
      </c>
      <c r="B528" s="126"/>
      <c r="C528" s="126" t="s">
        <v>31</v>
      </c>
      <c r="D528" s="126" t="s">
        <v>54</v>
      </c>
      <c r="E528" s="126" t="s">
        <v>579</v>
      </c>
      <c r="F528" s="126" t="s">
        <v>91</v>
      </c>
      <c r="G528" s="102">
        <v>1870.6</v>
      </c>
      <c r="H528" s="102">
        <v>1870.6</v>
      </c>
      <c r="I528" s="102">
        <v>1870.6</v>
      </c>
    </row>
    <row r="529" spans="1:9">
      <c r="A529" s="125" t="s">
        <v>42</v>
      </c>
      <c r="B529" s="126"/>
      <c r="C529" s="126" t="s">
        <v>31</v>
      </c>
      <c r="D529" s="126" t="s">
        <v>54</v>
      </c>
      <c r="E529" s="126" t="s">
        <v>579</v>
      </c>
      <c r="F529" s="126" t="s">
        <v>99</v>
      </c>
      <c r="G529" s="102">
        <v>123844.8</v>
      </c>
      <c r="H529" s="102">
        <v>123844.8</v>
      </c>
      <c r="I529" s="102">
        <v>123844.8</v>
      </c>
    </row>
    <row r="530" spans="1:9" ht="47.25">
      <c r="A530" s="125" t="s">
        <v>380</v>
      </c>
      <c r="B530" s="126"/>
      <c r="C530" s="126" t="s">
        <v>31</v>
      </c>
      <c r="D530" s="126" t="s">
        <v>54</v>
      </c>
      <c r="E530" s="126" t="s">
        <v>580</v>
      </c>
      <c r="F530" s="126"/>
      <c r="G530" s="102">
        <f>G531+G532</f>
        <v>426.8</v>
      </c>
      <c r="H530" s="102">
        <f>H531+H532</f>
        <v>443.90000000000003</v>
      </c>
      <c r="I530" s="102">
        <f>I531+I532</f>
        <v>461.7</v>
      </c>
    </row>
    <row r="531" spans="1:9" ht="31.5">
      <c r="A531" s="125" t="s">
        <v>52</v>
      </c>
      <c r="B531" s="126"/>
      <c r="C531" s="126" t="s">
        <v>31</v>
      </c>
      <c r="D531" s="126" t="s">
        <v>54</v>
      </c>
      <c r="E531" s="126" t="s">
        <v>580</v>
      </c>
      <c r="F531" s="126" t="s">
        <v>91</v>
      </c>
      <c r="G531" s="102">
        <v>6.5</v>
      </c>
      <c r="H531" s="102">
        <v>6.8</v>
      </c>
      <c r="I531" s="102">
        <v>7.2</v>
      </c>
    </row>
    <row r="532" spans="1:9">
      <c r="A532" s="125" t="s">
        <v>42</v>
      </c>
      <c r="B532" s="126"/>
      <c r="C532" s="126" t="s">
        <v>31</v>
      </c>
      <c r="D532" s="126" t="s">
        <v>54</v>
      </c>
      <c r="E532" s="126" t="s">
        <v>580</v>
      </c>
      <c r="F532" s="126" t="s">
        <v>99</v>
      </c>
      <c r="G532" s="102">
        <v>420.3</v>
      </c>
      <c r="H532" s="102">
        <v>437.1</v>
      </c>
      <c r="I532" s="102">
        <v>454.5</v>
      </c>
    </row>
    <row r="533" spans="1:9" ht="47.25">
      <c r="A533" s="125" t="s">
        <v>381</v>
      </c>
      <c r="B533" s="126"/>
      <c r="C533" s="126" t="s">
        <v>31</v>
      </c>
      <c r="D533" s="126" t="s">
        <v>54</v>
      </c>
      <c r="E533" s="126" t="s">
        <v>581</v>
      </c>
      <c r="F533" s="126"/>
      <c r="G533" s="102">
        <f>G534+G535</f>
        <v>46.6</v>
      </c>
      <c r="H533" s="102">
        <f>H534+H535</f>
        <v>46.6</v>
      </c>
      <c r="I533" s="102">
        <f>I534+I535</f>
        <v>46.6</v>
      </c>
    </row>
    <row r="534" spans="1:9" ht="31.5">
      <c r="A534" s="125" t="s">
        <v>52</v>
      </c>
      <c r="B534" s="126"/>
      <c r="C534" s="126" t="s">
        <v>31</v>
      </c>
      <c r="D534" s="126" t="s">
        <v>54</v>
      </c>
      <c r="E534" s="126" t="s">
        <v>581</v>
      </c>
      <c r="F534" s="126" t="s">
        <v>91</v>
      </c>
      <c r="G534" s="102">
        <v>0.7</v>
      </c>
      <c r="H534" s="102">
        <v>0.7</v>
      </c>
      <c r="I534" s="102">
        <v>0.7</v>
      </c>
    </row>
    <row r="535" spans="1:9">
      <c r="A535" s="125" t="s">
        <v>42</v>
      </c>
      <c r="B535" s="126"/>
      <c r="C535" s="126" t="s">
        <v>31</v>
      </c>
      <c r="D535" s="126" t="s">
        <v>54</v>
      </c>
      <c r="E535" s="126" t="s">
        <v>581</v>
      </c>
      <c r="F535" s="126" t="s">
        <v>99</v>
      </c>
      <c r="G535" s="102">
        <v>45.9</v>
      </c>
      <c r="H535" s="102">
        <v>45.9</v>
      </c>
      <c r="I535" s="102">
        <v>45.9</v>
      </c>
    </row>
    <row r="536" spans="1:9" ht="63">
      <c r="A536" s="125" t="s">
        <v>382</v>
      </c>
      <c r="B536" s="126"/>
      <c r="C536" s="126" t="s">
        <v>31</v>
      </c>
      <c r="D536" s="126" t="s">
        <v>54</v>
      </c>
      <c r="E536" s="126" t="s">
        <v>582</v>
      </c>
      <c r="F536" s="126"/>
      <c r="G536" s="102">
        <f>G537+G538</f>
        <v>4695.5999999999995</v>
      </c>
      <c r="H536" s="102">
        <f>H537+H538</f>
        <v>4695.5999999999995</v>
      </c>
      <c r="I536" s="102">
        <f>I537+I538</f>
        <v>4695.5999999999995</v>
      </c>
    </row>
    <row r="537" spans="1:9" ht="31.5">
      <c r="A537" s="125" t="s">
        <v>52</v>
      </c>
      <c r="B537" s="126"/>
      <c r="C537" s="126" t="s">
        <v>31</v>
      </c>
      <c r="D537" s="126" t="s">
        <v>54</v>
      </c>
      <c r="E537" s="126" t="s">
        <v>582</v>
      </c>
      <c r="F537" s="126" t="s">
        <v>91</v>
      </c>
      <c r="G537" s="102">
        <v>606.4</v>
      </c>
      <c r="H537" s="102">
        <v>606.4</v>
      </c>
      <c r="I537" s="102">
        <v>606.4</v>
      </c>
    </row>
    <row r="538" spans="1:9">
      <c r="A538" s="125" t="s">
        <v>42</v>
      </c>
      <c r="B538" s="126"/>
      <c r="C538" s="126" t="s">
        <v>31</v>
      </c>
      <c r="D538" s="126" t="s">
        <v>54</v>
      </c>
      <c r="E538" s="126" t="s">
        <v>582</v>
      </c>
      <c r="F538" s="126" t="s">
        <v>99</v>
      </c>
      <c r="G538" s="102">
        <v>4089.2</v>
      </c>
      <c r="H538" s="102">
        <v>4089.2</v>
      </c>
      <c r="I538" s="102">
        <v>4089.2</v>
      </c>
    </row>
    <row r="539" spans="1:9" ht="31.5">
      <c r="A539" s="125" t="s">
        <v>383</v>
      </c>
      <c r="B539" s="126"/>
      <c r="C539" s="126" t="s">
        <v>31</v>
      </c>
      <c r="D539" s="126" t="s">
        <v>54</v>
      </c>
      <c r="E539" s="126" t="s">
        <v>583</v>
      </c>
      <c r="F539" s="126"/>
      <c r="G539" s="102">
        <f>G540+G541</f>
        <v>229744.19999999998</v>
      </c>
      <c r="H539" s="102">
        <f>H540+H541</f>
        <v>240523.7</v>
      </c>
      <c r="I539" s="102">
        <f>I540+I541</f>
        <v>251514.1</v>
      </c>
    </row>
    <row r="540" spans="1:9" ht="31.5">
      <c r="A540" s="125" t="s">
        <v>52</v>
      </c>
      <c r="B540" s="126"/>
      <c r="C540" s="126" t="s">
        <v>31</v>
      </c>
      <c r="D540" s="126" t="s">
        <v>54</v>
      </c>
      <c r="E540" s="126" t="s">
        <v>583</v>
      </c>
      <c r="F540" s="126" t="s">
        <v>91</v>
      </c>
      <c r="G540" s="102">
        <v>3416.4</v>
      </c>
      <c r="H540" s="102">
        <v>3576.2</v>
      </c>
      <c r="I540" s="102">
        <v>3739</v>
      </c>
    </row>
    <row r="541" spans="1:9">
      <c r="A541" s="125" t="s">
        <v>42</v>
      </c>
      <c r="B541" s="126"/>
      <c r="C541" s="126" t="s">
        <v>31</v>
      </c>
      <c r="D541" s="126" t="s">
        <v>54</v>
      </c>
      <c r="E541" s="126" t="s">
        <v>583</v>
      </c>
      <c r="F541" s="126" t="s">
        <v>99</v>
      </c>
      <c r="G541" s="102">
        <v>226327.8</v>
      </c>
      <c r="H541" s="102">
        <v>236947.5</v>
      </c>
      <c r="I541" s="102">
        <v>247775.1</v>
      </c>
    </row>
    <row r="542" spans="1:9" ht="47.25">
      <c r="A542" s="125" t="s">
        <v>388</v>
      </c>
      <c r="B542" s="126"/>
      <c r="C542" s="126" t="s">
        <v>31</v>
      </c>
      <c r="D542" s="126" t="s">
        <v>54</v>
      </c>
      <c r="E542" s="126" t="s">
        <v>584</v>
      </c>
      <c r="F542" s="126"/>
      <c r="G542" s="102">
        <f>G543+G544</f>
        <v>3095.8</v>
      </c>
      <c r="H542" s="102">
        <f>H543+H544</f>
        <v>3219.6</v>
      </c>
      <c r="I542" s="102">
        <f>I543+I544</f>
        <v>3348.4</v>
      </c>
    </row>
    <row r="543" spans="1:9" ht="31.5">
      <c r="A543" s="125" t="s">
        <v>52</v>
      </c>
      <c r="B543" s="126"/>
      <c r="C543" s="126" t="s">
        <v>31</v>
      </c>
      <c r="D543" s="126" t="s">
        <v>54</v>
      </c>
      <c r="E543" s="126" t="s">
        <v>584</v>
      </c>
      <c r="F543" s="126" t="s">
        <v>91</v>
      </c>
      <c r="G543" s="102">
        <v>44</v>
      </c>
      <c r="H543" s="102">
        <v>45.7</v>
      </c>
      <c r="I543" s="102">
        <v>47.5</v>
      </c>
    </row>
    <row r="544" spans="1:9">
      <c r="A544" s="125" t="s">
        <v>42</v>
      </c>
      <c r="B544" s="126"/>
      <c r="C544" s="126" t="s">
        <v>31</v>
      </c>
      <c r="D544" s="126" t="s">
        <v>54</v>
      </c>
      <c r="E544" s="126" t="s">
        <v>584</v>
      </c>
      <c r="F544" s="126" t="s">
        <v>99</v>
      </c>
      <c r="G544" s="102">
        <v>3051.8</v>
      </c>
      <c r="H544" s="102">
        <v>3173.9</v>
      </c>
      <c r="I544" s="102">
        <v>3300.9</v>
      </c>
    </row>
    <row r="545" spans="1:9" ht="63">
      <c r="A545" s="125" t="s">
        <v>389</v>
      </c>
      <c r="B545" s="126"/>
      <c r="C545" s="126" t="s">
        <v>31</v>
      </c>
      <c r="D545" s="126" t="s">
        <v>54</v>
      </c>
      <c r="E545" s="126" t="s">
        <v>585</v>
      </c>
      <c r="F545" s="126"/>
      <c r="G545" s="102">
        <f>G546+G547</f>
        <v>1893.1999999999998</v>
      </c>
      <c r="H545" s="102">
        <f>H546+H547</f>
        <v>1969</v>
      </c>
      <c r="I545" s="102">
        <f>I546+I547</f>
        <v>2047.7</v>
      </c>
    </row>
    <row r="546" spans="1:9" ht="31.5">
      <c r="A546" s="125" t="s">
        <v>52</v>
      </c>
      <c r="B546" s="126"/>
      <c r="C546" s="126" t="s">
        <v>31</v>
      </c>
      <c r="D546" s="126" t="s">
        <v>54</v>
      </c>
      <c r="E546" s="126" t="s">
        <v>585</v>
      </c>
      <c r="F546" s="126" t="s">
        <v>91</v>
      </c>
      <c r="G546" s="102">
        <v>33.1</v>
      </c>
      <c r="H546" s="102">
        <v>34.799999999999997</v>
      </c>
      <c r="I546" s="102">
        <v>36.200000000000003</v>
      </c>
    </row>
    <row r="547" spans="1:9">
      <c r="A547" s="125" t="s">
        <v>42</v>
      </c>
      <c r="B547" s="126"/>
      <c r="C547" s="126" t="s">
        <v>31</v>
      </c>
      <c r="D547" s="126" t="s">
        <v>54</v>
      </c>
      <c r="E547" s="126" t="s">
        <v>585</v>
      </c>
      <c r="F547" s="126" t="s">
        <v>99</v>
      </c>
      <c r="G547" s="102">
        <v>1860.1</v>
      </c>
      <c r="H547" s="102">
        <v>1934.2</v>
      </c>
      <c r="I547" s="102">
        <v>2011.5</v>
      </c>
    </row>
    <row r="548" spans="1:9">
      <c r="A548" s="125" t="s">
        <v>390</v>
      </c>
      <c r="B548" s="126"/>
      <c r="C548" s="126" t="s">
        <v>31</v>
      </c>
      <c r="D548" s="126" t="s">
        <v>54</v>
      </c>
      <c r="E548" s="126" t="s">
        <v>586</v>
      </c>
      <c r="F548" s="126"/>
      <c r="G548" s="102">
        <f>G549+G550</f>
        <v>21.1</v>
      </c>
      <c r="H548" s="102">
        <f>H549+H550</f>
        <v>21.1</v>
      </c>
      <c r="I548" s="102">
        <f>I549+I550</f>
        <v>21.1</v>
      </c>
    </row>
    <row r="549" spans="1:9" ht="31.5">
      <c r="A549" s="125" t="s">
        <v>52</v>
      </c>
      <c r="B549" s="126"/>
      <c r="C549" s="126" t="s">
        <v>31</v>
      </c>
      <c r="D549" s="126" t="s">
        <v>54</v>
      </c>
      <c r="E549" s="126" t="s">
        <v>586</v>
      </c>
      <c r="F549" s="126" t="s">
        <v>91</v>
      </c>
      <c r="G549" s="102">
        <v>0.3</v>
      </c>
      <c r="H549" s="102">
        <v>0.3</v>
      </c>
      <c r="I549" s="102">
        <v>0.3</v>
      </c>
    </row>
    <row r="550" spans="1:9">
      <c r="A550" s="125" t="s">
        <v>42</v>
      </c>
      <c r="B550" s="126"/>
      <c r="C550" s="126" t="s">
        <v>31</v>
      </c>
      <c r="D550" s="126" t="s">
        <v>54</v>
      </c>
      <c r="E550" s="126" t="s">
        <v>586</v>
      </c>
      <c r="F550" s="126" t="s">
        <v>99</v>
      </c>
      <c r="G550" s="102">
        <v>20.8</v>
      </c>
      <c r="H550" s="102">
        <v>20.8</v>
      </c>
      <c r="I550" s="102">
        <v>20.8</v>
      </c>
    </row>
    <row r="551" spans="1:9" ht="78.75">
      <c r="A551" s="125" t="s">
        <v>518</v>
      </c>
      <c r="B551" s="126"/>
      <c r="C551" s="126" t="s">
        <v>31</v>
      </c>
      <c r="D551" s="126" t="s">
        <v>54</v>
      </c>
      <c r="E551" s="126" t="s">
        <v>587</v>
      </c>
      <c r="F551" s="126"/>
      <c r="G551" s="102">
        <f>G552+G553</f>
        <v>707.30000000000007</v>
      </c>
      <c r="H551" s="102">
        <f>H552+H553</f>
        <v>707.30000000000007</v>
      </c>
      <c r="I551" s="102">
        <f>I552+I553</f>
        <v>707.30000000000007</v>
      </c>
    </row>
    <row r="552" spans="1:9" ht="31.5">
      <c r="A552" s="125" t="s">
        <v>52</v>
      </c>
      <c r="B552" s="126"/>
      <c r="C552" s="126" t="s">
        <v>31</v>
      </c>
      <c r="D552" s="126" t="s">
        <v>54</v>
      </c>
      <c r="E552" s="126" t="s">
        <v>587</v>
      </c>
      <c r="F552" s="126" t="s">
        <v>91</v>
      </c>
      <c r="G552" s="102">
        <v>8.6</v>
      </c>
      <c r="H552" s="102">
        <v>8.6</v>
      </c>
      <c r="I552" s="102">
        <v>8.6</v>
      </c>
    </row>
    <row r="553" spans="1:9">
      <c r="A553" s="125" t="s">
        <v>42</v>
      </c>
      <c r="B553" s="126"/>
      <c r="C553" s="126" t="s">
        <v>31</v>
      </c>
      <c r="D553" s="126" t="s">
        <v>54</v>
      </c>
      <c r="E553" s="126" t="s">
        <v>587</v>
      </c>
      <c r="F553" s="126" t="s">
        <v>99</v>
      </c>
      <c r="G553" s="102">
        <v>698.7</v>
      </c>
      <c r="H553" s="102">
        <v>698.7</v>
      </c>
      <c r="I553" s="102">
        <v>698.7</v>
      </c>
    </row>
    <row r="554" spans="1:9" ht="47.25" hidden="1">
      <c r="A554" s="125" t="s">
        <v>588</v>
      </c>
      <c r="B554" s="126"/>
      <c r="C554" s="126" t="s">
        <v>31</v>
      </c>
      <c r="D554" s="126" t="s">
        <v>54</v>
      </c>
      <c r="E554" s="126" t="s">
        <v>589</v>
      </c>
      <c r="F554" s="126"/>
      <c r="G554" s="102">
        <f>SUM(G555:G556)</f>
        <v>0</v>
      </c>
      <c r="H554" s="102">
        <f>SUM(H555:H556)</f>
        <v>0</v>
      </c>
      <c r="I554" s="102">
        <f>SUM(I555:I556)</f>
        <v>0</v>
      </c>
    </row>
    <row r="555" spans="1:9" ht="31.5" hidden="1">
      <c r="A555" s="125" t="s">
        <v>52</v>
      </c>
      <c r="B555" s="126"/>
      <c r="C555" s="126" t="s">
        <v>31</v>
      </c>
      <c r="D555" s="126" t="s">
        <v>54</v>
      </c>
      <c r="E555" s="126" t="s">
        <v>589</v>
      </c>
      <c r="F555" s="126" t="s">
        <v>91</v>
      </c>
      <c r="G555" s="102"/>
      <c r="H555" s="102"/>
      <c r="I555" s="102"/>
    </row>
    <row r="556" spans="1:9" hidden="1">
      <c r="A556" s="125" t="s">
        <v>42</v>
      </c>
      <c r="B556" s="126"/>
      <c r="C556" s="126" t="s">
        <v>31</v>
      </c>
      <c r="D556" s="126" t="s">
        <v>54</v>
      </c>
      <c r="E556" s="126" t="s">
        <v>589</v>
      </c>
      <c r="F556" s="126" t="s">
        <v>99</v>
      </c>
      <c r="G556" s="102"/>
      <c r="H556" s="102"/>
      <c r="I556" s="102"/>
    </row>
    <row r="557" spans="1:9" ht="47.25">
      <c r="A557" s="125" t="s">
        <v>384</v>
      </c>
      <c r="B557" s="126"/>
      <c r="C557" s="126" t="s">
        <v>31</v>
      </c>
      <c r="D557" s="126" t="s">
        <v>54</v>
      </c>
      <c r="E557" s="126" t="s">
        <v>590</v>
      </c>
      <c r="F557" s="126"/>
      <c r="G557" s="102">
        <f>G558+G559</f>
        <v>1880.8999999999999</v>
      </c>
      <c r="H557" s="102">
        <f>H558+H559</f>
        <v>1875.8</v>
      </c>
      <c r="I557" s="102">
        <f>I558+I559</f>
        <v>1875.8</v>
      </c>
    </row>
    <row r="558" spans="1:9" ht="31.5">
      <c r="A558" s="125" t="s">
        <v>52</v>
      </c>
      <c r="B558" s="126"/>
      <c r="C558" s="126" t="s">
        <v>31</v>
      </c>
      <c r="D558" s="126" t="s">
        <v>54</v>
      </c>
      <c r="E558" s="126" t="s">
        <v>590</v>
      </c>
      <c r="F558" s="126" t="s">
        <v>91</v>
      </c>
      <c r="G558" s="102">
        <v>27.8</v>
      </c>
      <c r="H558" s="102">
        <v>27.7</v>
      </c>
      <c r="I558" s="102">
        <v>27.7</v>
      </c>
    </row>
    <row r="559" spans="1:9">
      <c r="A559" s="125" t="s">
        <v>42</v>
      </c>
      <c r="B559" s="126"/>
      <c r="C559" s="126" t="s">
        <v>31</v>
      </c>
      <c r="D559" s="126" t="s">
        <v>54</v>
      </c>
      <c r="E559" s="126" t="s">
        <v>590</v>
      </c>
      <c r="F559" s="126" t="s">
        <v>99</v>
      </c>
      <c r="G559" s="102">
        <v>1853.1</v>
      </c>
      <c r="H559" s="102">
        <v>1848.1</v>
      </c>
      <c r="I559" s="102">
        <v>1848.1</v>
      </c>
    </row>
    <row r="560" spans="1:9" ht="47.25">
      <c r="A560" s="125" t="s">
        <v>385</v>
      </c>
      <c r="B560" s="126"/>
      <c r="C560" s="126" t="s">
        <v>31</v>
      </c>
      <c r="D560" s="126" t="s">
        <v>54</v>
      </c>
      <c r="E560" s="126" t="s">
        <v>591</v>
      </c>
      <c r="F560" s="126"/>
      <c r="G560" s="102">
        <f>G561+G562</f>
        <v>14203.3</v>
      </c>
      <c r="H560" s="102">
        <f>H561+H562</f>
        <v>14771.4</v>
      </c>
      <c r="I560" s="102">
        <f>I561+I562</f>
        <v>15362.3</v>
      </c>
    </row>
    <row r="561" spans="1:9" ht="31.5">
      <c r="A561" s="125" t="s">
        <v>52</v>
      </c>
      <c r="B561" s="126"/>
      <c r="C561" s="126" t="s">
        <v>31</v>
      </c>
      <c r="D561" s="126" t="s">
        <v>54</v>
      </c>
      <c r="E561" s="126" t="s">
        <v>591</v>
      </c>
      <c r="F561" s="126" t="s">
        <v>91</v>
      </c>
      <c r="G561" s="102">
        <v>212.9</v>
      </c>
      <c r="H561" s="102">
        <v>221.4</v>
      </c>
      <c r="I561" s="102">
        <v>230.3</v>
      </c>
    </row>
    <row r="562" spans="1:9">
      <c r="A562" s="125" t="s">
        <v>42</v>
      </c>
      <c r="B562" s="126"/>
      <c r="C562" s="126" t="s">
        <v>31</v>
      </c>
      <c r="D562" s="126" t="s">
        <v>54</v>
      </c>
      <c r="E562" s="126" t="s">
        <v>591</v>
      </c>
      <c r="F562" s="126" t="s">
        <v>99</v>
      </c>
      <c r="G562" s="102">
        <v>13990.4</v>
      </c>
      <c r="H562" s="102">
        <v>14550</v>
      </c>
      <c r="I562" s="102">
        <v>15132</v>
      </c>
    </row>
    <row r="563" spans="1:9" ht="31.5">
      <c r="A563" s="125" t="s">
        <v>386</v>
      </c>
      <c r="B563" s="126"/>
      <c r="C563" s="126" t="s">
        <v>31</v>
      </c>
      <c r="D563" s="126" t="s">
        <v>54</v>
      </c>
      <c r="E563" s="126" t="s">
        <v>592</v>
      </c>
      <c r="F563" s="126"/>
      <c r="G563" s="102">
        <f>G564+G565</f>
        <v>122082.8</v>
      </c>
      <c r="H563" s="102">
        <f>H564+H565</f>
        <v>122082.8</v>
      </c>
      <c r="I563" s="102">
        <f>I564+I565</f>
        <v>122082.8</v>
      </c>
    </row>
    <row r="564" spans="1:9" ht="31.5">
      <c r="A564" s="125" t="s">
        <v>52</v>
      </c>
      <c r="B564" s="126"/>
      <c r="C564" s="126" t="s">
        <v>31</v>
      </c>
      <c r="D564" s="126" t="s">
        <v>54</v>
      </c>
      <c r="E564" s="126" t="s">
        <v>592</v>
      </c>
      <c r="F564" s="126" t="s">
        <v>91</v>
      </c>
      <c r="G564" s="102">
        <v>2507</v>
      </c>
      <c r="H564" s="102">
        <v>2507</v>
      </c>
      <c r="I564" s="102">
        <v>2507</v>
      </c>
    </row>
    <row r="565" spans="1:9">
      <c r="A565" s="125" t="s">
        <v>42</v>
      </c>
      <c r="B565" s="126"/>
      <c r="C565" s="126" t="s">
        <v>31</v>
      </c>
      <c r="D565" s="126" t="s">
        <v>54</v>
      </c>
      <c r="E565" s="126" t="s">
        <v>592</v>
      </c>
      <c r="F565" s="126" t="s">
        <v>99</v>
      </c>
      <c r="G565" s="102">
        <v>119575.8</v>
      </c>
      <c r="H565" s="102">
        <v>119575.8</v>
      </c>
      <c r="I565" s="102">
        <v>119575.8</v>
      </c>
    </row>
    <row r="566" spans="1:9" ht="94.5">
      <c r="A566" s="125" t="s">
        <v>387</v>
      </c>
      <c r="B566" s="126"/>
      <c r="C566" s="126" t="s">
        <v>31</v>
      </c>
      <c r="D566" s="126" t="s">
        <v>54</v>
      </c>
      <c r="E566" s="126" t="s">
        <v>593</v>
      </c>
      <c r="F566" s="126"/>
      <c r="G566" s="102">
        <f>G567+G568</f>
        <v>50.8</v>
      </c>
      <c r="H566" s="102">
        <f>H567+H568</f>
        <v>50.8</v>
      </c>
      <c r="I566" s="102">
        <f>I567+I568</f>
        <v>50.8</v>
      </c>
    </row>
    <row r="567" spans="1:9" ht="31.5">
      <c r="A567" s="125" t="s">
        <v>52</v>
      </c>
      <c r="B567" s="126"/>
      <c r="C567" s="126" t="s">
        <v>31</v>
      </c>
      <c r="D567" s="126" t="s">
        <v>54</v>
      </c>
      <c r="E567" s="126" t="s">
        <v>593</v>
      </c>
      <c r="F567" s="126" t="s">
        <v>91</v>
      </c>
      <c r="G567" s="102">
        <v>0.8</v>
      </c>
      <c r="H567" s="102">
        <v>0.8</v>
      </c>
      <c r="I567" s="102">
        <v>0.8</v>
      </c>
    </row>
    <row r="568" spans="1:9">
      <c r="A568" s="125" t="s">
        <v>42</v>
      </c>
      <c r="B568" s="126"/>
      <c r="C568" s="126" t="s">
        <v>31</v>
      </c>
      <c r="D568" s="126" t="s">
        <v>54</v>
      </c>
      <c r="E568" s="126" t="s">
        <v>593</v>
      </c>
      <c r="F568" s="126" t="s">
        <v>99</v>
      </c>
      <c r="G568" s="102">
        <v>50</v>
      </c>
      <c r="H568" s="102">
        <v>50</v>
      </c>
      <c r="I568" s="102">
        <v>50</v>
      </c>
    </row>
    <row r="569" spans="1:9" ht="31.5">
      <c r="A569" s="125" t="s">
        <v>558</v>
      </c>
      <c r="B569" s="126"/>
      <c r="C569" s="126" t="s">
        <v>31</v>
      </c>
      <c r="D569" s="126" t="s">
        <v>54</v>
      </c>
      <c r="E569" s="126" t="s">
        <v>594</v>
      </c>
      <c r="F569" s="126"/>
      <c r="G569" s="102">
        <f>SUM(G570:G571)</f>
        <v>16042.1</v>
      </c>
      <c r="H569" s="102">
        <f>SUM(H570:H571)</f>
        <v>16042.1</v>
      </c>
      <c r="I569" s="102">
        <f>SUM(I570:I571)</f>
        <v>16042.1</v>
      </c>
    </row>
    <row r="570" spans="1:9" ht="31.5" hidden="1">
      <c r="A570" s="125" t="s">
        <v>52</v>
      </c>
      <c r="B570" s="126"/>
      <c r="C570" s="126" t="s">
        <v>31</v>
      </c>
      <c r="D570" s="126" t="s">
        <v>54</v>
      </c>
      <c r="E570" s="126" t="s">
        <v>445</v>
      </c>
      <c r="F570" s="126" t="s">
        <v>91</v>
      </c>
      <c r="G570" s="102"/>
      <c r="H570" s="102"/>
      <c r="I570" s="102"/>
    </row>
    <row r="571" spans="1:9">
      <c r="A571" s="125" t="s">
        <v>42</v>
      </c>
      <c r="B571" s="126"/>
      <c r="C571" s="126" t="s">
        <v>31</v>
      </c>
      <c r="D571" s="126" t="s">
        <v>54</v>
      </c>
      <c r="E571" s="126" t="s">
        <v>594</v>
      </c>
      <c r="F571" s="126" t="s">
        <v>99</v>
      </c>
      <c r="G571" s="102">
        <v>16042.1</v>
      </c>
      <c r="H571" s="102">
        <v>16042.1</v>
      </c>
      <c r="I571" s="102">
        <v>16042.1</v>
      </c>
    </row>
    <row r="572" spans="1:9" ht="31.5">
      <c r="A572" s="125" t="s">
        <v>746</v>
      </c>
      <c r="B572" s="126"/>
      <c r="C572" s="126" t="s">
        <v>31</v>
      </c>
      <c r="D572" s="126" t="s">
        <v>54</v>
      </c>
      <c r="E572" s="31" t="s">
        <v>16</v>
      </c>
      <c r="F572" s="31"/>
      <c r="G572" s="102">
        <f>G573+G586+G591</f>
        <v>5862.3</v>
      </c>
      <c r="H572" s="102">
        <f>H573+H586+H591</f>
        <v>5360.3</v>
      </c>
      <c r="I572" s="102">
        <f>I573+I586+I591</f>
        <v>5360.3</v>
      </c>
    </row>
    <row r="573" spans="1:9" ht="31.5">
      <c r="A573" s="125" t="s">
        <v>82</v>
      </c>
      <c r="B573" s="126"/>
      <c r="C573" s="126" t="s">
        <v>31</v>
      </c>
      <c r="D573" s="126" t="s">
        <v>54</v>
      </c>
      <c r="E573" s="31" t="s">
        <v>17</v>
      </c>
      <c r="F573" s="31"/>
      <c r="G573" s="102">
        <f>G574</f>
        <v>5511.8</v>
      </c>
      <c r="H573" s="102">
        <f>H574</f>
        <v>5009.8</v>
      </c>
      <c r="I573" s="102">
        <f>I574</f>
        <v>5009.8</v>
      </c>
    </row>
    <row r="574" spans="1:9">
      <c r="A574" s="125" t="s">
        <v>35</v>
      </c>
      <c r="B574" s="126"/>
      <c r="C574" s="126" t="s">
        <v>31</v>
      </c>
      <c r="D574" s="126" t="s">
        <v>54</v>
      </c>
      <c r="E574" s="31" t="s">
        <v>36</v>
      </c>
      <c r="F574" s="31"/>
      <c r="G574" s="102">
        <f>SUM(G575+G582)</f>
        <v>5511.8</v>
      </c>
      <c r="H574" s="102">
        <f>SUM(H575+H582)</f>
        <v>5009.8</v>
      </c>
      <c r="I574" s="102">
        <f>SUM(I575+I582)</f>
        <v>5009.8</v>
      </c>
    </row>
    <row r="575" spans="1:9" ht="18.75" customHeight="1">
      <c r="A575" s="125" t="s">
        <v>55</v>
      </c>
      <c r="B575" s="126"/>
      <c r="C575" s="126" t="s">
        <v>31</v>
      </c>
      <c r="D575" s="126" t="s">
        <v>54</v>
      </c>
      <c r="E575" s="31" t="s">
        <v>56</v>
      </c>
      <c r="F575" s="31"/>
      <c r="G575" s="102">
        <f>G576+G578+G580</f>
        <v>3661.3</v>
      </c>
      <c r="H575" s="102">
        <f>H576+H578+H580</f>
        <v>3159.3</v>
      </c>
      <c r="I575" s="102">
        <f>I576+I578+I580</f>
        <v>3159.3</v>
      </c>
    </row>
    <row r="576" spans="1:9">
      <c r="A576" s="125" t="s">
        <v>57</v>
      </c>
      <c r="B576" s="126"/>
      <c r="C576" s="126" t="s">
        <v>31</v>
      </c>
      <c r="D576" s="126" t="s">
        <v>54</v>
      </c>
      <c r="E576" s="31" t="s">
        <v>58</v>
      </c>
      <c r="F576" s="31"/>
      <c r="G576" s="102">
        <f>G577</f>
        <v>1193</v>
      </c>
      <c r="H576" s="102">
        <f>H577</f>
        <v>624.70000000000005</v>
      </c>
      <c r="I576" s="102">
        <f>I577</f>
        <v>562.70000000000005</v>
      </c>
    </row>
    <row r="577" spans="1:9">
      <c r="A577" s="125" t="s">
        <v>42</v>
      </c>
      <c r="B577" s="126"/>
      <c r="C577" s="126" t="s">
        <v>31</v>
      </c>
      <c r="D577" s="126" t="s">
        <v>54</v>
      </c>
      <c r="E577" s="31" t="s">
        <v>58</v>
      </c>
      <c r="F577" s="31">
        <v>300</v>
      </c>
      <c r="G577" s="102">
        <v>1193</v>
      </c>
      <c r="H577" s="102">
        <v>624.70000000000005</v>
      </c>
      <c r="I577" s="102">
        <v>562.70000000000005</v>
      </c>
    </row>
    <row r="578" spans="1:9" ht="31.5">
      <c r="A578" s="125" t="s">
        <v>59</v>
      </c>
      <c r="B578" s="126"/>
      <c r="C578" s="126" t="s">
        <v>31</v>
      </c>
      <c r="D578" s="126" t="s">
        <v>54</v>
      </c>
      <c r="E578" s="31" t="s">
        <v>60</v>
      </c>
      <c r="F578" s="31"/>
      <c r="G578" s="102">
        <f>G579</f>
        <v>1658.3</v>
      </c>
      <c r="H578" s="102">
        <f>H579</f>
        <v>1724.6</v>
      </c>
      <c r="I578" s="102">
        <f>I579</f>
        <v>1786.6</v>
      </c>
    </row>
    <row r="579" spans="1:9">
      <c r="A579" s="125" t="s">
        <v>42</v>
      </c>
      <c r="B579" s="126"/>
      <c r="C579" s="126" t="s">
        <v>31</v>
      </c>
      <c r="D579" s="126" t="s">
        <v>54</v>
      </c>
      <c r="E579" s="31" t="s">
        <v>60</v>
      </c>
      <c r="F579" s="31">
        <v>300</v>
      </c>
      <c r="G579" s="102">
        <v>1658.3</v>
      </c>
      <c r="H579" s="102">
        <v>1724.6</v>
      </c>
      <c r="I579" s="102">
        <v>1786.6</v>
      </c>
    </row>
    <row r="580" spans="1:9" ht="29.25" customHeight="1">
      <c r="A580" s="125" t="s">
        <v>473</v>
      </c>
      <c r="B580" s="2"/>
      <c r="C580" s="126" t="s">
        <v>31</v>
      </c>
      <c r="D580" s="126" t="s">
        <v>54</v>
      </c>
      <c r="E580" s="2" t="s">
        <v>474</v>
      </c>
      <c r="F580" s="2"/>
      <c r="G580" s="25">
        <f>SUM(G581)</f>
        <v>810</v>
      </c>
      <c r="H580" s="25">
        <f>SUM(H581)</f>
        <v>810</v>
      </c>
      <c r="I580" s="25">
        <f>SUM(I581)</f>
        <v>810</v>
      </c>
    </row>
    <row r="581" spans="1:9" ht="15" customHeight="1">
      <c r="A581" s="125" t="s">
        <v>42</v>
      </c>
      <c r="B581" s="2"/>
      <c r="C581" s="126" t="s">
        <v>31</v>
      </c>
      <c r="D581" s="126" t="s">
        <v>54</v>
      </c>
      <c r="E581" s="2" t="s">
        <v>474</v>
      </c>
      <c r="F581" s="2" t="s">
        <v>99</v>
      </c>
      <c r="G581" s="25">
        <v>810</v>
      </c>
      <c r="H581" s="25">
        <v>810</v>
      </c>
      <c r="I581" s="25">
        <v>810</v>
      </c>
    </row>
    <row r="582" spans="1:9">
      <c r="A582" s="125" t="s">
        <v>61</v>
      </c>
      <c r="B582" s="126"/>
      <c r="C582" s="126" t="s">
        <v>31</v>
      </c>
      <c r="D582" s="126" t="s">
        <v>54</v>
      </c>
      <c r="E582" s="31" t="s">
        <v>62</v>
      </c>
      <c r="F582" s="31"/>
      <c r="G582" s="102">
        <f>G583</f>
        <v>1850.5</v>
      </c>
      <c r="H582" s="102">
        <f>H583</f>
        <v>1850.5</v>
      </c>
      <c r="I582" s="102">
        <f>I583</f>
        <v>1850.5</v>
      </c>
    </row>
    <row r="583" spans="1:9">
      <c r="A583" s="125" t="s">
        <v>63</v>
      </c>
      <c r="B583" s="126"/>
      <c r="C583" s="126" t="s">
        <v>31</v>
      </c>
      <c r="D583" s="126" t="s">
        <v>54</v>
      </c>
      <c r="E583" s="31" t="s">
        <v>64</v>
      </c>
      <c r="F583" s="31"/>
      <c r="G583" s="102">
        <f>G584+G585</f>
        <v>1850.5</v>
      </c>
      <c r="H583" s="102">
        <f>H584+H585</f>
        <v>1850.5</v>
      </c>
      <c r="I583" s="102">
        <f>I584+I585</f>
        <v>1850.5</v>
      </c>
    </row>
    <row r="584" spans="1:9" ht="31.5">
      <c r="A584" s="125" t="s">
        <v>52</v>
      </c>
      <c r="B584" s="126"/>
      <c r="C584" s="126" t="s">
        <v>31</v>
      </c>
      <c r="D584" s="126" t="s">
        <v>54</v>
      </c>
      <c r="E584" s="31" t="s">
        <v>64</v>
      </c>
      <c r="F584" s="31">
        <v>200</v>
      </c>
      <c r="G584" s="102">
        <v>1248.5</v>
      </c>
      <c r="H584" s="102">
        <v>1248.5</v>
      </c>
      <c r="I584" s="102">
        <v>1248.5</v>
      </c>
    </row>
    <row r="585" spans="1:9">
      <c r="A585" s="125" t="s">
        <v>42</v>
      </c>
      <c r="B585" s="126"/>
      <c r="C585" s="126" t="s">
        <v>31</v>
      </c>
      <c r="D585" s="126" t="s">
        <v>54</v>
      </c>
      <c r="E585" s="31" t="s">
        <v>64</v>
      </c>
      <c r="F585" s="31">
        <v>300</v>
      </c>
      <c r="G585" s="102">
        <v>602</v>
      </c>
      <c r="H585" s="102">
        <v>602</v>
      </c>
      <c r="I585" s="102">
        <v>602</v>
      </c>
    </row>
    <row r="586" spans="1:9" hidden="1">
      <c r="A586" s="125" t="s">
        <v>83</v>
      </c>
      <c r="B586" s="126"/>
      <c r="C586" s="126" t="s">
        <v>31</v>
      </c>
      <c r="D586" s="126" t="s">
        <v>54</v>
      </c>
      <c r="E586" s="31" t="s">
        <v>65</v>
      </c>
      <c r="F586" s="31"/>
      <c r="G586" s="102">
        <f t="shared" ref="G586:I587" si="59">G587</f>
        <v>328.5</v>
      </c>
      <c r="H586" s="102">
        <f t="shared" si="59"/>
        <v>328.5</v>
      </c>
      <c r="I586" s="102">
        <f t="shared" si="59"/>
        <v>328.5</v>
      </c>
    </row>
    <row r="587" spans="1:9" ht="13.5" customHeight="1">
      <c r="A587" s="125" t="s">
        <v>35</v>
      </c>
      <c r="B587" s="126"/>
      <c r="C587" s="126" t="s">
        <v>31</v>
      </c>
      <c r="D587" s="126" t="s">
        <v>54</v>
      </c>
      <c r="E587" s="31" t="s">
        <v>66</v>
      </c>
      <c r="F587" s="31"/>
      <c r="G587" s="102">
        <f t="shared" si="59"/>
        <v>328.5</v>
      </c>
      <c r="H587" s="102">
        <f t="shared" si="59"/>
        <v>328.5</v>
      </c>
      <c r="I587" s="102">
        <f t="shared" si="59"/>
        <v>328.5</v>
      </c>
    </row>
    <row r="588" spans="1:9">
      <c r="A588" s="125" t="s">
        <v>37</v>
      </c>
      <c r="B588" s="126"/>
      <c r="C588" s="126" t="s">
        <v>31</v>
      </c>
      <c r="D588" s="126" t="s">
        <v>54</v>
      </c>
      <c r="E588" s="31" t="s">
        <v>67</v>
      </c>
      <c r="F588" s="31"/>
      <c r="G588" s="102">
        <f>G589+G590</f>
        <v>328.5</v>
      </c>
      <c r="H588" s="102">
        <f>H589+H590</f>
        <v>328.5</v>
      </c>
      <c r="I588" s="102">
        <f>I589+I590</f>
        <v>328.5</v>
      </c>
    </row>
    <row r="589" spans="1:9" ht="31.5">
      <c r="A589" s="125" t="s">
        <v>52</v>
      </c>
      <c r="B589" s="126"/>
      <c r="C589" s="126" t="s">
        <v>31</v>
      </c>
      <c r="D589" s="126" t="s">
        <v>54</v>
      </c>
      <c r="E589" s="31" t="s">
        <v>67</v>
      </c>
      <c r="F589" s="31">
        <v>200</v>
      </c>
      <c r="G589" s="102">
        <v>328.5</v>
      </c>
      <c r="H589" s="102">
        <v>328.5</v>
      </c>
      <c r="I589" s="102">
        <v>328.5</v>
      </c>
    </row>
    <row r="590" spans="1:9" hidden="1">
      <c r="A590" s="125" t="s">
        <v>42</v>
      </c>
      <c r="B590" s="126"/>
      <c r="C590" s="126" t="s">
        <v>31</v>
      </c>
      <c r="D590" s="126" t="s">
        <v>54</v>
      </c>
      <c r="E590" s="31" t="s">
        <v>67</v>
      </c>
      <c r="F590" s="31">
        <v>300</v>
      </c>
      <c r="G590" s="102"/>
      <c r="H590" s="102"/>
      <c r="I590" s="102"/>
    </row>
    <row r="591" spans="1:9">
      <c r="A591" s="125" t="s">
        <v>84</v>
      </c>
      <c r="B591" s="126"/>
      <c r="C591" s="126" t="s">
        <v>31</v>
      </c>
      <c r="D591" s="126" t="s">
        <v>54</v>
      </c>
      <c r="E591" s="31" t="s">
        <v>68</v>
      </c>
      <c r="F591" s="31"/>
      <c r="G591" s="102">
        <f>G595+G592</f>
        <v>22</v>
      </c>
      <c r="H591" s="102">
        <f>H595+H592</f>
        <v>22</v>
      </c>
      <c r="I591" s="102">
        <f>I595+I592</f>
        <v>22</v>
      </c>
    </row>
    <row r="592" spans="1:9">
      <c r="A592" s="125" t="s">
        <v>35</v>
      </c>
      <c r="B592" s="126"/>
      <c r="C592" s="126" t="s">
        <v>31</v>
      </c>
      <c r="D592" s="126" t="s">
        <v>54</v>
      </c>
      <c r="E592" s="31" t="s">
        <v>428</v>
      </c>
      <c r="F592" s="31"/>
      <c r="G592" s="102">
        <f>G593</f>
        <v>22</v>
      </c>
      <c r="H592" s="102">
        <f>H593</f>
        <v>22</v>
      </c>
      <c r="I592" s="102">
        <f>I593</f>
        <v>22</v>
      </c>
    </row>
    <row r="593" spans="1:9">
      <c r="A593" s="125" t="s">
        <v>37</v>
      </c>
      <c r="B593" s="126"/>
      <c r="C593" s="126" t="s">
        <v>31</v>
      </c>
      <c r="D593" s="126" t="s">
        <v>54</v>
      </c>
      <c r="E593" s="31" t="s">
        <v>429</v>
      </c>
      <c r="F593" s="31"/>
      <c r="G593" s="102">
        <f>SUM(G594)</f>
        <v>22</v>
      </c>
      <c r="H593" s="102">
        <f>SUM(H594)</f>
        <v>22</v>
      </c>
      <c r="I593" s="102">
        <f>SUM(I594)</f>
        <v>22</v>
      </c>
    </row>
    <row r="594" spans="1:9" ht="31.5">
      <c r="A594" s="125" t="s">
        <v>52</v>
      </c>
      <c r="B594" s="126"/>
      <c r="C594" s="126" t="s">
        <v>31</v>
      </c>
      <c r="D594" s="126" t="s">
        <v>54</v>
      </c>
      <c r="E594" s="31" t="s">
        <v>429</v>
      </c>
      <c r="F594" s="31">
        <v>200</v>
      </c>
      <c r="G594" s="102">
        <v>22</v>
      </c>
      <c r="H594" s="102">
        <v>22</v>
      </c>
      <c r="I594" s="102">
        <v>22</v>
      </c>
    </row>
    <row r="595" spans="1:9" ht="31.5" hidden="1">
      <c r="A595" s="125" t="s">
        <v>69</v>
      </c>
      <c r="B595" s="126"/>
      <c r="C595" s="126" t="s">
        <v>31</v>
      </c>
      <c r="D595" s="126" t="s">
        <v>54</v>
      </c>
      <c r="E595" s="31" t="s">
        <v>70</v>
      </c>
      <c r="F595" s="31"/>
      <c r="G595" s="102">
        <f>G596</f>
        <v>0</v>
      </c>
      <c r="H595" s="102">
        <f>H596</f>
        <v>0</v>
      </c>
      <c r="I595" s="102">
        <f>I596</f>
        <v>0</v>
      </c>
    </row>
    <row r="596" spans="1:9" hidden="1">
      <c r="A596" s="125" t="s">
        <v>37</v>
      </c>
      <c r="B596" s="126"/>
      <c r="C596" s="126" t="s">
        <v>31</v>
      </c>
      <c r="D596" s="126" t="s">
        <v>54</v>
      </c>
      <c r="E596" s="31" t="s">
        <v>71</v>
      </c>
      <c r="F596" s="31"/>
      <c r="G596" s="102">
        <f>SUM(G597:G598)</f>
        <v>0</v>
      </c>
      <c r="H596" s="102">
        <f>SUM(H597:H598)</f>
        <v>0</v>
      </c>
      <c r="I596" s="102">
        <f>SUM(I597:I598)</f>
        <v>0</v>
      </c>
    </row>
    <row r="597" spans="1:9" ht="31.5" hidden="1">
      <c r="A597" s="125" t="s">
        <v>52</v>
      </c>
      <c r="B597" s="126"/>
      <c r="C597" s="126" t="s">
        <v>31</v>
      </c>
      <c r="D597" s="126" t="s">
        <v>54</v>
      </c>
      <c r="E597" s="31" t="s">
        <v>71</v>
      </c>
      <c r="F597" s="31">
        <v>200</v>
      </c>
      <c r="G597" s="102"/>
      <c r="H597" s="102"/>
      <c r="I597" s="102"/>
    </row>
    <row r="598" spans="1:9" ht="31.5" hidden="1">
      <c r="A598" s="125" t="s">
        <v>72</v>
      </c>
      <c r="B598" s="126"/>
      <c r="C598" s="126" t="s">
        <v>31</v>
      </c>
      <c r="D598" s="126" t="s">
        <v>54</v>
      </c>
      <c r="E598" s="31" t="s">
        <v>71</v>
      </c>
      <c r="F598" s="31">
        <v>600</v>
      </c>
      <c r="G598" s="102"/>
      <c r="H598" s="102"/>
      <c r="I598" s="102"/>
    </row>
    <row r="599" spans="1:9" ht="47.25">
      <c r="A599" s="125" t="s">
        <v>750</v>
      </c>
      <c r="B599" s="126"/>
      <c r="C599" s="126" t="s">
        <v>31</v>
      </c>
      <c r="D599" s="126" t="s">
        <v>54</v>
      </c>
      <c r="E599" s="31" t="s">
        <v>73</v>
      </c>
      <c r="F599" s="31"/>
      <c r="G599" s="102">
        <f>G600</f>
        <v>3900</v>
      </c>
      <c r="H599" s="102">
        <f>H600</f>
        <v>300</v>
      </c>
      <c r="I599" s="102">
        <f>I600</f>
        <v>300</v>
      </c>
    </row>
    <row r="600" spans="1:9">
      <c r="A600" s="125" t="s">
        <v>35</v>
      </c>
      <c r="B600" s="126"/>
      <c r="C600" s="126" t="s">
        <v>31</v>
      </c>
      <c r="D600" s="126" t="s">
        <v>54</v>
      </c>
      <c r="E600" s="31" t="s">
        <v>74</v>
      </c>
      <c r="F600" s="31"/>
      <c r="G600" s="102">
        <f>SUM(G601)</f>
        <v>3900</v>
      </c>
      <c r="H600" s="102">
        <f>SUM(H601)</f>
        <v>300</v>
      </c>
      <c r="I600" s="102">
        <f>SUM(I601)</f>
        <v>300</v>
      </c>
    </row>
    <row r="601" spans="1:9" ht="31.5">
      <c r="A601" s="125" t="s">
        <v>75</v>
      </c>
      <c r="B601" s="126"/>
      <c r="C601" s="126" t="s">
        <v>31</v>
      </c>
      <c r="D601" s="126" t="s">
        <v>54</v>
      </c>
      <c r="E601" s="31" t="s">
        <v>76</v>
      </c>
      <c r="F601" s="31"/>
      <c r="G601" s="102">
        <f>G602</f>
        <v>3900</v>
      </c>
      <c r="H601" s="102">
        <f>H602</f>
        <v>300</v>
      </c>
      <c r="I601" s="102">
        <f>I602</f>
        <v>300</v>
      </c>
    </row>
    <row r="602" spans="1:9" ht="31.5">
      <c r="A602" s="125" t="s">
        <v>52</v>
      </c>
      <c r="B602" s="126"/>
      <c r="C602" s="126" t="s">
        <v>31</v>
      </c>
      <c r="D602" s="126" t="s">
        <v>54</v>
      </c>
      <c r="E602" s="31" t="s">
        <v>76</v>
      </c>
      <c r="F602" s="31">
        <v>200</v>
      </c>
      <c r="G602" s="102">
        <f>300+3600</f>
        <v>3900</v>
      </c>
      <c r="H602" s="102">
        <v>300</v>
      </c>
      <c r="I602" s="102">
        <v>300</v>
      </c>
    </row>
    <row r="603" spans="1:9" ht="31.5">
      <c r="A603" s="125" t="s">
        <v>745</v>
      </c>
      <c r="B603" s="126"/>
      <c r="C603" s="126" t="s">
        <v>31</v>
      </c>
      <c r="D603" s="126" t="s">
        <v>54</v>
      </c>
      <c r="E603" s="31" t="s">
        <v>446</v>
      </c>
      <c r="F603" s="31"/>
      <c r="G603" s="102">
        <f t="shared" ref="G603:I606" si="60">SUM(G604)</f>
        <v>500</v>
      </c>
      <c r="H603" s="102">
        <f t="shared" si="60"/>
        <v>500</v>
      </c>
      <c r="I603" s="102">
        <f t="shared" si="60"/>
        <v>500</v>
      </c>
    </row>
    <row r="604" spans="1:9">
      <c r="A604" s="125" t="s">
        <v>35</v>
      </c>
      <c r="B604" s="126"/>
      <c r="C604" s="126" t="s">
        <v>31</v>
      </c>
      <c r="D604" s="126" t="s">
        <v>54</v>
      </c>
      <c r="E604" s="31" t="s">
        <v>447</v>
      </c>
      <c r="F604" s="31"/>
      <c r="G604" s="102">
        <f t="shared" si="60"/>
        <v>500</v>
      </c>
      <c r="H604" s="102">
        <f t="shared" si="60"/>
        <v>500</v>
      </c>
      <c r="I604" s="102">
        <f t="shared" si="60"/>
        <v>500</v>
      </c>
    </row>
    <row r="605" spans="1:9">
      <c r="A605" s="125" t="s">
        <v>55</v>
      </c>
      <c r="B605" s="126"/>
      <c r="C605" s="126" t="s">
        <v>31</v>
      </c>
      <c r="D605" s="126" t="s">
        <v>54</v>
      </c>
      <c r="E605" s="31" t="s">
        <v>448</v>
      </c>
      <c r="F605" s="31"/>
      <c r="G605" s="102">
        <f t="shared" si="60"/>
        <v>500</v>
      </c>
      <c r="H605" s="102">
        <f t="shared" si="60"/>
        <v>500</v>
      </c>
      <c r="I605" s="102">
        <f t="shared" si="60"/>
        <v>500</v>
      </c>
    </row>
    <row r="606" spans="1:9" ht="87" customHeight="1">
      <c r="A606" s="125" t="s">
        <v>472</v>
      </c>
      <c r="B606" s="126"/>
      <c r="C606" s="126" t="s">
        <v>31</v>
      </c>
      <c r="D606" s="126" t="s">
        <v>54</v>
      </c>
      <c r="E606" s="31" t="s">
        <v>449</v>
      </c>
      <c r="F606" s="31"/>
      <c r="G606" s="102">
        <f t="shared" si="60"/>
        <v>500</v>
      </c>
      <c r="H606" s="102">
        <f t="shared" si="60"/>
        <v>500</v>
      </c>
      <c r="I606" s="102">
        <f t="shared" si="60"/>
        <v>500</v>
      </c>
    </row>
    <row r="607" spans="1:9">
      <c r="A607" s="125" t="s">
        <v>42</v>
      </c>
      <c r="B607" s="126"/>
      <c r="C607" s="126" t="s">
        <v>31</v>
      </c>
      <c r="D607" s="126" t="s">
        <v>54</v>
      </c>
      <c r="E607" s="31" t="s">
        <v>449</v>
      </c>
      <c r="F607" s="31">
        <v>300</v>
      </c>
      <c r="G607" s="102">
        <v>500</v>
      </c>
      <c r="H607" s="102">
        <v>500</v>
      </c>
      <c r="I607" s="102">
        <v>500</v>
      </c>
    </row>
    <row r="608" spans="1:9" ht="31.5">
      <c r="A608" s="125" t="s">
        <v>978</v>
      </c>
      <c r="B608" s="47"/>
      <c r="C608" s="48" t="s">
        <v>31</v>
      </c>
      <c r="D608" s="48" t="s">
        <v>54</v>
      </c>
      <c r="E608" s="49" t="s">
        <v>519</v>
      </c>
      <c r="F608" s="49"/>
      <c r="G608" s="50">
        <f t="shared" ref="G608:I610" si="61">G609</f>
        <v>1048</v>
      </c>
      <c r="H608" s="50">
        <f t="shared" si="61"/>
        <v>1048</v>
      </c>
      <c r="I608" s="50">
        <f t="shared" si="61"/>
        <v>1048</v>
      </c>
    </row>
    <row r="609" spans="1:9" ht="31.5">
      <c r="A609" s="125" t="s">
        <v>69</v>
      </c>
      <c r="B609" s="47"/>
      <c r="C609" s="48" t="s">
        <v>31</v>
      </c>
      <c r="D609" s="48" t="s">
        <v>54</v>
      </c>
      <c r="E609" s="49" t="s">
        <v>520</v>
      </c>
      <c r="F609" s="49"/>
      <c r="G609" s="50">
        <f t="shared" si="61"/>
        <v>1048</v>
      </c>
      <c r="H609" s="50">
        <f t="shared" si="61"/>
        <v>1048</v>
      </c>
      <c r="I609" s="50">
        <f t="shared" si="61"/>
        <v>1048</v>
      </c>
    </row>
    <row r="610" spans="1:9">
      <c r="A610" s="125" t="s">
        <v>37</v>
      </c>
      <c r="B610" s="47"/>
      <c r="C610" s="48" t="s">
        <v>31</v>
      </c>
      <c r="D610" s="48" t="s">
        <v>54</v>
      </c>
      <c r="E610" s="49" t="s">
        <v>521</v>
      </c>
      <c r="F610" s="49"/>
      <c r="G610" s="50">
        <f t="shared" si="61"/>
        <v>1048</v>
      </c>
      <c r="H610" s="50">
        <f t="shared" si="61"/>
        <v>1048</v>
      </c>
      <c r="I610" s="50">
        <f t="shared" si="61"/>
        <v>1048</v>
      </c>
    </row>
    <row r="611" spans="1:9" ht="31.5">
      <c r="A611" s="125" t="s">
        <v>230</v>
      </c>
      <c r="B611" s="47"/>
      <c r="C611" s="48" t="s">
        <v>31</v>
      </c>
      <c r="D611" s="48" t="s">
        <v>54</v>
      </c>
      <c r="E611" s="49" t="s">
        <v>521</v>
      </c>
      <c r="F611" s="49">
        <v>600</v>
      </c>
      <c r="G611" s="50">
        <v>1048</v>
      </c>
      <c r="H611" s="50">
        <v>1048</v>
      </c>
      <c r="I611" s="50">
        <v>1048</v>
      </c>
    </row>
    <row r="612" spans="1:9">
      <c r="A612" s="125" t="s">
        <v>186</v>
      </c>
      <c r="B612" s="126"/>
      <c r="C612" s="126" t="s">
        <v>31</v>
      </c>
      <c r="D612" s="126" t="s">
        <v>13</v>
      </c>
      <c r="E612" s="31"/>
      <c r="F612" s="31"/>
      <c r="G612" s="102">
        <f>G613+G633</f>
        <v>223841.80000000002</v>
      </c>
      <c r="H612" s="102">
        <f>H613+H633</f>
        <v>228187.8</v>
      </c>
      <c r="I612" s="102">
        <f>I613+I633</f>
        <v>232706.80000000002</v>
      </c>
    </row>
    <row r="613" spans="1:9" ht="36.75" customHeight="1">
      <c r="A613" s="125" t="s">
        <v>517</v>
      </c>
      <c r="B613" s="126"/>
      <c r="C613" s="126" t="s">
        <v>31</v>
      </c>
      <c r="D613" s="126" t="s">
        <v>13</v>
      </c>
      <c r="E613" s="126" t="s">
        <v>365</v>
      </c>
      <c r="F613" s="31"/>
      <c r="G613" s="102">
        <f>G614</f>
        <v>223841.80000000002</v>
      </c>
      <c r="H613" s="102">
        <f>H614</f>
        <v>228187.8</v>
      </c>
      <c r="I613" s="102">
        <f>I614</f>
        <v>232706.80000000002</v>
      </c>
    </row>
    <row r="614" spans="1:9">
      <c r="A614" s="125" t="s">
        <v>374</v>
      </c>
      <c r="B614" s="126"/>
      <c r="C614" s="126" t="s">
        <v>31</v>
      </c>
      <c r="D614" s="126" t="s">
        <v>13</v>
      </c>
      <c r="E614" s="126" t="s">
        <v>366</v>
      </c>
      <c r="F614" s="31"/>
      <c r="G614" s="102">
        <f>SUM(G615+G623+G629+G620+G626)</f>
        <v>223841.80000000002</v>
      </c>
      <c r="H614" s="102">
        <f>SUM(H615+H623+H629+H620+H626)</f>
        <v>228187.8</v>
      </c>
      <c r="I614" s="102">
        <f>SUM(I615+I623+I629+I620+I626)</f>
        <v>232706.80000000002</v>
      </c>
    </row>
    <row r="615" spans="1:9" ht="47.25">
      <c r="A615" s="125" t="s">
        <v>391</v>
      </c>
      <c r="B615" s="126"/>
      <c r="C615" s="126" t="s">
        <v>31</v>
      </c>
      <c r="D615" s="126" t="s">
        <v>13</v>
      </c>
      <c r="E615" s="31" t="s">
        <v>595</v>
      </c>
      <c r="F615" s="31"/>
      <c r="G615" s="102">
        <f>G616+G617+G619+G618</f>
        <v>78237</v>
      </c>
      <c r="H615" s="102">
        <f>H616+H617+H619+H618</f>
        <v>79241.89999999998</v>
      </c>
      <c r="I615" s="102">
        <f>I616+I617+I619+I618</f>
        <v>80285.999999999985</v>
      </c>
    </row>
    <row r="616" spans="1:9" ht="47.25">
      <c r="A616" s="125" t="s">
        <v>51</v>
      </c>
      <c r="B616" s="126"/>
      <c r="C616" s="126" t="s">
        <v>31</v>
      </c>
      <c r="D616" s="126" t="s">
        <v>13</v>
      </c>
      <c r="E616" s="31" t="s">
        <v>595</v>
      </c>
      <c r="F616" s="31">
        <v>100</v>
      </c>
      <c r="G616" s="102">
        <v>51096.7</v>
      </c>
      <c r="H616" s="102">
        <v>51096.7</v>
      </c>
      <c r="I616" s="102">
        <v>51096.7</v>
      </c>
    </row>
    <row r="617" spans="1:9" ht="31.5">
      <c r="A617" s="125" t="s">
        <v>52</v>
      </c>
      <c r="B617" s="126"/>
      <c r="C617" s="126" t="s">
        <v>31</v>
      </c>
      <c r="D617" s="126" t="s">
        <v>13</v>
      </c>
      <c r="E617" s="31" t="s">
        <v>595</v>
      </c>
      <c r="F617" s="31">
        <v>200</v>
      </c>
      <c r="G617" s="102">
        <v>26317</v>
      </c>
      <c r="H617" s="102">
        <v>27326.6</v>
      </c>
      <c r="I617" s="102">
        <v>28382.1</v>
      </c>
    </row>
    <row r="618" spans="1:9">
      <c r="A618" s="125" t="s">
        <v>42</v>
      </c>
      <c r="B618" s="126"/>
      <c r="C618" s="126" t="s">
        <v>31</v>
      </c>
      <c r="D618" s="126" t="s">
        <v>13</v>
      </c>
      <c r="E618" s="31" t="s">
        <v>595</v>
      </c>
      <c r="F618" s="31">
        <v>300</v>
      </c>
      <c r="G618" s="102">
        <v>170.1</v>
      </c>
      <c r="H618" s="102">
        <v>176.9</v>
      </c>
      <c r="I618" s="102">
        <v>176.9</v>
      </c>
    </row>
    <row r="619" spans="1:9" ht="12.75" customHeight="1">
      <c r="A619" s="125" t="s">
        <v>22</v>
      </c>
      <c r="B619" s="126"/>
      <c r="C619" s="126" t="s">
        <v>31</v>
      </c>
      <c r="D619" s="126" t="s">
        <v>13</v>
      </c>
      <c r="E619" s="31" t="s">
        <v>595</v>
      </c>
      <c r="F619" s="31">
        <v>800</v>
      </c>
      <c r="G619" s="102">
        <v>653.20000000000005</v>
      </c>
      <c r="H619" s="102">
        <v>641.70000000000005</v>
      </c>
      <c r="I619" s="102">
        <v>630.29999999999995</v>
      </c>
    </row>
    <row r="620" spans="1:9" ht="78.75">
      <c r="A620" s="125" t="s">
        <v>394</v>
      </c>
      <c r="B620" s="126"/>
      <c r="C620" s="126" t="s">
        <v>31</v>
      </c>
      <c r="D620" s="126" t="s">
        <v>13</v>
      </c>
      <c r="E620" s="31" t="s">
        <v>596</v>
      </c>
      <c r="F620" s="31"/>
      <c r="G620" s="102">
        <f>G621+G622</f>
        <v>65123.1</v>
      </c>
      <c r="H620" s="102">
        <f>H621+H622</f>
        <v>65436.6</v>
      </c>
      <c r="I620" s="102">
        <f>I621+I622</f>
        <v>65762.7</v>
      </c>
    </row>
    <row r="621" spans="1:9" ht="31.5">
      <c r="A621" s="125" t="s">
        <v>52</v>
      </c>
      <c r="B621" s="126"/>
      <c r="C621" s="126" t="s">
        <v>31</v>
      </c>
      <c r="D621" s="126" t="s">
        <v>13</v>
      </c>
      <c r="E621" s="31" t="s">
        <v>596</v>
      </c>
      <c r="F621" s="31">
        <v>200</v>
      </c>
      <c r="G621" s="102">
        <v>962.1</v>
      </c>
      <c r="H621" s="102">
        <v>966.7</v>
      </c>
      <c r="I621" s="102">
        <v>971.5</v>
      </c>
    </row>
    <row r="622" spans="1:9">
      <c r="A622" s="125" t="s">
        <v>42</v>
      </c>
      <c r="B622" s="126"/>
      <c r="C622" s="126" t="s">
        <v>31</v>
      </c>
      <c r="D622" s="126" t="s">
        <v>13</v>
      </c>
      <c r="E622" s="31" t="s">
        <v>596</v>
      </c>
      <c r="F622" s="31">
        <v>300</v>
      </c>
      <c r="G622" s="102">
        <v>64161</v>
      </c>
      <c r="H622" s="102">
        <v>64469.9</v>
      </c>
      <c r="I622" s="102">
        <v>64791.199999999997</v>
      </c>
    </row>
    <row r="623" spans="1:9" ht="31.5">
      <c r="A623" s="125" t="s">
        <v>392</v>
      </c>
      <c r="B623" s="126"/>
      <c r="C623" s="126" t="s">
        <v>31</v>
      </c>
      <c r="D623" s="126" t="s">
        <v>13</v>
      </c>
      <c r="E623" s="31" t="s">
        <v>597</v>
      </c>
      <c r="F623" s="31"/>
      <c r="G623" s="102">
        <f>G624+G625</f>
        <v>55825.599999999999</v>
      </c>
      <c r="H623" s="102">
        <f>H624+H625</f>
        <v>58058.6</v>
      </c>
      <c r="I623" s="102">
        <f>I624+I625</f>
        <v>60381</v>
      </c>
    </row>
    <row r="624" spans="1:9" ht="31.5">
      <c r="A624" s="125" t="s">
        <v>52</v>
      </c>
      <c r="B624" s="126"/>
      <c r="C624" s="126" t="s">
        <v>31</v>
      </c>
      <c r="D624" s="126" t="s">
        <v>13</v>
      </c>
      <c r="E624" s="31" t="s">
        <v>597</v>
      </c>
      <c r="F624" s="31">
        <v>200</v>
      </c>
      <c r="G624" s="102">
        <v>830.2</v>
      </c>
      <c r="H624" s="102">
        <v>863.6</v>
      </c>
      <c r="I624" s="102">
        <v>898.3</v>
      </c>
    </row>
    <row r="625" spans="1:9">
      <c r="A625" s="125" t="s">
        <v>42</v>
      </c>
      <c r="B625" s="126"/>
      <c r="C625" s="126" t="s">
        <v>31</v>
      </c>
      <c r="D625" s="126" t="s">
        <v>13</v>
      </c>
      <c r="E625" s="31" t="s">
        <v>597</v>
      </c>
      <c r="F625" s="31">
        <v>300</v>
      </c>
      <c r="G625" s="102">
        <v>54995.4</v>
      </c>
      <c r="H625" s="102">
        <v>57195</v>
      </c>
      <c r="I625" s="102">
        <v>59482.7</v>
      </c>
    </row>
    <row r="626" spans="1:9" ht="63">
      <c r="A626" s="125" t="s">
        <v>395</v>
      </c>
      <c r="B626" s="126"/>
      <c r="C626" s="126" t="s">
        <v>31</v>
      </c>
      <c r="D626" s="126" t="s">
        <v>13</v>
      </c>
      <c r="E626" s="31" t="s">
        <v>598</v>
      </c>
      <c r="F626" s="31"/>
      <c r="G626" s="102">
        <f>G627+G628</f>
        <v>19864.399999999998</v>
      </c>
      <c r="H626" s="102">
        <f>H627+H628</f>
        <v>20659</v>
      </c>
      <c r="I626" s="102">
        <f>I627+I628</f>
        <v>21485.4</v>
      </c>
    </row>
    <row r="627" spans="1:9" ht="31.5">
      <c r="A627" s="125" t="s">
        <v>52</v>
      </c>
      <c r="B627" s="126"/>
      <c r="C627" s="126" t="s">
        <v>31</v>
      </c>
      <c r="D627" s="126" t="s">
        <v>13</v>
      </c>
      <c r="E627" s="31" t="s">
        <v>598</v>
      </c>
      <c r="F627" s="31">
        <v>200</v>
      </c>
      <c r="G627" s="102">
        <v>296.3</v>
      </c>
      <c r="H627" s="102">
        <v>308.10000000000002</v>
      </c>
      <c r="I627" s="102">
        <v>320.39999999999998</v>
      </c>
    </row>
    <row r="628" spans="1:9">
      <c r="A628" s="125" t="s">
        <v>42</v>
      </c>
      <c r="B628" s="126"/>
      <c r="C628" s="126" t="s">
        <v>31</v>
      </c>
      <c r="D628" s="126" t="s">
        <v>13</v>
      </c>
      <c r="E628" s="31" t="s">
        <v>598</v>
      </c>
      <c r="F628" s="31">
        <v>300</v>
      </c>
      <c r="G628" s="102">
        <v>19568.099999999999</v>
      </c>
      <c r="H628" s="102">
        <v>20350.900000000001</v>
      </c>
      <c r="I628" s="102">
        <v>21165</v>
      </c>
    </row>
    <row r="629" spans="1:9">
      <c r="A629" s="125" t="s">
        <v>604</v>
      </c>
      <c r="B629" s="126"/>
      <c r="C629" s="126" t="s">
        <v>31</v>
      </c>
      <c r="D629" s="126" t="s">
        <v>13</v>
      </c>
      <c r="E629" s="31" t="s">
        <v>605</v>
      </c>
      <c r="F629" s="31"/>
      <c r="G629" s="102">
        <f>SUM(G630)</f>
        <v>4791.7</v>
      </c>
      <c r="H629" s="102">
        <f>SUM(H630)</f>
        <v>4791.7</v>
      </c>
      <c r="I629" s="102">
        <f>SUM(I630)</f>
        <v>4791.7</v>
      </c>
    </row>
    <row r="630" spans="1:9" ht="47.25">
      <c r="A630" s="125" t="s">
        <v>393</v>
      </c>
      <c r="B630" s="126"/>
      <c r="C630" s="126" t="s">
        <v>31</v>
      </c>
      <c r="D630" s="126" t="s">
        <v>13</v>
      </c>
      <c r="E630" s="31" t="s">
        <v>606</v>
      </c>
      <c r="F630" s="31"/>
      <c r="G630" s="102">
        <f>SUM(G631:G632)</f>
        <v>4791.7</v>
      </c>
      <c r="H630" s="102">
        <f>SUM(H631:H632)</f>
        <v>4791.7</v>
      </c>
      <c r="I630" s="102">
        <f>SUM(I631:I632)</f>
        <v>4791.7</v>
      </c>
    </row>
    <row r="631" spans="1:9" ht="31.5">
      <c r="A631" s="125" t="s">
        <v>52</v>
      </c>
      <c r="B631" s="126"/>
      <c r="C631" s="126" t="s">
        <v>31</v>
      </c>
      <c r="D631" s="126" t="s">
        <v>13</v>
      </c>
      <c r="E631" s="31" t="s">
        <v>606</v>
      </c>
      <c r="F631" s="31">
        <v>200</v>
      </c>
      <c r="G631" s="102">
        <v>71.7</v>
      </c>
      <c r="H631" s="102">
        <v>71.7</v>
      </c>
      <c r="I631" s="102">
        <v>71.7</v>
      </c>
    </row>
    <row r="632" spans="1:9">
      <c r="A632" s="125" t="s">
        <v>42</v>
      </c>
      <c r="B632" s="126"/>
      <c r="C632" s="126" t="s">
        <v>31</v>
      </c>
      <c r="D632" s="126" t="s">
        <v>13</v>
      </c>
      <c r="E632" s="31" t="s">
        <v>606</v>
      </c>
      <c r="F632" s="31">
        <v>300</v>
      </c>
      <c r="G632" s="102">
        <v>4720</v>
      </c>
      <c r="H632" s="102">
        <v>4720</v>
      </c>
      <c r="I632" s="102">
        <v>4720</v>
      </c>
    </row>
    <row r="633" spans="1:9" ht="31.5" hidden="1">
      <c r="A633" s="125" t="s">
        <v>746</v>
      </c>
      <c r="B633" s="126"/>
      <c r="C633" s="126" t="s">
        <v>31</v>
      </c>
      <c r="D633" s="126" t="s">
        <v>13</v>
      </c>
      <c r="E633" s="31" t="s">
        <v>16</v>
      </c>
      <c r="F633" s="31"/>
      <c r="G633" s="102">
        <f>SUM(G634)</f>
        <v>0</v>
      </c>
      <c r="H633" s="102">
        <f>SUM(H634)</f>
        <v>0</v>
      </c>
      <c r="I633" s="102">
        <f>SUM(I634)</f>
        <v>0</v>
      </c>
    </row>
    <row r="634" spans="1:9" ht="31.5" hidden="1">
      <c r="A634" s="125" t="s">
        <v>82</v>
      </c>
      <c r="B634" s="46"/>
      <c r="C634" s="126" t="s">
        <v>31</v>
      </c>
      <c r="D634" s="126" t="s">
        <v>13</v>
      </c>
      <c r="E634" s="31" t="s">
        <v>17</v>
      </c>
      <c r="F634" s="31"/>
      <c r="G634" s="102">
        <f t="shared" ref="G634:I635" si="62">G635</f>
        <v>0</v>
      </c>
      <c r="H634" s="102">
        <f t="shared" si="62"/>
        <v>0</v>
      </c>
      <c r="I634" s="102">
        <f t="shared" si="62"/>
        <v>0</v>
      </c>
    </row>
    <row r="635" spans="1:9" ht="31.5" hidden="1">
      <c r="A635" s="125" t="s">
        <v>45</v>
      </c>
      <c r="B635" s="46"/>
      <c r="C635" s="126" t="s">
        <v>31</v>
      </c>
      <c r="D635" s="126" t="s">
        <v>13</v>
      </c>
      <c r="E635" s="31" t="s">
        <v>46</v>
      </c>
      <c r="F635" s="31"/>
      <c r="G635" s="102">
        <f t="shared" si="62"/>
        <v>0</v>
      </c>
      <c r="H635" s="102">
        <f t="shared" si="62"/>
        <v>0</v>
      </c>
      <c r="I635" s="102">
        <f t="shared" si="62"/>
        <v>0</v>
      </c>
    </row>
    <row r="636" spans="1:9" hidden="1">
      <c r="A636" s="125" t="s">
        <v>629</v>
      </c>
      <c r="B636" s="46"/>
      <c r="C636" s="126" t="s">
        <v>31</v>
      </c>
      <c r="D636" s="126" t="s">
        <v>13</v>
      </c>
      <c r="E636" s="31" t="s">
        <v>628</v>
      </c>
      <c r="F636" s="31"/>
      <c r="G636" s="102">
        <f t="shared" ref="G636:I637" si="63">SUM(G637)</f>
        <v>0</v>
      </c>
      <c r="H636" s="102">
        <f t="shared" si="63"/>
        <v>0</v>
      </c>
      <c r="I636" s="102">
        <f t="shared" si="63"/>
        <v>0</v>
      </c>
    </row>
    <row r="637" spans="1:9" ht="47.25" hidden="1">
      <c r="A637" s="125" t="s">
        <v>640</v>
      </c>
      <c r="B637" s="46"/>
      <c r="C637" s="126" t="s">
        <v>31</v>
      </c>
      <c r="D637" s="126" t="s">
        <v>13</v>
      </c>
      <c r="E637" s="31" t="s">
        <v>639</v>
      </c>
      <c r="F637" s="31"/>
      <c r="G637" s="102">
        <f t="shared" si="63"/>
        <v>0</v>
      </c>
      <c r="H637" s="102">
        <f t="shared" si="63"/>
        <v>0</v>
      </c>
      <c r="I637" s="102">
        <f t="shared" si="63"/>
        <v>0</v>
      </c>
    </row>
    <row r="638" spans="1:9" ht="31.5" hidden="1">
      <c r="A638" s="125" t="s">
        <v>52</v>
      </c>
      <c r="B638" s="46"/>
      <c r="C638" s="126" t="s">
        <v>31</v>
      </c>
      <c r="D638" s="126" t="s">
        <v>13</v>
      </c>
      <c r="E638" s="31" t="s">
        <v>639</v>
      </c>
      <c r="F638" s="31">
        <v>200</v>
      </c>
      <c r="G638" s="102"/>
      <c r="H638" s="102"/>
      <c r="I638" s="102"/>
    </row>
    <row r="639" spans="1:9">
      <c r="A639" s="125" t="s">
        <v>77</v>
      </c>
      <c r="B639" s="126"/>
      <c r="C639" s="126" t="s">
        <v>31</v>
      </c>
      <c r="D639" s="126" t="s">
        <v>78</v>
      </c>
      <c r="E639" s="31"/>
      <c r="F639" s="31"/>
      <c r="G639" s="102">
        <f>G655+G640</f>
        <v>37029.800000000003</v>
      </c>
      <c r="H639" s="102">
        <f>H655+H640</f>
        <v>37129.800000000003</v>
      </c>
      <c r="I639" s="102">
        <f>I655+I640</f>
        <v>37129.800000000003</v>
      </c>
    </row>
    <row r="640" spans="1:9" ht="31.5">
      <c r="A640" s="125" t="s">
        <v>517</v>
      </c>
      <c r="B640" s="126"/>
      <c r="C640" s="126" t="s">
        <v>31</v>
      </c>
      <c r="D640" s="126" t="s">
        <v>78</v>
      </c>
      <c r="E640" s="126" t="s">
        <v>365</v>
      </c>
      <c r="F640" s="31"/>
      <c r="G640" s="102">
        <f>G641+G645+G650</f>
        <v>29840.2</v>
      </c>
      <c r="H640" s="102">
        <f>H641+H645+H650</f>
        <v>29840.2</v>
      </c>
      <c r="I640" s="102">
        <f>I641+I645+I650</f>
        <v>29840.2</v>
      </c>
    </row>
    <row r="641" spans="1:9">
      <c r="A641" s="125" t="s">
        <v>374</v>
      </c>
      <c r="B641" s="126"/>
      <c r="C641" s="126" t="s">
        <v>31</v>
      </c>
      <c r="D641" s="126" t="s">
        <v>78</v>
      </c>
      <c r="E641" s="126" t="s">
        <v>366</v>
      </c>
      <c r="F641" s="31"/>
      <c r="G641" s="102">
        <f>SUM(G642)</f>
        <v>6102.0999999999995</v>
      </c>
      <c r="H641" s="102">
        <f>SUM(H642)</f>
        <v>6102.0999999999995</v>
      </c>
      <c r="I641" s="102">
        <f>SUM(I642)</f>
        <v>6102.0999999999995</v>
      </c>
    </row>
    <row r="642" spans="1:9">
      <c r="A642" s="125" t="s">
        <v>396</v>
      </c>
      <c r="B642" s="126"/>
      <c r="C642" s="126" t="s">
        <v>31</v>
      </c>
      <c r="D642" s="126" t="s">
        <v>78</v>
      </c>
      <c r="E642" s="31" t="s">
        <v>599</v>
      </c>
      <c r="F642" s="31"/>
      <c r="G642" s="102">
        <f>G643+G644</f>
        <v>6102.0999999999995</v>
      </c>
      <c r="H642" s="102">
        <f>H643+H644</f>
        <v>6102.0999999999995</v>
      </c>
      <c r="I642" s="102">
        <f>I643+I644</f>
        <v>6102.0999999999995</v>
      </c>
    </row>
    <row r="643" spans="1:9" ht="47.25">
      <c r="A643" s="125" t="s">
        <v>51</v>
      </c>
      <c r="B643" s="126"/>
      <c r="C643" s="126" t="s">
        <v>31</v>
      </c>
      <c r="D643" s="126" t="s">
        <v>78</v>
      </c>
      <c r="E643" s="31" t="s">
        <v>599</v>
      </c>
      <c r="F643" s="31">
        <v>100</v>
      </c>
      <c r="G643" s="102">
        <v>5522.7</v>
      </c>
      <c r="H643" s="102">
        <v>5522.7</v>
      </c>
      <c r="I643" s="102">
        <v>5522.7</v>
      </c>
    </row>
    <row r="644" spans="1:9" ht="31.5">
      <c r="A644" s="125" t="s">
        <v>52</v>
      </c>
      <c r="B644" s="126"/>
      <c r="C644" s="126" t="s">
        <v>31</v>
      </c>
      <c r="D644" s="126" t="s">
        <v>78</v>
      </c>
      <c r="E644" s="31" t="s">
        <v>599</v>
      </c>
      <c r="F644" s="31">
        <v>200</v>
      </c>
      <c r="G644" s="102">
        <v>579.4</v>
      </c>
      <c r="H644" s="102">
        <v>579.4</v>
      </c>
      <c r="I644" s="102">
        <v>579.4</v>
      </c>
    </row>
    <row r="645" spans="1:9" ht="31.5">
      <c r="A645" s="125" t="s">
        <v>376</v>
      </c>
      <c r="B645" s="126"/>
      <c r="C645" s="126" t="s">
        <v>31</v>
      </c>
      <c r="D645" s="126" t="s">
        <v>78</v>
      </c>
      <c r="E645" s="31" t="s">
        <v>377</v>
      </c>
      <c r="F645" s="31"/>
      <c r="G645" s="102">
        <f t="shared" ref="G645:I646" si="64">SUM(G646)</f>
        <v>4655.1000000000004</v>
      </c>
      <c r="H645" s="102">
        <f t="shared" si="64"/>
        <v>4655.1000000000004</v>
      </c>
      <c r="I645" s="102">
        <f t="shared" si="64"/>
        <v>4655.1000000000004</v>
      </c>
    </row>
    <row r="646" spans="1:9" ht="47.25">
      <c r="A646" s="125" t="s">
        <v>602</v>
      </c>
      <c r="B646" s="126"/>
      <c r="C646" s="126" t="s">
        <v>31</v>
      </c>
      <c r="D646" s="126" t="s">
        <v>78</v>
      </c>
      <c r="E646" s="31" t="s">
        <v>601</v>
      </c>
      <c r="F646" s="31"/>
      <c r="G646" s="102">
        <f t="shared" si="64"/>
        <v>4655.1000000000004</v>
      </c>
      <c r="H646" s="102">
        <f t="shared" si="64"/>
        <v>4655.1000000000004</v>
      </c>
      <c r="I646" s="102">
        <f t="shared" si="64"/>
        <v>4655.1000000000004</v>
      </c>
    </row>
    <row r="647" spans="1:9" ht="31.5">
      <c r="A647" s="125" t="s">
        <v>397</v>
      </c>
      <c r="B647" s="126"/>
      <c r="C647" s="126" t="s">
        <v>31</v>
      </c>
      <c r="D647" s="126" t="s">
        <v>78</v>
      </c>
      <c r="E647" s="31" t="s">
        <v>600</v>
      </c>
      <c r="F647" s="31"/>
      <c r="G647" s="102">
        <f>G648+G649</f>
        <v>4655.1000000000004</v>
      </c>
      <c r="H647" s="102">
        <f>H648+H649</f>
        <v>4655.1000000000004</v>
      </c>
      <c r="I647" s="102">
        <f>I648+I649</f>
        <v>4655.1000000000004</v>
      </c>
    </row>
    <row r="648" spans="1:9" ht="47.25">
      <c r="A648" s="125" t="s">
        <v>51</v>
      </c>
      <c r="B648" s="126"/>
      <c r="C648" s="126" t="s">
        <v>31</v>
      </c>
      <c r="D648" s="126" t="s">
        <v>78</v>
      </c>
      <c r="E648" s="31" t="s">
        <v>600</v>
      </c>
      <c r="F648" s="31">
        <v>100</v>
      </c>
      <c r="G648" s="102">
        <v>4020.3</v>
      </c>
      <c r="H648" s="102">
        <v>4020.3</v>
      </c>
      <c r="I648" s="102">
        <v>4020.3</v>
      </c>
    </row>
    <row r="649" spans="1:9" ht="31.5">
      <c r="A649" s="125" t="s">
        <v>52</v>
      </c>
      <c r="B649" s="126"/>
      <c r="C649" s="126" t="s">
        <v>31</v>
      </c>
      <c r="D649" s="126" t="s">
        <v>78</v>
      </c>
      <c r="E649" s="31" t="s">
        <v>600</v>
      </c>
      <c r="F649" s="31">
        <v>200</v>
      </c>
      <c r="G649" s="102">
        <v>634.79999999999995</v>
      </c>
      <c r="H649" s="102">
        <v>634.79999999999995</v>
      </c>
      <c r="I649" s="102">
        <v>634.79999999999995</v>
      </c>
    </row>
    <row r="650" spans="1:9" ht="31.5">
      <c r="A650" s="125" t="s">
        <v>371</v>
      </c>
      <c r="B650" s="126"/>
      <c r="C650" s="126" t="s">
        <v>31</v>
      </c>
      <c r="D650" s="126" t="s">
        <v>78</v>
      </c>
      <c r="E650" s="126" t="s">
        <v>372</v>
      </c>
      <c r="F650" s="31"/>
      <c r="G650" s="102">
        <f>SUM(G651)</f>
        <v>19083</v>
      </c>
      <c r="H650" s="102">
        <f>SUM(H651)</f>
        <v>19083</v>
      </c>
      <c r="I650" s="102">
        <f>SUM(I651)</f>
        <v>19083</v>
      </c>
    </row>
    <row r="651" spans="1:9" ht="31.5">
      <c r="A651" s="125" t="s">
        <v>399</v>
      </c>
      <c r="B651" s="126"/>
      <c r="C651" s="126" t="s">
        <v>31</v>
      </c>
      <c r="D651" s="126" t="s">
        <v>78</v>
      </c>
      <c r="E651" s="31" t="s">
        <v>603</v>
      </c>
      <c r="F651" s="31"/>
      <c r="G651" s="102">
        <f>G652+G653+G654</f>
        <v>19083</v>
      </c>
      <c r="H651" s="102">
        <f>H652+H653+H654</f>
        <v>19083</v>
      </c>
      <c r="I651" s="102">
        <f>I652+I653+I654</f>
        <v>19083</v>
      </c>
    </row>
    <row r="652" spans="1:9" ht="47.25">
      <c r="A652" s="125" t="s">
        <v>51</v>
      </c>
      <c r="B652" s="126"/>
      <c r="C652" s="126" t="s">
        <v>31</v>
      </c>
      <c r="D652" s="126" t="s">
        <v>78</v>
      </c>
      <c r="E652" s="31" t="s">
        <v>603</v>
      </c>
      <c r="F652" s="31">
        <v>100</v>
      </c>
      <c r="G652" s="102">
        <v>19083</v>
      </c>
      <c r="H652" s="102">
        <v>19083</v>
      </c>
      <c r="I652" s="102">
        <v>19083</v>
      </c>
    </row>
    <row r="653" spans="1:9" ht="31.5" hidden="1">
      <c r="A653" s="125" t="s">
        <v>52</v>
      </c>
      <c r="B653" s="126"/>
      <c r="C653" s="126" t="s">
        <v>31</v>
      </c>
      <c r="D653" s="126" t="s">
        <v>78</v>
      </c>
      <c r="E653" s="31" t="s">
        <v>400</v>
      </c>
      <c r="F653" s="31">
        <v>200</v>
      </c>
      <c r="G653" s="102"/>
      <c r="H653" s="102"/>
      <c r="I653" s="102"/>
    </row>
    <row r="654" spans="1:9" hidden="1">
      <c r="A654" s="125" t="s">
        <v>22</v>
      </c>
      <c r="B654" s="126"/>
      <c r="C654" s="126" t="s">
        <v>31</v>
      </c>
      <c r="D654" s="126" t="s">
        <v>78</v>
      </c>
      <c r="E654" s="31" t="s">
        <v>400</v>
      </c>
      <c r="F654" s="31">
        <v>800</v>
      </c>
      <c r="G654" s="102"/>
      <c r="H654" s="102"/>
      <c r="I654" s="102"/>
    </row>
    <row r="655" spans="1:9" ht="31.5">
      <c r="A655" s="125" t="s">
        <v>746</v>
      </c>
      <c r="B655" s="126"/>
      <c r="C655" s="126" t="s">
        <v>31</v>
      </c>
      <c r="D655" s="126" t="s">
        <v>78</v>
      </c>
      <c r="E655" s="31" t="s">
        <v>16</v>
      </c>
      <c r="F655" s="31"/>
      <c r="G655" s="102">
        <f>G660+G656</f>
        <v>7189.6</v>
      </c>
      <c r="H655" s="102">
        <f t="shared" ref="H655:I655" si="65">H660+H656</f>
        <v>7289.6</v>
      </c>
      <c r="I655" s="102">
        <f t="shared" si="65"/>
        <v>7289.6</v>
      </c>
    </row>
    <row r="656" spans="1:9">
      <c r="A656" s="125" t="s">
        <v>84</v>
      </c>
      <c r="B656" s="20"/>
      <c r="C656" s="126" t="s">
        <v>31</v>
      </c>
      <c r="D656" s="126" t="s">
        <v>78</v>
      </c>
      <c r="E656" s="31" t="s">
        <v>68</v>
      </c>
      <c r="F656" s="31"/>
      <c r="G656" s="102"/>
      <c r="H656" s="102">
        <f t="shared" ref="H656:I658" si="66">SUM(H657)</f>
        <v>100</v>
      </c>
      <c r="I656" s="102">
        <f t="shared" si="66"/>
        <v>100</v>
      </c>
    </row>
    <row r="657" spans="1:11">
      <c r="A657" s="125" t="s">
        <v>35</v>
      </c>
      <c r="B657" s="20"/>
      <c r="C657" s="126" t="s">
        <v>31</v>
      </c>
      <c r="D657" s="126" t="s">
        <v>78</v>
      </c>
      <c r="E657" s="31" t="s">
        <v>428</v>
      </c>
      <c r="F657" s="31"/>
      <c r="G657" s="102"/>
      <c r="H657" s="102">
        <f t="shared" si="66"/>
        <v>100</v>
      </c>
      <c r="I657" s="102">
        <f t="shared" si="66"/>
        <v>100</v>
      </c>
    </row>
    <row r="658" spans="1:11" ht="31.5">
      <c r="A658" s="125" t="s">
        <v>860</v>
      </c>
      <c r="B658" s="126"/>
      <c r="C658" s="126" t="s">
        <v>31</v>
      </c>
      <c r="D658" s="126" t="s">
        <v>78</v>
      </c>
      <c r="E658" s="31" t="s">
        <v>859</v>
      </c>
      <c r="F658" s="31"/>
      <c r="G658" s="102"/>
      <c r="H658" s="102">
        <f t="shared" si="66"/>
        <v>100</v>
      </c>
      <c r="I658" s="102">
        <f t="shared" si="66"/>
        <v>100</v>
      </c>
    </row>
    <row r="659" spans="1:11" ht="31.5">
      <c r="A659" s="125" t="s">
        <v>52</v>
      </c>
      <c r="B659" s="126"/>
      <c r="C659" s="126" t="s">
        <v>31</v>
      </c>
      <c r="D659" s="126" t="s">
        <v>78</v>
      </c>
      <c r="E659" s="31" t="s">
        <v>859</v>
      </c>
      <c r="F659" s="31">
        <v>200</v>
      </c>
      <c r="G659" s="102"/>
      <c r="H659" s="102">
        <v>100</v>
      </c>
      <c r="I659" s="102">
        <v>100</v>
      </c>
    </row>
    <row r="660" spans="1:11" ht="31.5">
      <c r="A660" s="125" t="s">
        <v>751</v>
      </c>
      <c r="B660" s="126"/>
      <c r="C660" s="126" t="s">
        <v>31</v>
      </c>
      <c r="D660" s="126" t="s">
        <v>78</v>
      </c>
      <c r="E660" s="31" t="s">
        <v>79</v>
      </c>
      <c r="F660" s="31"/>
      <c r="G660" s="102">
        <f>SUM(G661+G664+G666+G668)</f>
        <v>7189.6</v>
      </c>
      <c r="H660" s="102">
        <f>SUM(H661+H664+H666+H668)</f>
        <v>7189.6</v>
      </c>
      <c r="I660" s="102">
        <f>SUM(I661+I664+I666+I668)</f>
        <v>7189.6</v>
      </c>
    </row>
    <row r="661" spans="1:11">
      <c r="A661" s="125" t="s">
        <v>80</v>
      </c>
      <c r="B661" s="126"/>
      <c r="C661" s="126" t="s">
        <v>31</v>
      </c>
      <c r="D661" s="126" t="s">
        <v>78</v>
      </c>
      <c r="E661" s="31" t="s">
        <v>81</v>
      </c>
      <c r="F661" s="31"/>
      <c r="G661" s="102">
        <f>G662+G663</f>
        <v>4453.6000000000004</v>
      </c>
      <c r="H661" s="102">
        <f>H662+H663</f>
        <v>4453.6000000000004</v>
      </c>
      <c r="I661" s="102">
        <f>I662+I663</f>
        <v>4453.6000000000004</v>
      </c>
    </row>
    <row r="662" spans="1:11" ht="47.25">
      <c r="A662" s="125" t="s">
        <v>51</v>
      </c>
      <c r="B662" s="126"/>
      <c r="C662" s="126" t="s">
        <v>31</v>
      </c>
      <c r="D662" s="126" t="s">
        <v>78</v>
      </c>
      <c r="E662" s="31" t="s">
        <v>81</v>
      </c>
      <c r="F662" s="31">
        <v>100</v>
      </c>
      <c r="G662" s="102">
        <v>4446.6000000000004</v>
      </c>
      <c r="H662" s="102">
        <v>4446.6000000000004</v>
      </c>
      <c r="I662" s="102">
        <v>4446.6000000000004</v>
      </c>
    </row>
    <row r="663" spans="1:11" ht="31.5">
      <c r="A663" s="125" t="s">
        <v>52</v>
      </c>
      <c r="B663" s="126"/>
      <c r="C663" s="126" t="s">
        <v>31</v>
      </c>
      <c r="D663" s="126" t="s">
        <v>78</v>
      </c>
      <c r="E663" s="31" t="s">
        <v>81</v>
      </c>
      <c r="F663" s="31">
        <v>200</v>
      </c>
      <c r="G663" s="102">
        <v>7</v>
      </c>
      <c r="H663" s="102">
        <v>7</v>
      </c>
      <c r="I663" s="102">
        <v>7</v>
      </c>
    </row>
    <row r="664" spans="1:11">
      <c r="A664" s="125" t="s">
        <v>95</v>
      </c>
      <c r="B664" s="47"/>
      <c r="C664" s="48" t="s">
        <v>31</v>
      </c>
      <c r="D664" s="48" t="s">
        <v>78</v>
      </c>
      <c r="E664" s="49" t="s">
        <v>522</v>
      </c>
      <c r="F664" s="49"/>
      <c r="G664" s="50">
        <f>G665</f>
        <v>514</v>
      </c>
      <c r="H664" s="50">
        <f>H665</f>
        <v>514</v>
      </c>
      <c r="I664" s="50">
        <f>I665</f>
        <v>514</v>
      </c>
    </row>
    <row r="665" spans="1:11" ht="31.5">
      <c r="A665" s="125" t="s">
        <v>52</v>
      </c>
      <c r="B665" s="47"/>
      <c r="C665" s="48" t="s">
        <v>31</v>
      </c>
      <c r="D665" s="48" t="s">
        <v>78</v>
      </c>
      <c r="E665" s="49" t="s">
        <v>522</v>
      </c>
      <c r="F665" s="49">
        <v>200</v>
      </c>
      <c r="G665" s="50">
        <v>514</v>
      </c>
      <c r="H665" s="50">
        <v>514</v>
      </c>
      <c r="I665" s="50">
        <v>514</v>
      </c>
    </row>
    <row r="666" spans="1:11" ht="31.5">
      <c r="A666" s="125" t="s">
        <v>97</v>
      </c>
      <c r="B666" s="47"/>
      <c r="C666" s="48" t="s">
        <v>31</v>
      </c>
      <c r="D666" s="48" t="s">
        <v>78</v>
      </c>
      <c r="E666" s="49" t="s">
        <v>523</v>
      </c>
      <c r="F666" s="49"/>
      <c r="G666" s="50">
        <f>G667</f>
        <v>1295.8</v>
      </c>
      <c r="H666" s="50">
        <f>H667</f>
        <v>1295.8</v>
      </c>
      <c r="I666" s="50">
        <f>I667</f>
        <v>1295.8</v>
      </c>
    </row>
    <row r="667" spans="1:11" ht="31.5">
      <c r="A667" s="125" t="s">
        <v>52</v>
      </c>
      <c r="B667" s="47"/>
      <c r="C667" s="48" t="s">
        <v>31</v>
      </c>
      <c r="D667" s="48" t="s">
        <v>78</v>
      </c>
      <c r="E667" s="49" t="s">
        <v>523</v>
      </c>
      <c r="F667" s="49">
        <v>200</v>
      </c>
      <c r="G667" s="50">
        <v>1295.8</v>
      </c>
      <c r="H667" s="50">
        <v>1295.8</v>
      </c>
      <c r="I667" s="50">
        <v>1295.8</v>
      </c>
    </row>
    <row r="668" spans="1:11" ht="31.5">
      <c r="A668" s="125" t="s">
        <v>98</v>
      </c>
      <c r="B668" s="47"/>
      <c r="C668" s="48" t="s">
        <v>31</v>
      </c>
      <c r="D668" s="48" t="s">
        <v>78</v>
      </c>
      <c r="E668" s="49" t="s">
        <v>524</v>
      </c>
      <c r="F668" s="49"/>
      <c r="G668" s="50">
        <f>G669+G670</f>
        <v>926.2</v>
      </c>
      <c r="H668" s="50">
        <f>H669+H670</f>
        <v>926.2</v>
      </c>
      <c r="I668" s="50">
        <f>I669+I670</f>
        <v>926.2</v>
      </c>
    </row>
    <row r="669" spans="1:11" ht="31.5">
      <c r="A669" s="125" t="s">
        <v>52</v>
      </c>
      <c r="B669" s="47"/>
      <c r="C669" s="48" t="s">
        <v>31</v>
      </c>
      <c r="D669" s="48" t="s">
        <v>78</v>
      </c>
      <c r="E669" s="49" t="s">
        <v>524</v>
      </c>
      <c r="F669" s="49">
        <v>200</v>
      </c>
      <c r="G669" s="50">
        <v>844.5</v>
      </c>
      <c r="H669" s="50">
        <v>806.6</v>
      </c>
      <c r="I669" s="50">
        <v>806.6</v>
      </c>
    </row>
    <row r="670" spans="1:11">
      <c r="A670" s="125" t="s">
        <v>22</v>
      </c>
      <c r="B670" s="47"/>
      <c r="C670" s="48" t="s">
        <v>31</v>
      </c>
      <c r="D670" s="48" t="s">
        <v>78</v>
      </c>
      <c r="E670" s="49" t="s">
        <v>524</v>
      </c>
      <c r="F670" s="49">
        <v>800</v>
      </c>
      <c r="G670" s="50">
        <v>81.7</v>
      </c>
      <c r="H670" s="50">
        <v>119.6</v>
      </c>
      <c r="I670" s="50">
        <v>119.6</v>
      </c>
    </row>
    <row r="671" spans="1:11" ht="31.5">
      <c r="A671" s="51" t="s">
        <v>545</v>
      </c>
      <c r="B671" s="22" t="s">
        <v>255</v>
      </c>
      <c r="C671" s="23"/>
      <c r="D671" s="23"/>
      <c r="E671" s="23"/>
      <c r="F671" s="23"/>
      <c r="G671" s="28">
        <f>G686+G672+G679</f>
        <v>290734.7</v>
      </c>
      <c r="H671" s="28">
        <f>H686+H672+H679</f>
        <v>164245.49999999997</v>
      </c>
      <c r="I671" s="28">
        <f>I686+I672+I679</f>
        <v>165077.49999999997</v>
      </c>
      <c r="J671" s="9">
        <v>289969.69999999995</v>
      </c>
      <c r="K671" s="108">
        <f>SUM(J671-G671)</f>
        <v>-765.00000000005821</v>
      </c>
    </row>
    <row r="672" spans="1:11" hidden="1">
      <c r="A672" s="125" t="s">
        <v>112</v>
      </c>
      <c r="B672" s="2"/>
      <c r="C672" s="2" t="s">
        <v>113</v>
      </c>
      <c r="D672" s="2"/>
      <c r="E672" s="2"/>
      <c r="F672" s="2"/>
      <c r="G672" s="25">
        <f t="shared" ref="G672:I677" si="67">SUM(G673)</f>
        <v>0</v>
      </c>
      <c r="H672" s="25">
        <f t="shared" si="67"/>
        <v>0</v>
      </c>
      <c r="I672" s="25">
        <f t="shared" si="67"/>
        <v>0</v>
      </c>
    </row>
    <row r="673" spans="1:11" hidden="1">
      <c r="A673" s="125" t="s">
        <v>341</v>
      </c>
      <c r="B673" s="2"/>
      <c r="C673" s="2" t="s">
        <v>113</v>
      </c>
      <c r="D673" s="2" t="s">
        <v>113</v>
      </c>
      <c r="E673" s="31"/>
      <c r="F673" s="31"/>
      <c r="G673" s="25">
        <f t="shared" si="67"/>
        <v>0</v>
      </c>
      <c r="H673" s="25">
        <f t="shared" si="67"/>
        <v>0</v>
      </c>
      <c r="I673" s="25">
        <f t="shared" si="67"/>
        <v>0</v>
      </c>
    </row>
    <row r="674" spans="1:11" ht="31.5" hidden="1">
      <c r="A674" s="125" t="s">
        <v>749</v>
      </c>
      <c r="B674" s="126"/>
      <c r="C674" s="126" t="s">
        <v>113</v>
      </c>
      <c r="D674" s="126" t="s">
        <v>113</v>
      </c>
      <c r="E674" s="31" t="s">
        <v>326</v>
      </c>
      <c r="F674" s="31"/>
      <c r="G674" s="25">
        <f t="shared" si="67"/>
        <v>0</v>
      </c>
      <c r="H674" s="25">
        <f t="shared" si="67"/>
        <v>0</v>
      </c>
      <c r="I674" s="25">
        <f t="shared" si="67"/>
        <v>0</v>
      </c>
    </row>
    <row r="675" spans="1:11" ht="31.5" hidden="1">
      <c r="A675" s="125" t="s">
        <v>538</v>
      </c>
      <c r="B675" s="2"/>
      <c r="C675" s="2" t="s">
        <v>113</v>
      </c>
      <c r="D675" s="2" t="s">
        <v>113</v>
      </c>
      <c r="E675" s="2" t="s">
        <v>348</v>
      </c>
      <c r="F675" s="2"/>
      <c r="G675" s="25">
        <f t="shared" si="67"/>
        <v>0</v>
      </c>
      <c r="H675" s="25">
        <f t="shared" si="67"/>
        <v>0</v>
      </c>
      <c r="I675" s="25">
        <f t="shared" si="67"/>
        <v>0</v>
      </c>
    </row>
    <row r="676" spans="1:11" hidden="1">
      <c r="A676" s="125" t="s">
        <v>35</v>
      </c>
      <c r="B676" s="2"/>
      <c r="C676" s="2" t="s">
        <v>113</v>
      </c>
      <c r="D676" s="2" t="s">
        <v>113</v>
      </c>
      <c r="E676" s="2" t="s">
        <v>349</v>
      </c>
      <c r="F676" s="2"/>
      <c r="G676" s="25">
        <f t="shared" si="67"/>
        <v>0</v>
      </c>
      <c r="H676" s="25">
        <f t="shared" si="67"/>
        <v>0</v>
      </c>
      <c r="I676" s="25">
        <f t="shared" si="67"/>
        <v>0</v>
      </c>
    </row>
    <row r="677" spans="1:11" ht="30.75" hidden="1" customHeight="1">
      <c r="A677" s="125" t="s">
        <v>350</v>
      </c>
      <c r="B677" s="31"/>
      <c r="C677" s="2" t="s">
        <v>113</v>
      </c>
      <c r="D677" s="2" t="s">
        <v>113</v>
      </c>
      <c r="E677" s="2" t="s">
        <v>351</v>
      </c>
      <c r="F677" s="2"/>
      <c r="G677" s="25">
        <f t="shared" si="67"/>
        <v>0</v>
      </c>
      <c r="H677" s="25">
        <f t="shared" si="67"/>
        <v>0</v>
      </c>
      <c r="I677" s="25">
        <f t="shared" si="67"/>
        <v>0</v>
      </c>
    </row>
    <row r="678" spans="1:11" ht="31.5" hidden="1">
      <c r="A678" s="125" t="s">
        <v>230</v>
      </c>
      <c r="B678" s="2"/>
      <c r="C678" s="2" t="s">
        <v>113</v>
      </c>
      <c r="D678" s="2" t="s">
        <v>113</v>
      </c>
      <c r="E678" s="2" t="s">
        <v>351</v>
      </c>
      <c r="F678" s="20">
        <v>600</v>
      </c>
      <c r="G678" s="25"/>
      <c r="H678" s="25"/>
      <c r="I678" s="25"/>
    </row>
    <row r="679" spans="1:11" hidden="1">
      <c r="A679" s="125" t="s">
        <v>30</v>
      </c>
      <c r="B679" s="126"/>
      <c r="C679" s="126" t="s">
        <v>31</v>
      </c>
      <c r="D679" s="126" t="s">
        <v>32</v>
      </c>
      <c r="E679" s="31"/>
      <c r="F679" s="31"/>
      <c r="G679" s="102">
        <f t="shared" ref="G679:I684" si="68">SUM(G680)</f>
        <v>0</v>
      </c>
      <c r="H679" s="102">
        <f t="shared" si="68"/>
        <v>0</v>
      </c>
      <c r="I679" s="102">
        <f t="shared" si="68"/>
        <v>0</v>
      </c>
    </row>
    <row r="680" spans="1:11" hidden="1">
      <c r="A680" s="125" t="s">
        <v>77</v>
      </c>
      <c r="B680" s="46"/>
      <c r="C680" s="126" t="s">
        <v>31</v>
      </c>
      <c r="D680" s="126" t="s">
        <v>78</v>
      </c>
      <c r="E680" s="126"/>
      <c r="F680" s="34"/>
      <c r="G680" s="52">
        <f t="shared" si="68"/>
        <v>0</v>
      </c>
      <c r="H680" s="52">
        <f t="shared" si="68"/>
        <v>0</v>
      </c>
      <c r="I680" s="52">
        <f t="shared" si="68"/>
        <v>0</v>
      </c>
    </row>
    <row r="681" spans="1:11" ht="31.5" hidden="1">
      <c r="A681" s="125" t="s">
        <v>493</v>
      </c>
      <c r="B681" s="46"/>
      <c r="C681" s="126" t="s">
        <v>31</v>
      </c>
      <c r="D681" s="126" t="s">
        <v>78</v>
      </c>
      <c r="E681" s="126" t="s">
        <v>16</v>
      </c>
      <c r="F681" s="34"/>
      <c r="G681" s="52">
        <f t="shared" si="68"/>
        <v>0</v>
      </c>
      <c r="H681" s="52">
        <f t="shared" si="68"/>
        <v>0</v>
      </c>
      <c r="I681" s="52">
        <f t="shared" si="68"/>
        <v>0</v>
      </c>
    </row>
    <row r="682" spans="1:11" hidden="1">
      <c r="A682" s="125" t="s">
        <v>84</v>
      </c>
      <c r="B682" s="46"/>
      <c r="C682" s="126" t="s">
        <v>31</v>
      </c>
      <c r="D682" s="126" t="s">
        <v>78</v>
      </c>
      <c r="E682" s="126" t="s">
        <v>68</v>
      </c>
      <c r="F682" s="34"/>
      <c r="G682" s="52">
        <f t="shared" si="68"/>
        <v>0</v>
      </c>
      <c r="H682" s="52">
        <f t="shared" si="68"/>
        <v>0</v>
      </c>
      <c r="I682" s="52">
        <f t="shared" si="68"/>
        <v>0</v>
      </c>
    </row>
    <row r="683" spans="1:11" hidden="1">
      <c r="A683" s="125" t="s">
        <v>35</v>
      </c>
      <c r="B683" s="46"/>
      <c r="C683" s="126" t="s">
        <v>31</v>
      </c>
      <c r="D683" s="126" t="s">
        <v>78</v>
      </c>
      <c r="E683" s="126" t="s">
        <v>428</v>
      </c>
      <c r="F683" s="34"/>
      <c r="G683" s="52">
        <f t="shared" si="68"/>
        <v>0</v>
      </c>
      <c r="H683" s="52">
        <f t="shared" si="68"/>
        <v>0</v>
      </c>
      <c r="I683" s="52">
        <f t="shared" si="68"/>
        <v>0</v>
      </c>
    </row>
    <row r="684" spans="1:11" hidden="1">
      <c r="A684" s="125" t="s">
        <v>37</v>
      </c>
      <c r="B684" s="46"/>
      <c r="C684" s="126" t="s">
        <v>31</v>
      </c>
      <c r="D684" s="126" t="s">
        <v>78</v>
      </c>
      <c r="E684" s="126" t="s">
        <v>429</v>
      </c>
      <c r="F684" s="34"/>
      <c r="G684" s="52">
        <f t="shared" si="68"/>
        <v>0</v>
      </c>
      <c r="H684" s="52">
        <f t="shared" si="68"/>
        <v>0</v>
      </c>
      <c r="I684" s="52">
        <f t="shared" si="68"/>
        <v>0</v>
      </c>
    </row>
    <row r="685" spans="1:11" ht="31.5" hidden="1">
      <c r="A685" s="125" t="s">
        <v>121</v>
      </c>
      <c r="B685" s="46"/>
      <c r="C685" s="126" t="s">
        <v>31</v>
      </c>
      <c r="D685" s="126" t="s">
        <v>78</v>
      </c>
      <c r="E685" s="126" t="s">
        <v>429</v>
      </c>
      <c r="F685" s="34">
        <v>600</v>
      </c>
      <c r="G685" s="52"/>
      <c r="H685" s="52"/>
      <c r="I685" s="52"/>
    </row>
    <row r="686" spans="1:11">
      <c r="A686" s="125" t="s">
        <v>256</v>
      </c>
      <c r="B686" s="2"/>
      <c r="C686" s="2" t="s">
        <v>170</v>
      </c>
      <c r="D686" s="2"/>
      <c r="E686" s="2"/>
      <c r="F686" s="2"/>
      <c r="G686" s="25">
        <f>G687+G725+G759+G775</f>
        <v>290734.7</v>
      </c>
      <c r="H686" s="25">
        <f>H687+H725+H759+H775</f>
        <v>164245.49999999997</v>
      </c>
      <c r="I686" s="25">
        <f>I687+I725+I759+I775</f>
        <v>165077.49999999997</v>
      </c>
      <c r="J686" s="9">
        <v>164245.5</v>
      </c>
      <c r="K686" s="108">
        <f>SUM(J686-H671)</f>
        <v>2.9103830456733704E-11</v>
      </c>
    </row>
    <row r="687" spans="1:11">
      <c r="A687" s="125" t="s">
        <v>257</v>
      </c>
      <c r="B687" s="2"/>
      <c r="C687" s="2" t="s">
        <v>170</v>
      </c>
      <c r="D687" s="2" t="s">
        <v>34</v>
      </c>
      <c r="E687" s="2"/>
      <c r="F687" s="2"/>
      <c r="G687" s="25">
        <f>+G688</f>
        <v>150126.1</v>
      </c>
      <c r="H687" s="25">
        <f>+H688</f>
        <v>124203.59999999999</v>
      </c>
      <c r="I687" s="25">
        <f>+I688</f>
        <v>125203.59999999999</v>
      </c>
      <c r="J687" s="9">
        <v>165077.5</v>
      </c>
      <c r="K687" s="108">
        <f>SUM(J687-I671)</f>
        <v>2.9103830456733704E-11</v>
      </c>
    </row>
    <row r="688" spans="1:11" ht="31.5">
      <c r="A688" s="125" t="s">
        <v>748</v>
      </c>
      <c r="B688" s="2"/>
      <c r="C688" s="2" t="s">
        <v>170</v>
      </c>
      <c r="D688" s="2" t="s">
        <v>34</v>
      </c>
      <c r="E688" s="2" t="s">
        <v>259</v>
      </c>
      <c r="F688" s="2"/>
      <c r="G688" s="25">
        <f>SUM(G689+G711)</f>
        <v>150126.1</v>
      </c>
      <c r="H688" s="25">
        <f t="shared" ref="H688:I688" si="69">SUM(H689+H711)</f>
        <v>124203.59999999999</v>
      </c>
      <c r="I688" s="25">
        <f t="shared" si="69"/>
        <v>125203.59999999999</v>
      </c>
    </row>
    <row r="689" spans="1:9" ht="78.75">
      <c r="A689" s="117" t="s">
        <v>927</v>
      </c>
      <c r="B689" s="2"/>
      <c r="C689" s="2" t="s">
        <v>170</v>
      </c>
      <c r="D689" s="2" t="s">
        <v>34</v>
      </c>
      <c r="E689" s="20" t="s">
        <v>263</v>
      </c>
      <c r="F689" s="2"/>
      <c r="G689" s="25">
        <f>SUM(G690+G696+G699+G706)</f>
        <v>144826.1</v>
      </c>
      <c r="H689" s="25">
        <f t="shared" ref="H689:I689" si="70">SUM(H690+H696+H699+H706)</f>
        <v>124203.59999999999</v>
      </c>
      <c r="I689" s="25">
        <f t="shared" si="70"/>
        <v>125203.59999999999</v>
      </c>
    </row>
    <row r="690" spans="1:9">
      <c r="A690" s="117" t="s">
        <v>35</v>
      </c>
      <c r="B690" s="118"/>
      <c r="C690" s="118" t="s">
        <v>170</v>
      </c>
      <c r="D690" s="118" t="s">
        <v>34</v>
      </c>
      <c r="E690" s="118" t="s">
        <v>928</v>
      </c>
      <c r="F690" s="118"/>
      <c r="G690" s="119">
        <f>SUM(G691)</f>
        <v>6865</v>
      </c>
      <c r="H690" s="119">
        <f>SUM(H691)</f>
        <v>6865</v>
      </c>
      <c r="I690" s="119">
        <f>SUM(I691)</f>
        <v>6865</v>
      </c>
    </row>
    <row r="691" spans="1:9">
      <c r="A691" s="117" t="s">
        <v>261</v>
      </c>
      <c r="B691" s="118"/>
      <c r="C691" s="118" t="s">
        <v>170</v>
      </c>
      <c r="D691" s="118" t="s">
        <v>34</v>
      </c>
      <c r="E691" s="118" t="s">
        <v>929</v>
      </c>
      <c r="F691" s="118"/>
      <c r="G691" s="119">
        <f>SUM(G692+G693+G694+G695)</f>
        <v>6865</v>
      </c>
      <c r="H691" s="119">
        <f t="shared" ref="H691:I691" si="71">SUM(H692+H693+H694+H695)</f>
        <v>6865</v>
      </c>
      <c r="I691" s="119">
        <f t="shared" si="71"/>
        <v>6865</v>
      </c>
    </row>
    <row r="692" spans="1:9" ht="47.25">
      <c r="A692" s="117" t="s">
        <v>51</v>
      </c>
      <c r="B692" s="118"/>
      <c r="C692" s="118" t="s">
        <v>170</v>
      </c>
      <c r="D692" s="118" t="s">
        <v>34</v>
      </c>
      <c r="E692" s="118" t="s">
        <v>929</v>
      </c>
      <c r="F692" s="118" t="s">
        <v>89</v>
      </c>
      <c r="G692" s="119">
        <f>3500+15</f>
        <v>3515</v>
      </c>
      <c r="H692" s="119">
        <f>3500+15</f>
        <v>3515</v>
      </c>
      <c r="I692" s="119">
        <f>3500+15</f>
        <v>3515</v>
      </c>
    </row>
    <row r="693" spans="1:9" ht="31.5">
      <c r="A693" s="117" t="s">
        <v>52</v>
      </c>
      <c r="B693" s="118"/>
      <c r="C693" s="118" t="s">
        <v>170</v>
      </c>
      <c r="D693" s="118" t="s">
        <v>34</v>
      </c>
      <c r="E693" s="118" t="s">
        <v>929</v>
      </c>
      <c r="F693" s="118" t="s">
        <v>91</v>
      </c>
      <c r="G693" s="119">
        <f>75+75+75+2040+60+662</f>
        <v>2987</v>
      </c>
      <c r="H693" s="119">
        <f>75+75+75+2040+60+662</f>
        <v>2987</v>
      </c>
      <c r="I693" s="119">
        <f>75+75+75+2040+60+662</f>
        <v>2987</v>
      </c>
    </row>
    <row r="694" spans="1:9">
      <c r="A694" s="117" t="s">
        <v>42</v>
      </c>
      <c r="B694" s="118"/>
      <c r="C694" s="118" t="s">
        <v>170</v>
      </c>
      <c r="D694" s="118" t="s">
        <v>34</v>
      </c>
      <c r="E694" s="118" t="s">
        <v>929</v>
      </c>
      <c r="F694" s="118" t="s">
        <v>99</v>
      </c>
      <c r="G694" s="119">
        <f>50+13</f>
        <v>63</v>
      </c>
      <c r="H694" s="119">
        <f>50+13</f>
        <v>63</v>
      </c>
      <c r="I694" s="119">
        <f>50+13</f>
        <v>63</v>
      </c>
    </row>
    <row r="695" spans="1:9" ht="31.5">
      <c r="A695" s="117" t="s">
        <v>230</v>
      </c>
      <c r="B695" s="118"/>
      <c r="C695" s="118" t="s">
        <v>170</v>
      </c>
      <c r="D695" s="118" t="s">
        <v>34</v>
      </c>
      <c r="E695" s="118" t="s">
        <v>929</v>
      </c>
      <c r="F695" s="118" t="s">
        <v>122</v>
      </c>
      <c r="G695" s="119">
        <v>300</v>
      </c>
      <c r="H695" s="119">
        <v>300</v>
      </c>
      <c r="I695" s="119">
        <v>300</v>
      </c>
    </row>
    <row r="696" spans="1:9" ht="31.5">
      <c r="A696" s="125" t="s">
        <v>262</v>
      </c>
      <c r="B696" s="2"/>
      <c r="C696" s="2" t="s">
        <v>170</v>
      </c>
      <c r="D696" s="2" t="s">
        <v>34</v>
      </c>
      <c r="E696" s="20" t="s">
        <v>316</v>
      </c>
      <c r="F696" s="2"/>
      <c r="G696" s="25">
        <f t="shared" ref="G696:I697" si="72">G697</f>
        <v>128552.2</v>
      </c>
      <c r="H696" s="25">
        <f t="shared" si="72"/>
        <v>115294.7</v>
      </c>
      <c r="I696" s="25">
        <f t="shared" si="72"/>
        <v>116294.7</v>
      </c>
    </row>
    <row r="697" spans="1:9">
      <c r="A697" s="125" t="s">
        <v>261</v>
      </c>
      <c r="B697" s="2"/>
      <c r="C697" s="2" t="s">
        <v>170</v>
      </c>
      <c r="D697" s="2" t="s">
        <v>34</v>
      </c>
      <c r="E697" s="20" t="s">
        <v>317</v>
      </c>
      <c r="F697" s="2"/>
      <c r="G697" s="25">
        <f t="shared" si="72"/>
        <v>128552.2</v>
      </c>
      <c r="H697" s="25">
        <f t="shared" si="72"/>
        <v>115294.7</v>
      </c>
      <c r="I697" s="25">
        <f t="shared" si="72"/>
        <v>116294.7</v>
      </c>
    </row>
    <row r="698" spans="1:9" ht="31.5">
      <c r="A698" s="125" t="s">
        <v>72</v>
      </c>
      <c r="B698" s="2"/>
      <c r="C698" s="2" t="s">
        <v>170</v>
      </c>
      <c r="D698" s="2" t="s">
        <v>34</v>
      </c>
      <c r="E698" s="20" t="s">
        <v>317</v>
      </c>
      <c r="F698" s="2" t="s">
        <v>122</v>
      </c>
      <c r="G698" s="25">
        <v>128552.2</v>
      </c>
      <c r="H698" s="25">
        <v>115294.7</v>
      </c>
      <c r="I698" s="25">
        <v>116294.7</v>
      </c>
    </row>
    <row r="699" spans="1:9">
      <c r="A699" s="125" t="s">
        <v>151</v>
      </c>
      <c r="B699" s="2"/>
      <c r="C699" s="2" t="s">
        <v>170</v>
      </c>
      <c r="D699" s="2" t="s">
        <v>34</v>
      </c>
      <c r="E699" s="20" t="s">
        <v>475</v>
      </c>
      <c r="F699" s="2"/>
      <c r="G699" s="25">
        <f>G703+G700</f>
        <v>7365</v>
      </c>
      <c r="H699" s="25">
        <f>H703+H700</f>
        <v>0</v>
      </c>
      <c r="I699" s="25">
        <f>I703+I700</f>
        <v>0</v>
      </c>
    </row>
    <row r="700" spans="1:9" ht="31.5">
      <c r="A700" s="125" t="s">
        <v>265</v>
      </c>
      <c r="B700" s="2"/>
      <c r="C700" s="2" t="s">
        <v>170</v>
      </c>
      <c r="D700" s="2" t="s">
        <v>34</v>
      </c>
      <c r="E700" s="20" t="s">
        <v>476</v>
      </c>
      <c r="F700" s="2"/>
      <c r="G700" s="25">
        <f t="shared" ref="G700:I701" si="73">G701</f>
        <v>6965</v>
      </c>
      <c r="H700" s="25">
        <f t="shared" si="73"/>
        <v>0</v>
      </c>
      <c r="I700" s="25">
        <f t="shared" si="73"/>
        <v>0</v>
      </c>
    </row>
    <row r="701" spans="1:9">
      <c r="A701" s="125" t="s">
        <v>261</v>
      </c>
      <c r="B701" s="2"/>
      <c r="C701" s="2" t="s">
        <v>170</v>
      </c>
      <c r="D701" s="2" t="s">
        <v>34</v>
      </c>
      <c r="E701" s="20" t="s">
        <v>477</v>
      </c>
      <c r="F701" s="2"/>
      <c r="G701" s="25">
        <f t="shared" si="73"/>
        <v>6965</v>
      </c>
      <c r="H701" s="25">
        <f t="shared" si="73"/>
        <v>0</v>
      </c>
      <c r="I701" s="25">
        <f t="shared" si="73"/>
        <v>0</v>
      </c>
    </row>
    <row r="702" spans="1:9" ht="31.5">
      <c r="A702" s="125" t="s">
        <v>72</v>
      </c>
      <c r="B702" s="2"/>
      <c r="C702" s="2" t="s">
        <v>170</v>
      </c>
      <c r="D702" s="2" t="s">
        <v>34</v>
      </c>
      <c r="E702" s="20" t="s">
        <v>477</v>
      </c>
      <c r="F702" s="2" t="s">
        <v>122</v>
      </c>
      <c r="G702" s="25">
        <f>6500+465</f>
        <v>6965</v>
      </c>
      <c r="H702" s="25"/>
      <c r="I702" s="25"/>
    </row>
    <row r="703" spans="1:9">
      <c r="A703" s="125" t="s">
        <v>266</v>
      </c>
      <c r="B703" s="2"/>
      <c r="C703" s="2" t="s">
        <v>170</v>
      </c>
      <c r="D703" s="2" t="s">
        <v>34</v>
      </c>
      <c r="E703" s="2" t="s">
        <v>498</v>
      </c>
      <c r="F703" s="2"/>
      <c r="G703" s="25">
        <f t="shared" ref="G703:I704" si="74">G704</f>
        <v>400</v>
      </c>
      <c r="H703" s="25">
        <f t="shared" si="74"/>
        <v>0</v>
      </c>
      <c r="I703" s="25">
        <f t="shared" si="74"/>
        <v>0</v>
      </c>
    </row>
    <row r="704" spans="1:9">
      <c r="A704" s="125" t="s">
        <v>261</v>
      </c>
      <c r="B704" s="2"/>
      <c r="C704" s="2" t="s">
        <v>170</v>
      </c>
      <c r="D704" s="2" t="s">
        <v>34</v>
      </c>
      <c r="E704" s="2" t="s">
        <v>499</v>
      </c>
      <c r="F704" s="2"/>
      <c r="G704" s="25">
        <f t="shared" si="74"/>
        <v>400</v>
      </c>
      <c r="H704" s="25">
        <f t="shared" si="74"/>
        <v>0</v>
      </c>
      <c r="I704" s="25">
        <f t="shared" si="74"/>
        <v>0</v>
      </c>
    </row>
    <row r="705" spans="1:9" ht="31.5">
      <c r="A705" s="125" t="s">
        <v>72</v>
      </c>
      <c r="B705" s="2"/>
      <c r="C705" s="2" t="s">
        <v>170</v>
      </c>
      <c r="D705" s="2" t="s">
        <v>34</v>
      </c>
      <c r="E705" s="2" t="s">
        <v>499</v>
      </c>
      <c r="F705" s="2" t="s">
        <v>122</v>
      </c>
      <c r="G705" s="25">
        <v>400</v>
      </c>
      <c r="H705" s="25"/>
      <c r="I705" s="25"/>
    </row>
    <row r="706" spans="1:9" ht="31.5">
      <c r="A706" s="117" t="s">
        <v>45</v>
      </c>
      <c r="B706" s="118"/>
      <c r="C706" s="118" t="s">
        <v>170</v>
      </c>
      <c r="D706" s="118" t="s">
        <v>34</v>
      </c>
      <c r="E706" s="118" t="s">
        <v>930</v>
      </c>
      <c r="F706" s="118"/>
      <c r="G706" s="121">
        <f>G707</f>
        <v>2043.9</v>
      </c>
      <c r="H706" s="119">
        <f>H707</f>
        <v>2043.9</v>
      </c>
      <c r="I706" s="119">
        <f>I707</f>
        <v>2043.9</v>
      </c>
    </row>
    <row r="707" spans="1:9">
      <c r="A707" s="117" t="s">
        <v>261</v>
      </c>
      <c r="B707" s="118"/>
      <c r="C707" s="118" t="s">
        <v>170</v>
      </c>
      <c r="D707" s="118" t="s">
        <v>34</v>
      </c>
      <c r="E707" s="118" t="s">
        <v>931</v>
      </c>
      <c r="F707" s="118"/>
      <c r="G707" s="119">
        <f>SUM(G708:G710)</f>
        <v>2043.9</v>
      </c>
      <c r="H707" s="119">
        <f t="shared" ref="H707:I707" si="75">SUM(H708:H710)</f>
        <v>2043.9</v>
      </c>
      <c r="I707" s="119">
        <f t="shared" si="75"/>
        <v>2043.9</v>
      </c>
    </row>
    <row r="708" spans="1:9" ht="47.25">
      <c r="A708" s="117" t="s">
        <v>51</v>
      </c>
      <c r="B708" s="118"/>
      <c r="C708" s="118" t="s">
        <v>170</v>
      </c>
      <c r="D708" s="118" t="s">
        <v>34</v>
      </c>
      <c r="E708" s="118" t="s">
        <v>931</v>
      </c>
      <c r="F708" s="118" t="s">
        <v>89</v>
      </c>
      <c r="G708" s="119">
        <f>2485.5-1246.7</f>
        <v>1238.8</v>
      </c>
      <c r="H708" s="119">
        <f>2485.5-1246.7</f>
        <v>1238.8</v>
      </c>
      <c r="I708" s="119">
        <f>2485.5-1246.7</f>
        <v>1238.8</v>
      </c>
    </row>
    <row r="709" spans="1:9" ht="31.5">
      <c r="A709" s="117" t="s">
        <v>52</v>
      </c>
      <c r="B709" s="118"/>
      <c r="C709" s="118" t="s">
        <v>170</v>
      </c>
      <c r="D709" s="118" t="s">
        <v>34</v>
      </c>
      <c r="E709" s="118" t="s">
        <v>931</v>
      </c>
      <c r="F709" s="118" t="s">
        <v>91</v>
      </c>
      <c r="G709" s="119">
        <f>549.1+30</f>
        <v>579.1</v>
      </c>
      <c r="H709" s="119">
        <f t="shared" ref="H709:I709" si="76">549.1+30</f>
        <v>579.1</v>
      </c>
      <c r="I709" s="119">
        <f t="shared" si="76"/>
        <v>579.1</v>
      </c>
    </row>
    <row r="710" spans="1:9">
      <c r="A710" s="117" t="s">
        <v>22</v>
      </c>
      <c r="B710" s="118"/>
      <c r="C710" s="118" t="s">
        <v>170</v>
      </c>
      <c r="D710" s="118" t="s">
        <v>34</v>
      </c>
      <c r="E710" s="118" t="s">
        <v>931</v>
      </c>
      <c r="F710" s="118" t="s">
        <v>96</v>
      </c>
      <c r="G710" s="119">
        <v>226</v>
      </c>
      <c r="H710" s="119">
        <v>226</v>
      </c>
      <c r="I710" s="119">
        <v>226</v>
      </c>
    </row>
    <row r="711" spans="1:9" ht="31.5">
      <c r="A711" s="125" t="s">
        <v>268</v>
      </c>
      <c r="B711" s="2"/>
      <c r="C711" s="2" t="s">
        <v>170</v>
      </c>
      <c r="D711" s="2" t="s">
        <v>34</v>
      </c>
      <c r="E711" s="2" t="s">
        <v>267</v>
      </c>
      <c r="F711" s="2"/>
      <c r="G711" s="25">
        <f>SUM(G715)+G712</f>
        <v>5300</v>
      </c>
      <c r="H711" s="25">
        <f t="shared" ref="H711:I711" si="77">SUM(H715)+H712</f>
        <v>0</v>
      </c>
      <c r="I711" s="25">
        <f t="shared" si="77"/>
        <v>0</v>
      </c>
    </row>
    <row r="712" spans="1:9">
      <c r="A712" s="117" t="s">
        <v>35</v>
      </c>
      <c r="B712" s="118"/>
      <c r="C712" s="118" t="s">
        <v>170</v>
      </c>
      <c r="D712" s="118" t="s">
        <v>34</v>
      </c>
      <c r="E712" s="118" t="s">
        <v>932</v>
      </c>
      <c r="F712" s="118"/>
      <c r="G712" s="119">
        <f t="shared" ref="G712:I714" si="78">G713</f>
        <v>3500</v>
      </c>
      <c r="H712" s="119">
        <f t="shared" si="78"/>
        <v>0</v>
      </c>
      <c r="I712" s="119">
        <f t="shared" si="78"/>
        <v>0</v>
      </c>
    </row>
    <row r="713" spans="1:9">
      <c r="A713" s="117" t="s">
        <v>261</v>
      </c>
      <c r="B713" s="118"/>
      <c r="C713" s="118" t="s">
        <v>170</v>
      </c>
      <c r="D713" s="118" t="s">
        <v>34</v>
      </c>
      <c r="E713" s="118" t="s">
        <v>933</v>
      </c>
      <c r="F713" s="118"/>
      <c r="G713" s="119">
        <f t="shared" si="78"/>
        <v>3500</v>
      </c>
      <c r="H713" s="119">
        <f t="shared" si="78"/>
        <v>0</v>
      </c>
      <c r="I713" s="119">
        <f t="shared" si="78"/>
        <v>0</v>
      </c>
    </row>
    <row r="714" spans="1:9" ht="31.5">
      <c r="A714" s="117" t="s">
        <v>52</v>
      </c>
      <c r="B714" s="118"/>
      <c r="C714" s="118" t="s">
        <v>170</v>
      </c>
      <c r="D714" s="118" t="s">
        <v>34</v>
      </c>
      <c r="E714" s="118" t="s">
        <v>933</v>
      </c>
      <c r="F714" s="118" t="s">
        <v>91</v>
      </c>
      <c r="G714" s="119">
        <f>2500+1000</f>
        <v>3500</v>
      </c>
      <c r="H714" s="119">
        <f t="shared" si="78"/>
        <v>0</v>
      </c>
      <c r="I714" s="119">
        <f t="shared" si="78"/>
        <v>0</v>
      </c>
    </row>
    <row r="715" spans="1:9">
      <c r="A715" s="125" t="s">
        <v>151</v>
      </c>
      <c r="B715" s="2"/>
      <c r="C715" s="2" t="s">
        <v>170</v>
      </c>
      <c r="D715" s="2" t="s">
        <v>34</v>
      </c>
      <c r="E715" s="2" t="s">
        <v>318</v>
      </c>
      <c r="F715" s="2"/>
      <c r="G715" s="25">
        <f>G716+G719+G722</f>
        <v>1800</v>
      </c>
      <c r="H715" s="25">
        <f>H716+H719+H722</f>
        <v>0</v>
      </c>
      <c r="I715" s="25">
        <f>I716+I719+I722</f>
        <v>0</v>
      </c>
    </row>
    <row r="716" spans="1:9">
      <c r="A716" s="125" t="s">
        <v>264</v>
      </c>
      <c r="B716" s="2"/>
      <c r="C716" s="2" t="s">
        <v>170</v>
      </c>
      <c r="D716" s="2" t="s">
        <v>34</v>
      </c>
      <c r="E716" s="2" t="s">
        <v>319</v>
      </c>
      <c r="F716" s="2"/>
      <c r="G716" s="25">
        <f t="shared" ref="G716:I717" si="79">G717</f>
        <v>1000</v>
      </c>
      <c r="H716" s="25">
        <f t="shared" si="79"/>
        <v>0</v>
      </c>
      <c r="I716" s="25">
        <f t="shared" si="79"/>
        <v>0</v>
      </c>
    </row>
    <row r="717" spans="1:9">
      <c r="A717" s="125" t="s">
        <v>261</v>
      </c>
      <c r="B717" s="2"/>
      <c r="C717" s="2" t="s">
        <v>170</v>
      </c>
      <c r="D717" s="2" t="s">
        <v>34</v>
      </c>
      <c r="E717" s="2" t="s">
        <v>320</v>
      </c>
      <c r="F717" s="2"/>
      <c r="G717" s="25">
        <f t="shared" si="79"/>
        <v>1000</v>
      </c>
      <c r="H717" s="25">
        <f t="shared" si="79"/>
        <v>0</v>
      </c>
      <c r="I717" s="25">
        <f t="shared" si="79"/>
        <v>0</v>
      </c>
    </row>
    <row r="718" spans="1:9" ht="31.5">
      <c r="A718" s="125" t="s">
        <v>230</v>
      </c>
      <c r="B718" s="2"/>
      <c r="C718" s="2" t="s">
        <v>170</v>
      </c>
      <c r="D718" s="2" t="s">
        <v>34</v>
      </c>
      <c r="E718" s="2" t="s">
        <v>320</v>
      </c>
      <c r="F718" s="2" t="s">
        <v>122</v>
      </c>
      <c r="G718" s="25">
        <v>1000</v>
      </c>
      <c r="H718" s="25"/>
      <c r="I718" s="25"/>
    </row>
    <row r="719" spans="1:9" ht="31.5" hidden="1">
      <c r="A719" s="125" t="s">
        <v>265</v>
      </c>
      <c r="B719" s="2"/>
      <c r="C719" s="2" t="s">
        <v>170</v>
      </c>
      <c r="D719" s="2" t="s">
        <v>34</v>
      </c>
      <c r="E719" s="2" t="s">
        <v>321</v>
      </c>
      <c r="F719" s="2"/>
      <c r="G719" s="25">
        <f t="shared" ref="G719:I720" si="80">G720</f>
        <v>0</v>
      </c>
      <c r="H719" s="25">
        <f t="shared" si="80"/>
        <v>0</v>
      </c>
      <c r="I719" s="25">
        <f t="shared" si="80"/>
        <v>0</v>
      </c>
    </row>
    <row r="720" spans="1:9" hidden="1">
      <c r="A720" s="125" t="s">
        <v>261</v>
      </c>
      <c r="B720" s="2"/>
      <c r="C720" s="2" t="s">
        <v>170</v>
      </c>
      <c r="D720" s="2" t="s">
        <v>34</v>
      </c>
      <c r="E720" s="2" t="s">
        <v>322</v>
      </c>
      <c r="F720" s="2"/>
      <c r="G720" s="25">
        <f t="shared" si="80"/>
        <v>0</v>
      </c>
      <c r="H720" s="25">
        <f t="shared" si="80"/>
        <v>0</v>
      </c>
      <c r="I720" s="25">
        <f t="shared" si="80"/>
        <v>0</v>
      </c>
    </row>
    <row r="721" spans="1:9" ht="31.5" hidden="1">
      <c r="A721" s="125" t="s">
        <v>230</v>
      </c>
      <c r="B721" s="2"/>
      <c r="C721" s="2" t="s">
        <v>170</v>
      </c>
      <c r="D721" s="2" t="s">
        <v>34</v>
      </c>
      <c r="E721" s="2" t="s">
        <v>322</v>
      </c>
      <c r="F721" s="2" t="s">
        <v>122</v>
      </c>
      <c r="G721" s="25">
        <v>0</v>
      </c>
      <c r="H721" s="25">
        <v>0</v>
      </c>
      <c r="I721" s="25">
        <v>0</v>
      </c>
    </row>
    <row r="722" spans="1:9">
      <c r="A722" s="125" t="s">
        <v>266</v>
      </c>
      <c r="B722" s="2"/>
      <c r="C722" s="2" t="s">
        <v>170</v>
      </c>
      <c r="D722" s="2" t="s">
        <v>34</v>
      </c>
      <c r="E722" s="2" t="s">
        <v>323</v>
      </c>
      <c r="F722" s="2"/>
      <c r="G722" s="25">
        <f t="shared" ref="G722:I723" si="81">G723</f>
        <v>800</v>
      </c>
      <c r="H722" s="25">
        <f t="shared" si="81"/>
        <v>0</v>
      </c>
      <c r="I722" s="25">
        <f t="shared" si="81"/>
        <v>0</v>
      </c>
    </row>
    <row r="723" spans="1:9">
      <c r="A723" s="125" t="s">
        <v>261</v>
      </c>
      <c r="B723" s="2"/>
      <c r="C723" s="2" t="s">
        <v>170</v>
      </c>
      <c r="D723" s="2" t="s">
        <v>34</v>
      </c>
      <c r="E723" s="2" t="s">
        <v>324</v>
      </c>
      <c r="F723" s="2"/>
      <c r="G723" s="25">
        <f t="shared" si="81"/>
        <v>800</v>
      </c>
      <c r="H723" s="25">
        <f t="shared" si="81"/>
        <v>0</v>
      </c>
      <c r="I723" s="25">
        <f t="shared" si="81"/>
        <v>0</v>
      </c>
    </row>
    <row r="724" spans="1:9" ht="31.5">
      <c r="A724" s="125" t="s">
        <v>230</v>
      </c>
      <c r="B724" s="2"/>
      <c r="C724" s="2" t="s">
        <v>170</v>
      </c>
      <c r="D724" s="2" t="s">
        <v>34</v>
      </c>
      <c r="E724" s="2" t="s">
        <v>324</v>
      </c>
      <c r="F724" s="2" t="s">
        <v>122</v>
      </c>
      <c r="G724" s="25">
        <f>500+300</f>
        <v>800</v>
      </c>
      <c r="H724" s="25"/>
      <c r="I724" s="25"/>
    </row>
    <row r="725" spans="1:9">
      <c r="A725" s="125" t="s">
        <v>188</v>
      </c>
      <c r="B725" s="2"/>
      <c r="C725" s="2" t="s">
        <v>170</v>
      </c>
      <c r="D725" s="2" t="s">
        <v>44</v>
      </c>
      <c r="E725" s="2"/>
      <c r="F725" s="2"/>
      <c r="G725" s="25">
        <f>G726</f>
        <v>115830.8</v>
      </c>
      <c r="H725" s="25">
        <f t="shared" ref="H725:I725" si="82">H726</f>
        <v>15264.1</v>
      </c>
      <c r="I725" s="25">
        <f t="shared" si="82"/>
        <v>15264.1</v>
      </c>
    </row>
    <row r="726" spans="1:9" ht="31.5">
      <c r="A726" s="125" t="s">
        <v>748</v>
      </c>
      <c r="B726" s="2"/>
      <c r="C726" s="2" t="s">
        <v>170</v>
      </c>
      <c r="D726" s="2" t="s">
        <v>44</v>
      </c>
      <c r="E726" s="2" t="s">
        <v>259</v>
      </c>
      <c r="F726" s="2"/>
      <c r="G726" s="25">
        <f>SUM(G727)+G742</f>
        <v>115830.8</v>
      </c>
      <c r="H726" s="25">
        <f t="shared" ref="H726:I726" si="83">SUM(H727)+H742</f>
        <v>15264.1</v>
      </c>
      <c r="I726" s="25">
        <f t="shared" si="83"/>
        <v>15264.1</v>
      </c>
    </row>
    <row r="727" spans="1:9" ht="78.75">
      <c r="A727" s="117" t="s">
        <v>934</v>
      </c>
      <c r="B727" s="118"/>
      <c r="C727" s="118" t="s">
        <v>170</v>
      </c>
      <c r="D727" s="118" t="s">
        <v>44</v>
      </c>
      <c r="E727" s="118" t="s">
        <v>263</v>
      </c>
      <c r="F727" s="118"/>
      <c r="G727" s="119">
        <f>G728</f>
        <v>5293.1</v>
      </c>
      <c r="H727" s="119">
        <f t="shared" ref="H727:I727" si="84">H728</f>
        <v>5293.1</v>
      </c>
      <c r="I727" s="119">
        <f t="shared" si="84"/>
        <v>5293.1</v>
      </c>
    </row>
    <row r="728" spans="1:9">
      <c r="A728" s="117" t="s">
        <v>35</v>
      </c>
      <c r="B728" s="118"/>
      <c r="C728" s="118" t="s">
        <v>170</v>
      </c>
      <c r="D728" s="118" t="s">
        <v>44</v>
      </c>
      <c r="E728" s="118" t="s">
        <v>928</v>
      </c>
      <c r="F728" s="118"/>
      <c r="G728" s="119">
        <f>G729+G735+G737+G739+G741</f>
        <v>5293.1</v>
      </c>
      <c r="H728" s="119">
        <f>H729+H735+H737+H739+H741</f>
        <v>5293.1</v>
      </c>
      <c r="I728" s="119">
        <f>I729+I735+I737+I739+I741</f>
        <v>5293.1</v>
      </c>
    </row>
    <row r="729" spans="1:9" ht="47.25">
      <c r="A729" s="125" t="s">
        <v>935</v>
      </c>
      <c r="B729" s="2"/>
      <c r="C729" s="2" t="s">
        <v>170</v>
      </c>
      <c r="D729" s="2" t="s">
        <v>44</v>
      </c>
      <c r="E729" s="2" t="s">
        <v>936</v>
      </c>
      <c r="F729" s="2"/>
      <c r="G729" s="25">
        <f>G730+G733</f>
        <v>2465.3000000000002</v>
      </c>
      <c r="H729" s="25">
        <f t="shared" ref="H729:I729" si="85">H730+H733</f>
        <v>2465.3000000000002</v>
      </c>
      <c r="I729" s="25">
        <f t="shared" si="85"/>
        <v>2465.3000000000002</v>
      </c>
    </row>
    <row r="730" spans="1:9" ht="31.5">
      <c r="A730" s="117" t="s">
        <v>937</v>
      </c>
      <c r="B730" s="118"/>
      <c r="C730" s="118" t="s">
        <v>170</v>
      </c>
      <c r="D730" s="118" t="s">
        <v>44</v>
      </c>
      <c r="E730" s="118" t="s">
        <v>938</v>
      </c>
      <c r="F730" s="118"/>
      <c r="G730" s="119">
        <v>1584.8</v>
      </c>
      <c r="H730" s="119">
        <v>1584.8</v>
      </c>
      <c r="I730" s="119">
        <v>1584.8</v>
      </c>
    </row>
    <row r="731" spans="1:9" ht="31.5">
      <c r="A731" s="117" t="s">
        <v>230</v>
      </c>
      <c r="B731" s="118"/>
      <c r="C731" s="118" t="s">
        <v>170</v>
      </c>
      <c r="D731" s="118" t="s">
        <v>44</v>
      </c>
      <c r="E731" s="118" t="s">
        <v>938</v>
      </c>
      <c r="F731" s="118" t="s">
        <v>122</v>
      </c>
      <c r="G731" s="119">
        <v>1584.8</v>
      </c>
      <c r="H731" s="119">
        <v>1584.8</v>
      </c>
      <c r="I731" s="119">
        <v>1584.8</v>
      </c>
    </row>
    <row r="732" spans="1:9" ht="47.25">
      <c r="A732" s="117" t="s">
        <v>939</v>
      </c>
      <c r="B732" s="118"/>
      <c r="C732" s="118" t="s">
        <v>170</v>
      </c>
      <c r="D732" s="118" t="s">
        <v>44</v>
      </c>
      <c r="E732" s="118" t="s">
        <v>940</v>
      </c>
      <c r="F732" s="118"/>
      <c r="G732" s="119">
        <v>880.5</v>
      </c>
      <c r="H732" s="119">
        <v>880.5</v>
      </c>
      <c r="I732" s="119">
        <v>880.5</v>
      </c>
    </row>
    <row r="733" spans="1:9" ht="31.5">
      <c r="A733" s="117" t="s">
        <v>72</v>
      </c>
      <c r="B733" s="118"/>
      <c r="C733" s="118" t="s">
        <v>170</v>
      </c>
      <c r="D733" s="118" t="s">
        <v>44</v>
      </c>
      <c r="E733" s="118" t="s">
        <v>940</v>
      </c>
      <c r="F733" s="118" t="s">
        <v>122</v>
      </c>
      <c r="G733" s="119">
        <v>880.5</v>
      </c>
      <c r="H733" s="119">
        <v>880.5</v>
      </c>
      <c r="I733" s="119">
        <v>880.5</v>
      </c>
    </row>
    <row r="734" spans="1:9" ht="47.25">
      <c r="A734" s="117" t="s">
        <v>941</v>
      </c>
      <c r="B734" s="118"/>
      <c r="C734" s="118" t="s">
        <v>170</v>
      </c>
      <c r="D734" s="118" t="s">
        <v>44</v>
      </c>
      <c r="E734" s="118" t="s">
        <v>942</v>
      </c>
      <c r="F734" s="118"/>
      <c r="G734" s="119">
        <f>G735</f>
        <v>1126.9000000000001</v>
      </c>
      <c r="H734" s="119">
        <f>H735</f>
        <v>1126.9000000000001</v>
      </c>
      <c r="I734" s="119">
        <f>I735</f>
        <v>1126.9000000000001</v>
      </c>
    </row>
    <row r="735" spans="1:9" ht="31.5">
      <c r="A735" s="117" t="s">
        <v>52</v>
      </c>
      <c r="B735" s="118"/>
      <c r="C735" s="118" t="s">
        <v>170</v>
      </c>
      <c r="D735" s="118" t="s">
        <v>44</v>
      </c>
      <c r="E735" s="118" t="s">
        <v>942</v>
      </c>
      <c r="F735" s="118" t="s">
        <v>91</v>
      </c>
      <c r="G735" s="119">
        <v>1126.9000000000001</v>
      </c>
      <c r="H735" s="119">
        <v>1126.9000000000001</v>
      </c>
      <c r="I735" s="119">
        <v>1126.9000000000001</v>
      </c>
    </row>
    <row r="736" spans="1:9" ht="31.5">
      <c r="A736" s="117" t="s">
        <v>943</v>
      </c>
      <c r="B736" s="118"/>
      <c r="C736" s="118" t="s">
        <v>170</v>
      </c>
      <c r="D736" s="118" t="s">
        <v>44</v>
      </c>
      <c r="E736" s="118" t="s">
        <v>944</v>
      </c>
      <c r="F736" s="118"/>
      <c r="G736" s="119">
        <v>1348.1</v>
      </c>
      <c r="H736" s="119">
        <v>1348.1</v>
      </c>
      <c r="I736" s="119">
        <v>1348.1</v>
      </c>
    </row>
    <row r="737" spans="1:9" ht="31.5">
      <c r="A737" s="117" t="s">
        <v>230</v>
      </c>
      <c r="B737" s="118"/>
      <c r="C737" s="118" t="s">
        <v>170</v>
      </c>
      <c r="D737" s="118" t="s">
        <v>44</v>
      </c>
      <c r="E737" s="118" t="s">
        <v>944</v>
      </c>
      <c r="F737" s="118" t="s">
        <v>122</v>
      </c>
      <c r="G737" s="119">
        <v>1348.1</v>
      </c>
      <c r="H737" s="119">
        <v>1348.1</v>
      </c>
      <c r="I737" s="119">
        <v>1348.1</v>
      </c>
    </row>
    <row r="738" spans="1:9" ht="78.75">
      <c r="A738" s="117" t="s">
        <v>608</v>
      </c>
      <c r="B738" s="118"/>
      <c r="C738" s="118" t="s">
        <v>170</v>
      </c>
      <c r="D738" s="118" t="s">
        <v>44</v>
      </c>
      <c r="E738" s="118" t="s">
        <v>945</v>
      </c>
      <c r="F738" s="118"/>
      <c r="G738" s="119">
        <v>165</v>
      </c>
      <c r="H738" s="119">
        <v>165</v>
      </c>
      <c r="I738" s="119">
        <v>165</v>
      </c>
    </row>
    <row r="739" spans="1:9" ht="31.5">
      <c r="A739" s="117" t="s">
        <v>230</v>
      </c>
      <c r="B739" s="118"/>
      <c r="C739" s="118" t="s">
        <v>170</v>
      </c>
      <c r="D739" s="118" t="s">
        <v>44</v>
      </c>
      <c r="E739" s="118" t="s">
        <v>945</v>
      </c>
      <c r="F739" s="118" t="s">
        <v>122</v>
      </c>
      <c r="G739" s="119">
        <v>165</v>
      </c>
      <c r="H739" s="119">
        <v>165</v>
      </c>
      <c r="I739" s="119">
        <v>165</v>
      </c>
    </row>
    <row r="740" spans="1:9" ht="47.25">
      <c r="A740" s="117" t="s">
        <v>946</v>
      </c>
      <c r="B740" s="118"/>
      <c r="C740" s="118" t="s">
        <v>170</v>
      </c>
      <c r="D740" s="118" t="s">
        <v>44</v>
      </c>
      <c r="E740" s="118" t="s">
        <v>947</v>
      </c>
      <c r="F740" s="118"/>
      <c r="G740" s="119">
        <f>G741</f>
        <v>187.8</v>
      </c>
      <c r="H740" s="119">
        <f>H741</f>
        <v>187.8</v>
      </c>
      <c r="I740" s="119">
        <f>I741</f>
        <v>187.8</v>
      </c>
    </row>
    <row r="741" spans="1:9" ht="31.5">
      <c r="A741" s="117" t="s">
        <v>52</v>
      </c>
      <c r="B741" s="118"/>
      <c r="C741" s="118" t="s">
        <v>170</v>
      </c>
      <c r="D741" s="118" t="s">
        <v>44</v>
      </c>
      <c r="E741" s="118" t="s">
        <v>947</v>
      </c>
      <c r="F741" s="118" t="s">
        <v>91</v>
      </c>
      <c r="G741" s="119">
        <v>187.8</v>
      </c>
      <c r="H741" s="119">
        <v>187.8</v>
      </c>
      <c r="I741" s="119">
        <v>187.8</v>
      </c>
    </row>
    <row r="742" spans="1:9" ht="31.5">
      <c r="A742" s="117" t="s">
        <v>948</v>
      </c>
      <c r="B742" s="118"/>
      <c r="C742" s="118" t="s">
        <v>170</v>
      </c>
      <c r="D742" s="118" t="s">
        <v>44</v>
      </c>
      <c r="E742" s="118" t="s">
        <v>267</v>
      </c>
      <c r="F742" s="118"/>
      <c r="G742" s="119">
        <f>G756+G743</f>
        <v>110537.7</v>
      </c>
      <c r="H742" s="119">
        <f>H756+H743</f>
        <v>9971</v>
      </c>
      <c r="I742" s="119">
        <f>I756+I743</f>
        <v>9971</v>
      </c>
    </row>
    <row r="743" spans="1:9">
      <c r="A743" s="117" t="s">
        <v>35</v>
      </c>
      <c r="B743" s="118"/>
      <c r="C743" s="118" t="s">
        <v>170</v>
      </c>
      <c r="D743" s="118" t="s">
        <v>44</v>
      </c>
      <c r="E743" s="118" t="s">
        <v>932</v>
      </c>
      <c r="F743" s="118"/>
      <c r="G743" s="119">
        <f>G744+G752+G750+G754</f>
        <v>63371</v>
      </c>
      <c r="H743" s="119">
        <f t="shared" ref="H743:I743" si="86">H744+H752+H750+H754</f>
        <v>9971</v>
      </c>
      <c r="I743" s="119">
        <f t="shared" si="86"/>
        <v>9971</v>
      </c>
    </row>
    <row r="744" spans="1:9" ht="47.25">
      <c r="A744" s="53" t="s">
        <v>935</v>
      </c>
      <c r="B744" s="118"/>
      <c r="C744" s="118" t="s">
        <v>170</v>
      </c>
      <c r="D744" s="118" t="s">
        <v>44</v>
      </c>
      <c r="E744" s="118" t="s">
        <v>949</v>
      </c>
      <c r="F744" s="118"/>
      <c r="G744" s="119">
        <f>SUM(G745+G747)</f>
        <v>50371</v>
      </c>
      <c r="H744" s="119">
        <f t="shared" ref="H744:I744" si="87">SUM(H745+H747)</f>
        <v>9371</v>
      </c>
      <c r="I744" s="119">
        <f t="shared" si="87"/>
        <v>9371</v>
      </c>
    </row>
    <row r="745" spans="1:9" ht="47.25">
      <c r="A745" s="117" t="s">
        <v>950</v>
      </c>
      <c r="B745" s="118"/>
      <c r="C745" s="118" t="s">
        <v>170</v>
      </c>
      <c r="D745" s="118" t="s">
        <v>44</v>
      </c>
      <c r="E745" s="118" t="s">
        <v>951</v>
      </c>
      <c r="F745" s="118"/>
      <c r="G745" s="119">
        <v>5371</v>
      </c>
      <c r="H745" s="119">
        <v>5371</v>
      </c>
      <c r="I745" s="119">
        <v>5371</v>
      </c>
    </row>
    <row r="746" spans="1:9" ht="31.5">
      <c r="A746" s="117" t="s">
        <v>230</v>
      </c>
      <c r="B746" s="118"/>
      <c r="C746" s="118" t="s">
        <v>170</v>
      </c>
      <c r="D746" s="118" t="s">
        <v>44</v>
      </c>
      <c r="E746" s="118" t="s">
        <v>951</v>
      </c>
      <c r="F746" s="118" t="s">
        <v>122</v>
      </c>
      <c r="G746" s="119">
        <v>5371</v>
      </c>
      <c r="H746" s="119">
        <v>5371</v>
      </c>
      <c r="I746" s="119">
        <v>5371</v>
      </c>
    </row>
    <row r="747" spans="1:9" ht="31.5">
      <c r="A747" s="117" t="s">
        <v>954</v>
      </c>
      <c r="B747" s="118"/>
      <c r="C747" s="2" t="s">
        <v>170</v>
      </c>
      <c r="D747" s="2" t="s">
        <v>44</v>
      </c>
      <c r="E747" s="2" t="s">
        <v>969</v>
      </c>
      <c r="F747" s="2"/>
      <c r="G747" s="119">
        <f>SUM(G748)</f>
        <v>45000</v>
      </c>
      <c r="H747" s="119">
        <f t="shared" ref="H747:I747" si="88">SUM(H748)</f>
        <v>4000</v>
      </c>
      <c r="I747" s="119">
        <f t="shared" si="88"/>
        <v>4000</v>
      </c>
    </row>
    <row r="748" spans="1:9" ht="31.5">
      <c r="A748" s="117" t="s">
        <v>230</v>
      </c>
      <c r="B748" s="118"/>
      <c r="C748" s="118" t="s">
        <v>170</v>
      </c>
      <c r="D748" s="118" t="s">
        <v>44</v>
      </c>
      <c r="E748" s="2" t="s">
        <v>969</v>
      </c>
      <c r="F748" s="118" t="s">
        <v>91</v>
      </c>
      <c r="G748" s="119">
        <v>45000</v>
      </c>
      <c r="H748" s="119">
        <v>4000</v>
      </c>
      <c r="I748" s="119">
        <v>4000</v>
      </c>
    </row>
    <row r="749" spans="1:9">
      <c r="A749" s="125" t="s">
        <v>261</v>
      </c>
      <c r="B749" s="54"/>
      <c r="C749" s="2" t="s">
        <v>170</v>
      </c>
      <c r="D749" s="2" t="s">
        <v>44</v>
      </c>
      <c r="E749" s="2" t="s">
        <v>933</v>
      </c>
      <c r="F749" s="2"/>
      <c r="G749" s="25">
        <f>G750</f>
        <v>5200</v>
      </c>
      <c r="H749" s="25">
        <f t="shared" ref="H749:I750" si="89">H750</f>
        <v>0</v>
      </c>
      <c r="I749" s="25">
        <f t="shared" si="89"/>
        <v>0</v>
      </c>
    </row>
    <row r="750" spans="1:9" ht="47.25">
      <c r="A750" s="125" t="s">
        <v>956</v>
      </c>
      <c r="B750" s="2"/>
      <c r="C750" s="2" t="s">
        <v>170</v>
      </c>
      <c r="D750" s="2" t="s">
        <v>44</v>
      </c>
      <c r="E750" s="2" t="s">
        <v>970</v>
      </c>
      <c r="F750" s="2"/>
      <c r="G750" s="25">
        <f>G751</f>
        <v>5200</v>
      </c>
      <c r="H750" s="25">
        <f t="shared" si="89"/>
        <v>0</v>
      </c>
      <c r="I750" s="25">
        <f t="shared" si="89"/>
        <v>0</v>
      </c>
    </row>
    <row r="751" spans="1:9" ht="31.5">
      <c r="A751" s="125" t="s">
        <v>52</v>
      </c>
      <c r="B751" s="2"/>
      <c r="C751" s="2" t="s">
        <v>170</v>
      </c>
      <c r="D751" s="2" t="s">
        <v>44</v>
      </c>
      <c r="E751" s="2" t="s">
        <v>970</v>
      </c>
      <c r="F751" s="2" t="s">
        <v>91</v>
      </c>
      <c r="G751" s="25">
        <v>5200</v>
      </c>
      <c r="H751" s="25">
        <v>0</v>
      </c>
      <c r="I751" s="25">
        <v>0</v>
      </c>
    </row>
    <row r="752" spans="1:9" ht="47.25">
      <c r="A752" s="117" t="s">
        <v>952</v>
      </c>
      <c r="B752" s="122"/>
      <c r="C752" s="118" t="s">
        <v>170</v>
      </c>
      <c r="D752" s="118" t="s">
        <v>44</v>
      </c>
      <c r="E752" s="123" t="s">
        <v>953</v>
      </c>
      <c r="F752" s="118"/>
      <c r="G752" s="119">
        <v>600</v>
      </c>
      <c r="H752" s="119">
        <v>600</v>
      </c>
      <c r="I752" s="119">
        <v>600</v>
      </c>
    </row>
    <row r="753" spans="1:9" ht="31.5">
      <c r="A753" s="117" t="s">
        <v>230</v>
      </c>
      <c r="B753" s="122"/>
      <c r="C753" s="118" t="s">
        <v>170</v>
      </c>
      <c r="D753" s="118" t="s">
        <v>44</v>
      </c>
      <c r="E753" s="123" t="s">
        <v>953</v>
      </c>
      <c r="F753" s="118" t="s">
        <v>122</v>
      </c>
      <c r="G753" s="119">
        <v>600</v>
      </c>
      <c r="H753" s="119">
        <v>600</v>
      </c>
      <c r="I753" s="119">
        <v>600</v>
      </c>
    </row>
    <row r="754" spans="1:9" ht="31.5">
      <c r="A754" s="117" t="s">
        <v>955</v>
      </c>
      <c r="B754" s="122"/>
      <c r="C754" s="118" t="s">
        <v>170</v>
      </c>
      <c r="D754" s="118" t="s">
        <v>44</v>
      </c>
      <c r="E754" s="123" t="s">
        <v>971</v>
      </c>
      <c r="F754" s="118"/>
      <c r="G754" s="119">
        <f t="shared" ref="G754:I754" si="90">G755</f>
        <v>7200</v>
      </c>
      <c r="H754" s="119">
        <f t="shared" si="90"/>
        <v>0</v>
      </c>
      <c r="I754" s="119">
        <f t="shared" si="90"/>
        <v>0</v>
      </c>
    </row>
    <row r="755" spans="1:9" ht="31.5">
      <c r="A755" s="117" t="s">
        <v>230</v>
      </c>
      <c r="B755" s="122"/>
      <c r="C755" s="118" t="s">
        <v>170</v>
      </c>
      <c r="D755" s="118" t="s">
        <v>44</v>
      </c>
      <c r="E755" s="123" t="s">
        <v>971</v>
      </c>
      <c r="F755" s="118" t="s">
        <v>91</v>
      </c>
      <c r="G755" s="119">
        <v>7200</v>
      </c>
      <c r="H755" s="119">
        <v>0</v>
      </c>
      <c r="I755" s="119">
        <v>0</v>
      </c>
    </row>
    <row r="756" spans="1:9">
      <c r="A756" s="117" t="s">
        <v>607</v>
      </c>
      <c r="B756" s="122"/>
      <c r="C756" s="118" t="s">
        <v>170</v>
      </c>
      <c r="D756" s="118" t="s">
        <v>44</v>
      </c>
      <c r="E756" s="123" t="s">
        <v>957</v>
      </c>
      <c r="F756" s="118"/>
      <c r="G756" s="119">
        <f>G757</f>
        <v>47166.7</v>
      </c>
      <c r="H756" s="119">
        <f t="shared" ref="H756:I756" si="91">H757</f>
        <v>0</v>
      </c>
      <c r="I756" s="119">
        <f t="shared" si="91"/>
        <v>0</v>
      </c>
    </row>
    <row r="757" spans="1:9" ht="31.5">
      <c r="A757" s="117" t="s">
        <v>529</v>
      </c>
      <c r="B757" s="122"/>
      <c r="C757" s="118" t="s">
        <v>170</v>
      </c>
      <c r="D757" s="118" t="s">
        <v>44</v>
      </c>
      <c r="E757" s="123" t="s">
        <v>958</v>
      </c>
      <c r="F757" s="118"/>
      <c r="G757" s="119">
        <f t="shared" ref="G757:I757" si="92">G758</f>
        <v>47166.7</v>
      </c>
      <c r="H757" s="119">
        <f t="shared" si="92"/>
        <v>0</v>
      </c>
      <c r="I757" s="119">
        <f t="shared" si="92"/>
        <v>0</v>
      </c>
    </row>
    <row r="758" spans="1:9" ht="31.5">
      <c r="A758" s="117" t="s">
        <v>230</v>
      </c>
      <c r="B758" s="122"/>
      <c r="C758" s="118" t="s">
        <v>170</v>
      </c>
      <c r="D758" s="118" t="s">
        <v>44</v>
      </c>
      <c r="E758" s="123" t="s">
        <v>958</v>
      </c>
      <c r="F758" s="118" t="s">
        <v>91</v>
      </c>
      <c r="G758" s="119">
        <f>5500+41666.7</f>
        <v>47166.7</v>
      </c>
      <c r="H758" s="119">
        <v>0</v>
      </c>
      <c r="I758" s="119">
        <v>0</v>
      </c>
    </row>
    <row r="759" spans="1:9">
      <c r="A759" s="125" t="s">
        <v>189</v>
      </c>
      <c r="B759" s="2"/>
      <c r="C759" s="2" t="s">
        <v>170</v>
      </c>
      <c r="D759" s="2" t="s">
        <v>54</v>
      </c>
      <c r="E759" s="2"/>
      <c r="F759" s="2"/>
      <c r="G759" s="25">
        <f>SUM(G760)</f>
        <v>14136</v>
      </c>
      <c r="H759" s="25">
        <f t="shared" ref="H759:I759" si="93">SUM(H760)</f>
        <v>14136</v>
      </c>
      <c r="I759" s="25">
        <f t="shared" si="93"/>
        <v>13968</v>
      </c>
    </row>
    <row r="760" spans="1:9" ht="31.5">
      <c r="A760" s="125" t="s">
        <v>960</v>
      </c>
      <c r="B760" s="2"/>
      <c r="C760" s="2" t="s">
        <v>170</v>
      </c>
      <c r="D760" s="2" t="s">
        <v>54</v>
      </c>
      <c r="E760" s="2" t="s">
        <v>259</v>
      </c>
      <c r="F760" s="2"/>
      <c r="G760" s="25">
        <f>G761</f>
        <v>14136</v>
      </c>
      <c r="H760" s="25">
        <f t="shared" ref="H760:I760" si="94">H761</f>
        <v>14136</v>
      </c>
      <c r="I760" s="25">
        <f t="shared" si="94"/>
        <v>13968</v>
      </c>
    </row>
    <row r="761" spans="1:9" ht="78.75">
      <c r="A761" s="117" t="s">
        <v>959</v>
      </c>
      <c r="B761" s="118"/>
      <c r="C761" s="118" t="s">
        <v>170</v>
      </c>
      <c r="D761" s="118" t="s">
        <v>54</v>
      </c>
      <c r="E761" s="118" t="s">
        <v>263</v>
      </c>
      <c r="F761" s="118"/>
      <c r="G761" s="119">
        <f>G762+G772</f>
        <v>14136</v>
      </c>
      <c r="H761" s="119">
        <f t="shared" ref="H761:I761" si="95">H762+H772</f>
        <v>14136</v>
      </c>
      <c r="I761" s="119">
        <f t="shared" si="95"/>
        <v>13968</v>
      </c>
    </row>
    <row r="762" spans="1:9">
      <c r="A762" s="117" t="s">
        <v>35</v>
      </c>
      <c r="B762" s="118"/>
      <c r="C762" s="118" t="s">
        <v>170</v>
      </c>
      <c r="D762" s="118" t="s">
        <v>54</v>
      </c>
      <c r="E762" s="118" t="s">
        <v>928</v>
      </c>
      <c r="F762" s="118"/>
      <c r="G762" s="119">
        <f>SUM(G763+G768+G770)</f>
        <v>6662.5</v>
      </c>
      <c r="H762" s="119">
        <f t="shared" ref="H762:I762" si="96">SUM(H763+H768+H770)</f>
        <v>6662.5</v>
      </c>
      <c r="I762" s="119">
        <f t="shared" si="96"/>
        <v>6662.5</v>
      </c>
    </row>
    <row r="763" spans="1:9" ht="47.25">
      <c r="A763" s="53" t="s">
        <v>935</v>
      </c>
      <c r="B763" s="2"/>
      <c r="C763" s="2" t="s">
        <v>170</v>
      </c>
      <c r="D763" s="2" t="s">
        <v>54</v>
      </c>
      <c r="E763" s="2" t="s">
        <v>936</v>
      </c>
      <c r="F763" s="2"/>
      <c r="G763" s="25">
        <f>G764+G766</f>
        <v>5142.5</v>
      </c>
      <c r="H763" s="25">
        <f>H764+H766</f>
        <v>5142.5</v>
      </c>
      <c r="I763" s="25">
        <f>I764+I766</f>
        <v>5142.5</v>
      </c>
    </row>
    <row r="764" spans="1:9" ht="47.25">
      <c r="A764" s="117" t="s">
        <v>530</v>
      </c>
      <c r="B764" s="118"/>
      <c r="C764" s="118" t="s">
        <v>170</v>
      </c>
      <c r="D764" s="118" t="s">
        <v>54</v>
      </c>
      <c r="E764" s="118" t="s">
        <v>961</v>
      </c>
      <c r="F764" s="118"/>
      <c r="G764" s="119">
        <f>G765</f>
        <v>3000</v>
      </c>
      <c r="H764" s="119">
        <f>H765</f>
        <v>3000</v>
      </c>
      <c r="I764" s="119">
        <f>I765</f>
        <v>3000</v>
      </c>
    </row>
    <row r="765" spans="1:9" ht="31.5">
      <c r="A765" s="117" t="s">
        <v>230</v>
      </c>
      <c r="B765" s="118"/>
      <c r="C765" s="118" t="s">
        <v>170</v>
      </c>
      <c r="D765" s="118" t="s">
        <v>54</v>
      </c>
      <c r="E765" s="118" t="s">
        <v>961</v>
      </c>
      <c r="F765" s="118" t="s">
        <v>122</v>
      </c>
      <c r="G765" s="119">
        <v>3000</v>
      </c>
      <c r="H765" s="119">
        <v>3000</v>
      </c>
      <c r="I765" s="119">
        <v>3000</v>
      </c>
    </row>
    <row r="766" spans="1:9" ht="31.5">
      <c r="A766" s="117" t="s">
        <v>500</v>
      </c>
      <c r="B766" s="118"/>
      <c r="C766" s="118" t="s">
        <v>170</v>
      </c>
      <c r="D766" s="118" t="s">
        <v>54</v>
      </c>
      <c r="E766" s="118" t="s">
        <v>962</v>
      </c>
      <c r="F766" s="118"/>
      <c r="G766" s="119">
        <v>2142.5</v>
      </c>
      <c r="H766" s="119">
        <v>2142.5</v>
      </c>
      <c r="I766" s="119">
        <v>2142.5</v>
      </c>
    </row>
    <row r="767" spans="1:9" ht="31.5">
      <c r="A767" s="117" t="s">
        <v>230</v>
      </c>
      <c r="B767" s="118"/>
      <c r="C767" s="118" t="s">
        <v>170</v>
      </c>
      <c r="D767" s="118" t="s">
        <v>54</v>
      </c>
      <c r="E767" s="118" t="s">
        <v>962</v>
      </c>
      <c r="F767" s="118" t="s">
        <v>122</v>
      </c>
      <c r="G767" s="119">
        <v>2142.5</v>
      </c>
      <c r="H767" s="119">
        <v>2142.5</v>
      </c>
      <c r="I767" s="119">
        <v>2142.5</v>
      </c>
    </row>
    <row r="768" spans="1:9" ht="78.75">
      <c r="A768" s="117" t="s">
        <v>609</v>
      </c>
      <c r="B768" s="122"/>
      <c r="C768" s="118" t="s">
        <v>170</v>
      </c>
      <c r="D768" s="118" t="s">
        <v>54</v>
      </c>
      <c r="E768" s="123" t="s">
        <v>963</v>
      </c>
      <c r="F768" s="118"/>
      <c r="G768" s="119">
        <v>1100</v>
      </c>
      <c r="H768" s="119">
        <v>1100</v>
      </c>
      <c r="I768" s="119">
        <v>1100</v>
      </c>
    </row>
    <row r="769" spans="1:9" ht="31.5">
      <c r="A769" s="117" t="s">
        <v>230</v>
      </c>
      <c r="B769" s="122"/>
      <c r="C769" s="118" t="s">
        <v>170</v>
      </c>
      <c r="D769" s="118" t="s">
        <v>54</v>
      </c>
      <c r="E769" s="123" t="s">
        <v>963</v>
      </c>
      <c r="F769" s="118" t="s">
        <v>122</v>
      </c>
      <c r="G769" s="119">
        <v>1100</v>
      </c>
      <c r="H769" s="119">
        <v>1100</v>
      </c>
      <c r="I769" s="119">
        <v>1100</v>
      </c>
    </row>
    <row r="770" spans="1:9" ht="31.5">
      <c r="A770" s="117" t="s">
        <v>964</v>
      </c>
      <c r="B770" s="122"/>
      <c r="C770" s="118" t="s">
        <v>170</v>
      </c>
      <c r="D770" s="118" t="s">
        <v>54</v>
      </c>
      <c r="E770" s="123" t="s">
        <v>965</v>
      </c>
      <c r="F770" s="118"/>
      <c r="G770" s="119">
        <v>420</v>
      </c>
      <c r="H770" s="119">
        <v>420</v>
      </c>
      <c r="I770" s="119">
        <v>420</v>
      </c>
    </row>
    <row r="771" spans="1:9" ht="31.5">
      <c r="A771" s="117" t="s">
        <v>230</v>
      </c>
      <c r="B771" s="122"/>
      <c r="C771" s="118" t="s">
        <v>170</v>
      </c>
      <c r="D771" s="118" t="s">
        <v>54</v>
      </c>
      <c r="E771" s="123" t="s">
        <v>965</v>
      </c>
      <c r="F771" s="118" t="s">
        <v>122</v>
      </c>
      <c r="G771" s="119">
        <v>420</v>
      </c>
      <c r="H771" s="119">
        <v>420</v>
      </c>
      <c r="I771" s="119">
        <v>420</v>
      </c>
    </row>
    <row r="772" spans="1:9">
      <c r="A772" s="117" t="s">
        <v>607</v>
      </c>
      <c r="B772" s="122"/>
      <c r="C772" s="118" t="s">
        <v>170</v>
      </c>
      <c r="D772" s="118" t="s">
        <v>54</v>
      </c>
      <c r="E772" s="123" t="s">
        <v>966</v>
      </c>
      <c r="F772" s="118"/>
      <c r="G772" s="119">
        <f>G773</f>
        <v>7473.5</v>
      </c>
      <c r="H772" s="119">
        <f t="shared" ref="H772:I772" si="97">H773</f>
        <v>7473.5</v>
      </c>
      <c r="I772" s="119">
        <f t="shared" si="97"/>
        <v>7305.5</v>
      </c>
    </row>
    <row r="773" spans="1:9" ht="31.5">
      <c r="A773" s="124" t="s">
        <v>967</v>
      </c>
      <c r="B773" s="122"/>
      <c r="C773" s="118" t="s">
        <v>170</v>
      </c>
      <c r="D773" s="118" t="s">
        <v>54</v>
      </c>
      <c r="E773" s="123" t="s">
        <v>968</v>
      </c>
      <c r="F773" s="118"/>
      <c r="G773" s="119">
        <f>G774</f>
        <v>7473.5</v>
      </c>
      <c r="H773" s="119">
        <f>H774</f>
        <v>7473.5</v>
      </c>
      <c r="I773" s="119">
        <f>I774</f>
        <v>7305.5</v>
      </c>
    </row>
    <row r="774" spans="1:9" ht="31.5">
      <c r="A774" s="117" t="s">
        <v>230</v>
      </c>
      <c r="B774" s="122"/>
      <c r="C774" s="118" t="s">
        <v>170</v>
      </c>
      <c r="D774" s="118" t="s">
        <v>54</v>
      </c>
      <c r="E774" s="123" t="s">
        <v>968</v>
      </c>
      <c r="F774" s="118" t="s">
        <v>122</v>
      </c>
      <c r="G774" s="119">
        <f>7053.5+420</f>
        <v>7473.5</v>
      </c>
      <c r="H774" s="119">
        <f>7053.5+420</f>
        <v>7473.5</v>
      </c>
      <c r="I774" s="119">
        <v>7305.5</v>
      </c>
    </row>
    <row r="775" spans="1:9">
      <c r="A775" s="125" t="s">
        <v>190</v>
      </c>
      <c r="B775" s="54"/>
      <c r="C775" s="2" t="s">
        <v>170</v>
      </c>
      <c r="D775" s="2" t="s">
        <v>169</v>
      </c>
      <c r="E775" s="55"/>
      <c r="F775" s="2"/>
      <c r="G775" s="25">
        <f>SUM(G776)</f>
        <v>10641.800000000001</v>
      </c>
      <c r="H775" s="25">
        <f>SUM(H776)</f>
        <v>10641.800000000001</v>
      </c>
      <c r="I775" s="25">
        <f>SUM(I776)</f>
        <v>10641.800000000001</v>
      </c>
    </row>
    <row r="776" spans="1:9" ht="31.5">
      <c r="A776" s="125" t="s">
        <v>748</v>
      </c>
      <c r="B776" s="54"/>
      <c r="C776" s="2" t="s">
        <v>170</v>
      </c>
      <c r="D776" s="2" t="s">
        <v>169</v>
      </c>
      <c r="E776" s="55" t="s">
        <v>259</v>
      </c>
      <c r="F776" s="2"/>
      <c r="G776" s="25">
        <f>SUM(G777)</f>
        <v>10641.800000000001</v>
      </c>
      <c r="H776" s="25">
        <f t="shared" ref="H776:I776" si="98">SUM(H777)</f>
        <v>10641.800000000001</v>
      </c>
      <c r="I776" s="25">
        <f t="shared" si="98"/>
        <v>10641.800000000001</v>
      </c>
    </row>
    <row r="777" spans="1:9" ht="31.5">
      <c r="A777" s="125" t="s">
        <v>315</v>
      </c>
      <c r="B777" s="54"/>
      <c r="C777" s="2" t="s">
        <v>170</v>
      </c>
      <c r="D777" s="2" t="s">
        <v>169</v>
      </c>
      <c r="E777" s="55" t="s">
        <v>260</v>
      </c>
      <c r="F777" s="2"/>
      <c r="G777" s="25">
        <f>SUM(G778+G781+G784+G786)</f>
        <v>10641.800000000001</v>
      </c>
      <c r="H777" s="25">
        <f>SUM(H778+H781+H784+H786)</f>
        <v>10641.800000000001</v>
      </c>
      <c r="I777" s="25">
        <f>SUM(I778+I781+I784+I786)</f>
        <v>10641.800000000001</v>
      </c>
    </row>
    <row r="778" spans="1:9">
      <c r="A778" s="125" t="s">
        <v>80</v>
      </c>
      <c r="B778" s="54"/>
      <c r="C778" s="2" t="s">
        <v>170</v>
      </c>
      <c r="D778" s="2" t="s">
        <v>169</v>
      </c>
      <c r="E778" s="55" t="s">
        <v>525</v>
      </c>
      <c r="F778" s="2"/>
      <c r="G778" s="25">
        <f>SUM(G779:G780)</f>
        <v>8568.6</v>
      </c>
      <c r="H778" s="25">
        <f>SUM(H779:H780)</f>
        <v>8568.6</v>
      </c>
      <c r="I778" s="25">
        <f>SUM(I779:I780)</f>
        <v>8568.6</v>
      </c>
    </row>
    <row r="779" spans="1:9" ht="47.25">
      <c r="A779" s="125" t="s">
        <v>51</v>
      </c>
      <c r="B779" s="54"/>
      <c r="C779" s="2" t="s">
        <v>170</v>
      </c>
      <c r="D779" s="2" t="s">
        <v>169</v>
      </c>
      <c r="E779" s="55" t="s">
        <v>525</v>
      </c>
      <c r="F779" s="2">
        <v>100</v>
      </c>
      <c r="G779" s="25">
        <v>8568.4</v>
      </c>
      <c r="H779" s="25">
        <v>8568.4</v>
      </c>
      <c r="I779" s="25">
        <v>8568.4</v>
      </c>
    </row>
    <row r="780" spans="1:9" ht="31.5">
      <c r="A780" s="125" t="s">
        <v>52</v>
      </c>
      <c r="B780" s="54"/>
      <c r="C780" s="2" t="s">
        <v>170</v>
      </c>
      <c r="D780" s="2" t="s">
        <v>169</v>
      </c>
      <c r="E780" s="55" t="s">
        <v>525</v>
      </c>
      <c r="F780" s="2">
        <v>200</v>
      </c>
      <c r="G780" s="25">
        <v>0.2</v>
      </c>
      <c r="H780" s="25">
        <v>0.2</v>
      </c>
      <c r="I780" s="25">
        <v>0.2</v>
      </c>
    </row>
    <row r="781" spans="1:9">
      <c r="A781" s="125" t="s">
        <v>95</v>
      </c>
      <c r="B781" s="54"/>
      <c r="C781" s="2" t="s">
        <v>170</v>
      </c>
      <c r="D781" s="2" t="s">
        <v>169</v>
      </c>
      <c r="E781" s="55" t="s">
        <v>526</v>
      </c>
      <c r="F781" s="2"/>
      <c r="G781" s="25">
        <f>SUM(G782:G783)</f>
        <v>110.1</v>
      </c>
      <c r="H781" s="25">
        <f>SUM(H782:H783)</f>
        <v>110.1</v>
      </c>
      <c r="I781" s="25">
        <f>SUM(I782:I783)</f>
        <v>110.1</v>
      </c>
    </row>
    <row r="782" spans="1:9" ht="31.5">
      <c r="A782" s="125" t="s">
        <v>52</v>
      </c>
      <c r="B782" s="54"/>
      <c r="C782" s="2" t="s">
        <v>170</v>
      </c>
      <c r="D782" s="2" t="s">
        <v>169</v>
      </c>
      <c r="E782" s="55" t="s">
        <v>526</v>
      </c>
      <c r="F782" s="2">
        <v>200</v>
      </c>
      <c r="G782" s="25">
        <v>100</v>
      </c>
      <c r="H782" s="25">
        <v>100</v>
      </c>
      <c r="I782" s="25">
        <v>100</v>
      </c>
    </row>
    <row r="783" spans="1:9">
      <c r="A783" s="125" t="s">
        <v>22</v>
      </c>
      <c r="B783" s="54"/>
      <c r="C783" s="2" t="s">
        <v>170</v>
      </c>
      <c r="D783" s="2" t="s">
        <v>169</v>
      </c>
      <c r="E783" s="55" t="s">
        <v>526</v>
      </c>
      <c r="F783" s="2">
        <v>800</v>
      </c>
      <c r="G783" s="25">
        <v>10.1</v>
      </c>
      <c r="H783" s="25">
        <v>10.1</v>
      </c>
      <c r="I783" s="25">
        <v>10.1</v>
      </c>
    </row>
    <row r="784" spans="1:9" ht="31.5">
      <c r="A784" s="125" t="s">
        <v>97</v>
      </c>
      <c r="B784" s="54"/>
      <c r="C784" s="2" t="s">
        <v>170</v>
      </c>
      <c r="D784" s="2" t="s">
        <v>169</v>
      </c>
      <c r="E784" s="55" t="s">
        <v>527</v>
      </c>
      <c r="F784" s="2"/>
      <c r="G784" s="25">
        <f>SUM(G785)</f>
        <v>450.7</v>
      </c>
      <c r="H784" s="25">
        <f>SUM(H785)</f>
        <v>450.7</v>
      </c>
      <c r="I784" s="25">
        <f>SUM(I785)</f>
        <v>450.7</v>
      </c>
    </row>
    <row r="785" spans="1:11" ht="31.5">
      <c r="A785" s="125" t="s">
        <v>52</v>
      </c>
      <c r="B785" s="54"/>
      <c r="C785" s="2" t="s">
        <v>170</v>
      </c>
      <c r="D785" s="2" t="s">
        <v>169</v>
      </c>
      <c r="E785" s="55" t="s">
        <v>527</v>
      </c>
      <c r="F785" s="2">
        <v>200</v>
      </c>
      <c r="G785" s="25">
        <v>450.7</v>
      </c>
      <c r="H785" s="25">
        <v>450.7</v>
      </c>
      <c r="I785" s="25">
        <v>450.7</v>
      </c>
    </row>
    <row r="786" spans="1:11" ht="31.5">
      <c r="A786" s="125" t="s">
        <v>98</v>
      </c>
      <c r="B786" s="54"/>
      <c r="C786" s="2" t="s">
        <v>170</v>
      </c>
      <c r="D786" s="2" t="s">
        <v>169</v>
      </c>
      <c r="E786" s="55" t="s">
        <v>528</v>
      </c>
      <c r="F786" s="2"/>
      <c r="G786" s="25">
        <f>SUM(G787:G788)</f>
        <v>1512.3999999999999</v>
      </c>
      <c r="H786" s="25">
        <f>SUM(H787:H788)</f>
        <v>1512.3999999999999</v>
      </c>
      <c r="I786" s="25">
        <f>SUM(I787:I788)</f>
        <v>1512.3999999999999</v>
      </c>
    </row>
    <row r="787" spans="1:11" ht="31.5">
      <c r="A787" s="125" t="s">
        <v>52</v>
      </c>
      <c r="B787" s="54"/>
      <c r="C787" s="2" t="s">
        <v>170</v>
      </c>
      <c r="D787" s="2" t="s">
        <v>169</v>
      </c>
      <c r="E787" s="55" t="s">
        <v>528</v>
      </c>
      <c r="F787" s="2">
        <v>200</v>
      </c>
      <c r="G787" s="25">
        <v>1409.6</v>
      </c>
      <c r="H787" s="25">
        <v>1409.6</v>
      </c>
      <c r="I787" s="25">
        <v>1409.6</v>
      </c>
    </row>
    <row r="788" spans="1:11">
      <c r="A788" s="125" t="s">
        <v>22</v>
      </c>
      <c r="B788" s="54"/>
      <c r="C788" s="2" t="s">
        <v>170</v>
      </c>
      <c r="D788" s="2" t="s">
        <v>169</v>
      </c>
      <c r="E788" s="55" t="s">
        <v>528</v>
      </c>
      <c r="F788" s="2">
        <v>800</v>
      </c>
      <c r="G788" s="25">
        <v>102.8</v>
      </c>
      <c r="H788" s="25">
        <v>102.8</v>
      </c>
      <c r="I788" s="25">
        <v>102.8</v>
      </c>
    </row>
    <row r="789" spans="1:11">
      <c r="A789" s="21" t="s">
        <v>544</v>
      </c>
      <c r="B789" s="22" t="s">
        <v>325</v>
      </c>
      <c r="C789" s="23"/>
      <c r="D789" s="23"/>
      <c r="E789" s="22"/>
      <c r="F789" s="23"/>
      <c r="G789" s="28">
        <f>SUM(G790+G1001)+G1027</f>
        <v>2435941.2000000002</v>
      </c>
      <c r="H789" s="28">
        <f>SUM(H790+H1001)+H1027</f>
        <v>2382684.3000000003</v>
      </c>
      <c r="I789" s="28">
        <f>SUM(I790+I1001)+I1027</f>
        <v>2386758.8000000007</v>
      </c>
      <c r="J789" s="9">
        <v>2434941.2000000002</v>
      </c>
      <c r="K789" s="108">
        <f>SUM(J789-G789)</f>
        <v>-1000</v>
      </c>
    </row>
    <row r="790" spans="1:11">
      <c r="A790" s="125" t="s">
        <v>112</v>
      </c>
      <c r="B790" s="2"/>
      <c r="C790" s="2" t="s">
        <v>113</v>
      </c>
      <c r="D790" s="2"/>
      <c r="E790" s="2"/>
      <c r="F790" s="2"/>
      <c r="G790" s="25">
        <f>SUM(G791+G849+G911+G930+G964)</f>
        <v>2366371.7000000002</v>
      </c>
      <c r="H790" s="25">
        <f>SUM(H791+H849+H911+H930+H964)</f>
        <v>2312910.3000000003</v>
      </c>
      <c r="I790" s="25">
        <f>SUM(I791+I849+I911+I930+I964)</f>
        <v>2316772.1000000006</v>
      </c>
      <c r="J790" s="9">
        <v>2382684.2999999998</v>
      </c>
      <c r="K790" s="108">
        <f>SUM(J790-H789)</f>
        <v>-4.6566128730773926E-10</v>
      </c>
    </row>
    <row r="791" spans="1:11">
      <c r="A791" s="125" t="s">
        <v>180</v>
      </c>
      <c r="B791" s="2"/>
      <c r="C791" s="2" t="s">
        <v>113</v>
      </c>
      <c r="D791" s="2" t="s">
        <v>34</v>
      </c>
      <c r="E791" s="2"/>
      <c r="F791" s="2"/>
      <c r="G791" s="25">
        <f>SUM(G792)+G844</f>
        <v>945400.40000000014</v>
      </c>
      <c r="H791" s="25">
        <f>SUM(H792)+H844</f>
        <v>923608.10000000009</v>
      </c>
      <c r="I791" s="25">
        <f>SUM(I792)+I844</f>
        <v>927758.10000000009</v>
      </c>
      <c r="J791" s="9">
        <v>2386758.7999999998</v>
      </c>
      <c r="K791" s="108">
        <f>SUM(J791-I789)</f>
        <v>-9.3132257461547852E-10</v>
      </c>
    </row>
    <row r="792" spans="1:11" ht="32.25" customHeight="1">
      <c r="A792" s="125" t="s">
        <v>749</v>
      </c>
      <c r="B792" s="2"/>
      <c r="C792" s="2" t="s">
        <v>113</v>
      </c>
      <c r="D792" s="2" t="s">
        <v>34</v>
      </c>
      <c r="E792" s="31" t="s">
        <v>326</v>
      </c>
      <c r="F792" s="2"/>
      <c r="G792" s="25">
        <f>SUM(G794+G802+G811+G834)+G807</f>
        <v>945370.40000000014</v>
      </c>
      <c r="H792" s="25">
        <f>SUM(H794+H802+H811+H834)+H807</f>
        <v>923608.10000000009</v>
      </c>
      <c r="I792" s="25">
        <f>SUM(I794+I802+I811+I834)+I807</f>
        <v>927758.10000000009</v>
      </c>
    </row>
    <row r="793" spans="1:11" ht="32.25" customHeight="1">
      <c r="A793" s="125" t="s">
        <v>749</v>
      </c>
      <c r="B793" s="2"/>
      <c r="C793" s="2" t="s">
        <v>113</v>
      </c>
      <c r="D793" s="2" t="s">
        <v>34</v>
      </c>
      <c r="E793" s="31" t="s">
        <v>861</v>
      </c>
      <c r="F793" s="2"/>
      <c r="G793" s="25">
        <f>SUM(G794)+G802+G807+G811</f>
        <v>937392.40000000014</v>
      </c>
      <c r="H793" s="25">
        <f t="shared" ref="H793:I793" si="99">SUM(H794)+H802+H807+H811</f>
        <v>915108.10000000009</v>
      </c>
      <c r="I793" s="25">
        <f t="shared" si="99"/>
        <v>915758.10000000009</v>
      </c>
    </row>
    <row r="794" spans="1:11">
      <c r="A794" s="125" t="s">
        <v>35</v>
      </c>
      <c r="B794" s="2"/>
      <c r="C794" s="2" t="s">
        <v>113</v>
      </c>
      <c r="D794" s="2" t="s">
        <v>34</v>
      </c>
      <c r="E794" s="31" t="s">
        <v>862</v>
      </c>
      <c r="F794" s="2"/>
      <c r="G794" s="25">
        <f>SUM(G795)+G799</f>
        <v>6842.8</v>
      </c>
      <c r="H794" s="25">
        <f t="shared" ref="H794:I794" si="100">SUM(H795)+H799</f>
        <v>0</v>
      </c>
      <c r="I794" s="25">
        <f t="shared" si="100"/>
        <v>0</v>
      </c>
    </row>
    <row r="795" spans="1:11">
      <c r="A795" s="125" t="s">
        <v>330</v>
      </c>
      <c r="B795" s="2"/>
      <c r="C795" s="2" t="s">
        <v>113</v>
      </c>
      <c r="D795" s="2" t="s">
        <v>34</v>
      </c>
      <c r="E795" s="31" t="s">
        <v>863</v>
      </c>
      <c r="F795" s="2"/>
      <c r="G795" s="25">
        <f>SUM(G796:G798)</f>
        <v>4000</v>
      </c>
      <c r="H795" s="25">
        <f>SUM(H796:H798)</f>
        <v>0</v>
      </c>
      <c r="I795" s="25">
        <f>SUM(I796:I798)</f>
        <v>0</v>
      </c>
    </row>
    <row r="796" spans="1:11" ht="31.5">
      <c r="A796" s="125" t="s">
        <v>52</v>
      </c>
      <c r="B796" s="2"/>
      <c r="C796" s="2" t="s">
        <v>113</v>
      </c>
      <c r="D796" s="2" t="s">
        <v>34</v>
      </c>
      <c r="E796" s="31" t="s">
        <v>863</v>
      </c>
      <c r="F796" s="2" t="s">
        <v>91</v>
      </c>
      <c r="G796" s="25">
        <v>800</v>
      </c>
      <c r="H796" s="25">
        <v>0</v>
      </c>
      <c r="I796" s="25">
        <v>0</v>
      </c>
    </row>
    <row r="797" spans="1:11" hidden="1">
      <c r="A797" s="125" t="s">
        <v>42</v>
      </c>
      <c r="B797" s="2"/>
      <c r="C797" s="2" t="s">
        <v>113</v>
      </c>
      <c r="D797" s="2" t="s">
        <v>34</v>
      </c>
      <c r="E797" s="31" t="s">
        <v>863</v>
      </c>
      <c r="F797" s="2" t="s">
        <v>99</v>
      </c>
      <c r="G797" s="25"/>
      <c r="H797" s="25"/>
      <c r="I797" s="25"/>
    </row>
    <row r="798" spans="1:11" ht="31.5">
      <c r="A798" s="125" t="s">
        <v>230</v>
      </c>
      <c r="B798" s="2"/>
      <c r="C798" s="2" t="s">
        <v>113</v>
      </c>
      <c r="D798" s="2" t="s">
        <v>34</v>
      </c>
      <c r="E798" s="31" t="s">
        <v>863</v>
      </c>
      <c r="F798" s="2" t="s">
        <v>122</v>
      </c>
      <c r="G798" s="25">
        <v>3200</v>
      </c>
      <c r="H798" s="25">
        <v>0</v>
      </c>
      <c r="I798" s="25">
        <v>0</v>
      </c>
    </row>
    <row r="799" spans="1:11" ht="89.25" customHeight="1">
      <c r="A799" s="125" t="s">
        <v>506</v>
      </c>
      <c r="B799" s="2"/>
      <c r="C799" s="2" t="s">
        <v>113</v>
      </c>
      <c r="D799" s="2" t="s">
        <v>34</v>
      </c>
      <c r="E799" s="61" t="s">
        <v>864</v>
      </c>
      <c r="F799" s="2"/>
      <c r="G799" s="25">
        <f>G800+G801</f>
        <v>2842.8</v>
      </c>
      <c r="H799" s="25">
        <f>H800+H801</f>
        <v>0</v>
      </c>
      <c r="I799" s="25">
        <f>I800+I801</f>
        <v>0</v>
      </c>
    </row>
    <row r="800" spans="1:11" ht="31.5">
      <c r="A800" s="125" t="s">
        <v>52</v>
      </c>
      <c r="B800" s="2"/>
      <c r="C800" s="2" t="s">
        <v>113</v>
      </c>
      <c r="D800" s="2" t="s">
        <v>34</v>
      </c>
      <c r="E800" s="61" t="s">
        <v>864</v>
      </c>
      <c r="F800" s="2" t="s">
        <v>91</v>
      </c>
      <c r="G800" s="25">
        <v>947.9</v>
      </c>
      <c r="H800" s="25">
        <v>0</v>
      </c>
      <c r="I800" s="25">
        <v>0</v>
      </c>
    </row>
    <row r="801" spans="1:9" ht="31.5">
      <c r="A801" s="125" t="s">
        <v>230</v>
      </c>
      <c r="B801" s="2"/>
      <c r="C801" s="2" t="s">
        <v>113</v>
      </c>
      <c r="D801" s="2" t="s">
        <v>34</v>
      </c>
      <c r="E801" s="61" t="s">
        <v>864</v>
      </c>
      <c r="F801" s="2" t="s">
        <v>122</v>
      </c>
      <c r="G801" s="25">
        <v>1894.9</v>
      </c>
      <c r="H801" s="25">
        <v>0</v>
      </c>
      <c r="I801" s="25">
        <v>0</v>
      </c>
    </row>
    <row r="802" spans="1:9" ht="47.25">
      <c r="A802" s="125" t="s">
        <v>26</v>
      </c>
      <c r="B802" s="2"/>
      <c r="C802" s="2" t="s">
        <v>113</v>
      </c>
      <c r="D802" s="2" t="s">
        <v>34</v>
      </c>
      <c r="E802" s="56" t="s">
        <v>865</v>
      </c>
      <c r="F802" s="33"/>
      <c r="G802" s="25">
        <f>SUM(G803)+G805</f>
        <v>804277.8</v>
      </c>
      <c r="H802" s="25">
        <f>SUM(H803)+H805</f>
        <v>798974.3</v>
      </c>
      <c r="I802" s="25">
        <f>SUM(I803)+I805</f>
        <v>799624.3</v>
      </c>
    </row>
    <row r="803" spans="1:9" ht="47.25">
      <c r="A803" s="125" t="s">
        <v>402</v>
      </c>
      <c r="B803" s="2"/>
      <c r="C803" s="2" t="s">
        <v>113</v>
      </c>
      <c r="D803" s="2" t="s">
        <v>34</v>
      </c>
      <c r="E803" s="56" t="s">
        <v>866</v>
      </c>
      <c r="F803" s="33"/>
      <c r="G803" s="25">
        <f>SUM(G804)</f>
        <v>537609.5</v>
      </c>
      <c r="H803" s="25">
        <f>SUM(H804)</f>
        <v>537609.5</v>
      </c>
      <c r="I803" s="25">
        <f>SUM(I804)</f>
        <v>537609.5</v>
      </c>
    </row>
    <row r="804" spans="1:9" ht="31.5">
      <c r="A804" s="125" t="s">
        <v>230</v>
      </c>
      <c r="B804" s="2"/>
      <c r="C804" s="2" t="s">
        <v>113</v>
      </c>
      <c r="D804" s="2" t="s">
        <v>34</v>
      </c>
      <c r="E804" s="56" t="s">
        <v>866</v>
      </c>
      <c r="F804" s="2" t="s">
        <v>122</v>
      </c>
      <c r="G804" s="25">
        <v>537609.5</v>
      </c>
      <c r="H804" s="25">
        <v>537609.5</v>
      </c>
      <c r="I804" s="25">
        <v>537609.5</v>
      </c>
    </row>
    <row r="805" spans="1:9">
      <c r="A805" s="125" t="s">
        <v>330</v>
      </c>
      <c r="B805" s="2"/>
      <c r="C805" s="2" t="s">
        <v>113</v>
      </c>
      <c r="D805" s="2" t="s">
        <v>34</v>
      </c>
      <c r="E805" s="31" t="s">
        <v>867</v>
      </c>
      <c r="F805" s="2"/>
      <c r="G805" s="25">
        <f>G806</f>
        <v>266668.3</v>
      </c>
      <c r="H805" s="25">
        <f>H806</f>
        <v>261364.8</v>
      </c>
      <c r="I805" s="25">
        <f>I806</f>
        <v>262014.8</v>
      </c>
    </row>
    <row r="806" spans="1:9" ht="31.5">
      <c r="A806" s="125" t="s">
        <v>230</v>
      </c>
      <c r="B806" s="2"/>
      <c r="C806" s="2" t="s">
        <v>113</v>
      </c>
      <c r="D806" s="2" t="s">
        <v>34</v>
      </c>
      <c r="E806" s="31" t="s">
        <v>867</v>
      </c>
      <c r="F806" s="2" t="s">
        <v>122</v>
      </c>
      <c r="G806" s="25">
        <v>266668.3</v>
      </c>
      <c r="H806" s="25">
        <v>261364.8</v>
      </c>
      <c r="I806" s="25">
        <v>262014.8</v>
      </c>
    </row>
    <row r="807" spans="1:9">
      <c r="A807" s="125" t="s">
        <v>151</v>
      </c>
      <c r="B807" s="2"/>
      <c r="C807" s="2" t="s">
        <v>113</v>
      </c>
      <c r="D807" s="2" t="s">
        <v>34</v>
      </c>
      <c r="E807" s="31" t="s">
        <v>868</v>
      </c>
      <c r="F807" s="2"/>
      <c r="G807" s="25">
        <f t="shared" ref="G807:I809" si="101">SUM(G808)</f>
        <v>1000</v>
      </c>
      <c r="H807" s="25">
        <f t="shared" si="101"/>
        <v>0</v>
      </c>
      <c r="I807" s="25">
        <f t="shared" si="101"/>
        <v>0</v>
      </c>
    </row>
    <row r="808" spans="1:9">
      <c r="A808" s="125" t="s">
        <v>330</v>
      </c>
      <c r="B808" s="2"/>
      <c r="C808" s="2" t="s">
        <v>113</v>
      </c>
      <c r="D808" s="2" t="s">
        <v>34</v>
      </c>
      <c r="E808" s="31" t="s">
        <v>869</v>
      </c>
      <c r="F808" s="2"/>
      <c r="G808" s="25">
        <f t="shared" si="101"/>
        <v>1000</v>
      </c>
      <c r="H808" s="25">
        <f t="shared" si="101"/>
        <v>0</v>
      </c>
      <c r="I808" s="25">
        <f t="shared" si="101"/>
        <v>0</v>
      </c>
    </row>
    <row r="809" spans="1:9">
      <c r="A809" s="125" t="s">
        <v>335</v>
      </c>
      <c r="B809" s="2"/>
      <c r="C809" s="2" t="s">
        <v>113</v>
      </c>
      <c r="D809" s="2" t="s">
        <v>34</v>
      </c>
      <c r="E809" s="31" t="s">
        <v>870</v>
      </c>
      <c r="F809" s="2"/>
      <c r="G809" s="25">
        <f t="shared" si="101"/>
        <v>1000</v>
      </c>
      <c r="H809" s="25">
        <f t="shared" si="101"/>
        <v>0</v>
      </c>
      <c r="I809" s="25">
        <f t="shared" si="101"/>
        <v>0</v>
      </c>
    </row>
    <row r="810" spans="1:9" ht="31.5">
      <c r="A810" s="125" t="s">
        <v>230</v>
      </c>
      <c r="B810" s="2"/>
      <c r="C810" s="2" t="s">
        <v>113</v>
      </c>
      <c r="D810" s="2" t="s">
        <v>34</v>
      </c>
      <c r="E810" s="31" t="s">
        <v>870</v>
      </c>
      <c r="F810" s="2" t="s">
        <v>122</v>
      </c>
      <c r="G810" s="25">
        <v>1000</v>
      </c>
      <c r="H810" s="25"/>
      <c r="I810" s="25"/>
    </row>
    <row r="811" spans="1:9" ht="31.5">
      <c r="A811" s="125" t="s">
        <v>45</v>
      </c>
      <c r="B811" s="2"/>
      <c r="C811" s="2" t="s">
        <v>113</v>
      </c>
      <c r="D811" s="2" t="s">
        <v>34</v>
      </c>
      <c r="E811" s="56" t="s">
        <v>871</v>
      </c>
      <c r="F811" s="2"/>
      <c r="G811" s="25">
        <f>SUM(G812+G815)</f>
        <v>125271.79999999999</v>
      </c>
      <c r="H811" s="25">
        <f>SUM(H812+H815)</f>
        <v>116133.79999999999</v>
      </c>
      <c r="I811" s="25">
        <f>SUM(I812+I815)</f>
        <v>116133.79999999999</v>
      </c>
    </row>
    <row r="812" spans="1:9" ht="47.25">
      <c r="A812" s="125" t="s">
        <v>402</v>
      </c>
      <c r="B812" s="2"/>
      <c r="C812" s="2" t="s">
        <v>113</v>
      </c>
      <c r="D812" s="2" t="s">
        <v>34</v>
      </c>
      <c r="E812" s="56" t="s">
        <v>872</v>
      </c>
      <c r="F812" s="2"/>
      <c r="G812" s="25">
        <f>SUM(G813:G814)</f>
        <v>66374.099999999991</v>
      </c>
      <c r="H812" s="25">
        <f>SUM(H813:H814)</f>
        <v>66374.099999999991</v>
      </c>
      <c r="I812" s="25">
        <f>SUM(I813:I814)</f>
        <v>66374.099999999991</v>
      </c>
    </row>
    <row r="813" spans="1:9" ht="47.25">
      <c r="A813" s="125" t="s">
        <v>51</v>
      </c>
      <c r="B813" s="2"/>
      <c r="C813" s="2" t="s">
        <v>113</v>
      </c>
      <c r="D813" s="2" t="s">
        <v>34</v>
      </c>
      <c r="E813" s="56" t="s">
        <v>872</v>
      </c>
      <c r="F813" s="2" t="s">
        <v>89</v>
      </c>
      <c r="G813" s="25">
        <v>64943.7</v>
      </c>
      <c r="H813" s="25">
        <v>64943.7</v>
      </c>
      <c r="I813" s="25">
        <v>64943.7</v>
      </c>
    </row>
    <row r="814" spans="1:9" ht="31.5">
      <c r="A814" s="125" t="s">
        <v>52</v>
      </c>
      <c r="B814" s="2"/>
      <c r="C814" s="2" t="s">
        <v>113</v>
      </c>
      <c r="D814" s="2" t="s">
        <v>34</v>
      </c>
      <c r="E814" s="56" t="s">
        <v>872</v>
      </c>
      <c r="F814" s="2" t="s">
        <v>91</v>
      </c>
      <c r="G814" s="25">
        <v>1430.4</v>
      </c>
      <c r="H814" s="25">
        <v>1430.4</v>
      </c>
      <c r="I814" s="25">
        <v>1430.4</v>
      </c>
    </row>
    <row r="815" spans="1:9">
      <c r="A815" s="125" t="s">
        <v>330</v>
      </c>
      <c r="B815" s="31"/>
      <c r="C815" s="2" t="s">
        <v>113</v>
      </c>
      <c r="D815" s="2" t="s">
        <v>34</v>
      </c>
      <c r="E815" s="31" t="s">
        <v>873</v>
      </c>
      <c r="F815" s="2"/>
      <c r="G815" s="25">
        <f>G816+G817+G818</f>
        <v>58897.700000000004</v>
      </c>
      <c r="H815" s="25">
        <f>H816+H817+H818</f>
        <v>49759.700000000004</v>
      </c>
      <c r="I815" s="25">
        <f>I816+I817+I818</f>
        <v>49759.700000000004</v>
      </c>
    </row>
    <row r="816" spans="1:9" ht="47.25">
      <c r="A816" s="27" t="s">
        <v>51</v>
      </c>
      <c r="B816" s="2"/>
      <c r="C816" s="2" t="s">
        <v>113</v>
      </c>
      <c r="D816" s="2" t="s">
        <v>34</v>
      </c>
      <c r="E816" s="31" t="s">
        <v>873</v>
      </c>
      <c r="F816" s="2" t="s">
        <v>89</v>
      </c>
      <c r="G816" s="25">
        <v>22603.9</v>
      </c>
      <c r="H816" s="25">
        <v>22603.9</v>
      </c>
      <c r="I816" s="25">
        <v>22603.9</v>
      </c>
    </row>
    <row r="817" spans="1:9" ht="31.5">
      <c r="A817" s="125" t="s">
        <v>52</v>
      </c>
      <c r="B817" s="2"/>
      <c r="C817" s="2" t="s">
        <v>113</v>
      </c>
      <c r="D817" s="2" t="s">
        <v>34</v>
      </c>
      <c r="E817" s="31" t="s">
        <v>873</v>
      </c>
      <c r="F817" s="2" t="s">
        <v>91</v>
      </c>
      <c r="G817" s="25">
        <v>34629</v>
      </c>
      <c r="H817" s="25">
        <v>25491</v>
      </c>
      <c r="I817" s="25">
        <v>25491</v>
      </c>
    </row>
    <row r="818" spans="1:9">
      <c r="A818" s="125" t="s">
        <v>22</v>
      </c>
      <c r="B818" s="2"/>
      <c r="C818" s="2" t="s">
        <v>113</v>
      </c>
      <c r="D818" s="2" t="s">
        <v>34</v>
      </c>
      <c r="E818" s="31" t="s">
        <v>873</v>
      </c>
      <c r="F818" s="2" t="s">
        <v>96</v>
      </c>
      <c r="G818" s="25">
        <v>1664.8</v>
      </c>
      <c r="H818" s="25">
        <v>1664.8</v>
      </c>
      <c r="I818" s="25">
        <v>1664.8</v>
      </c>
    </row>
    <row r="819" spans="1:9" ht="78.75" hidden="1">
      <c r="A819" s="125" t="s">
        <v>504</v>
      </c>
      <c r="B819" s="2"/>
      <c r="C819" s="2" t="s">
        <v>113</v>
      </c>
      <c r="D819" s="2" t="s">
        <v>34</v>
      </c>
      <c r="E819" s="41" t="s">
        <v>505</v>
      </c>
      <c r="F819" s="2"/>
      <c r="G819" s="25">
        <f>G821+G820</f>
        <v>0</v>
      </c>
      <c r="H819" s="25">
        <f>H821+H820</f>
        <v>0</v>
      </c>
      <c r="I819" s="25">
        <f>I821+I820</f>
        <v>0</v>
      </c>
    </row>
    <row r="820" spans="1:9" ht="31.5" hidden="1">
      <c r="A820" s="125" t="s">
        <v>52</v>
      </c>
      <c r="B820" s="2"/>
      <c r="C820" s="2" t="s">
        <v>113</v>
      </c>
      <c r="D820" s="2" t="s">
        <v>34</v>
      </c>
      <c r="E820" s="41" t="s">
        <v>505</v>
      </c>
      <c r="F820" s="2" t="s">
        <v>91</v>
      </c>
      <c r="G820" s="25"/>
      <c r="H820" s="25"/>
      <c r="I820" s="25"/>
    </row>
    <row r="821" spans="1:9" ht="31.5" hidden="1">
      <c r="A821" s="125" t="s">
        <v>72</v>
      </c>
      <c r="B821" s="2"/>
      <c r="C821" s="2" t="s">
        <v>113</v>
      </c>
      <c r="D821" s="2" t="s">
        <v>34</v>
      </c>
      <c r="E821" s="41" t="s">
        <v>505</v>
      </c>
      <c r="F821" s="2" t="s">
        <v>122</v>
      </c>
      <c r="G821" s="25"/>
      <c r="H821" s="25"/>
      <c r="I821" s="25"/>
    </row>
    <row r="822" spans="1:9" ht="31.5" hidden="1">
      <c r="A822" s="125" t="s">
        <v>327</v>
      </c>
      <c r="B822" s="2"/>
      <c r="C822" s="2" t="s">
        <v>113</v>
      </c>
      <c r="D822" s="2" t="s">
        <v>34</v>
      </c>
      <c r="E822" s="31" t="s">
        <v>328</v>
      </c>
      <c r="F822" s="2"/>
      <c r="G822" s="25">
        <f>G823</f>
        <v>0</v>
      </c>
      <c r="H822" s="25">
        <f>H823</f>
        <v>0</v>
      </c>
      <c r="I822" s="25">
        <f>I823</f>
        <v>0</v>
      </c>
    </row>
    <row r="823" spans="1:9" hidden="1">
      <c r="A823" s="125" t="s">
        <v>42</v>
      </c>
      <c r="B823" s="2"/>
      <c r="C823" s="2" t="s">
        <v>113</v>
      </c>
      <c r="D823" s="2" t="s">
        <v>34</v>
      </c>
      <c r="E823" s="31" t="s">
        <v>328</v>
      </c>
      <c r="F823" s="2" t="s">
        <v>99</v>
      </c>
      <c r="G823" s="25"/>
      <c r="H823" s="25"/>
      <c r="I823" s="25"/>
    </row>
    <row r="824" spans="1:9" ht="94.5" hidden="1">
      <c r="A824" s="125" t="s">
        <v>543</v>
      </c>
      <c r="B824" s="2"/>
      <c r="C824" s="2" t="s">
        <v>113</v>
      </c>
      <c r="D824" s="2" t="s">
        <v>34</v>
      </c>
      <c r="E824" s="20" t="s">
        <v>329</v>
      </c>
      <c r="F824" s="2"/>
      <c r="G824" s="25">
        <f>G825</f>
        <v>0</v>
      </c>
      <c r="H824" s="25">
        <f>H825</f>
        <v>0</v>
      </c>
      <c r="I824" s="25">
        <f>I825</f>
        <v>0</v>
      </c>
    </row>
    <row r="825" spans="1:9" ht="31.5" hidden="1">
      <c r="A825" s="125" t="s">
        <v>72</v>
      </c>
      <c r="B825" s="2"/>
      <c r="C825" s="2" t="s">
        <v>113</v>
      </c>
      <c r="D825" s="2" t="s">
        <v>34</v>
      </c>
      <c r="E825" s="20" t="s">
        <v>329</v>
      </c>
      <c r="F825" s="2" t="s">
        <v>122</v>
      </c>
      <c r="G825" s="25"/>
      <c r="H825" s="25"/>
      <c r="I825" s="25"/>
    </row>
    <row r="826" spans="1:9" hidden="1">
      <c r="A826" s="125" t="s">
        <v>151</v>
      </c>
      <c r="B826" s="2"/>
      <c r="C826" s="2" t="s">
        <v>113</v>
      </c>
      <c r="D826" s="2" t="s">
        <v>34</v>
      </c>
      <c r="E826" s="31" t="s">
        <v>358</v>
      </c>
      <c r="F826" s="2"/>
      <c r="G826" s="25">
        <f>SUM(G827)</f>
        <v>0</v>
      </c>
      <c r="H826" s="25">
        <f>SUM(H827)</f>
        <v>0</v>
      </c>
      <c r="I826" s="25">
        <f>SUM(I827)</f>
        <v>0</v>
      </c>
    </row>
    <row r="827" spans="1:9" hidden="1">
      <c r="A827" s="125" t="s">
        <v>330</v>
      </c>
      <c r="B827" s="2"/>
      <c r="C827" s="2" t="s">
        <v>113</v>
      </c>
      <c r="D827" s="2" t="s">
        <v>34</v>
      </c>
      <c r="E827" s="31" t="s">
        <v>450</v>
      </c>
      <c r="F827" s="2"/>
      <c r="G827" s="25">
        <f>SUM(G828+G830+G832)</f>
        <v>0</v>
      </c>
      <c r="H827" s="25">
        <f>SUM(H828+H830+H832)</f>
        <v>0</v>
      </c>
      <c r="I827" s="25">
        <f>SUM(I828+I830+I832)</f>
        <v>0</v>
      </c>
    </row>
    <row r="828" spans="1:9" ht="31.5" hidden="1">
      <c r="A828" s="125" t="s">
        <v>331</v>
      </c>
      <c r="B828" s="2"/>
      <c r="C828" s="2" t="s">
        <v>113</v>
      </c>
      <c r="D828" s="2" t="s">
        <v>34</v>
      </c>
      <c r="E828" s="31" t="s">
        <v>332</v>
      </c>
      <c r="F828" s="2"/>
      <c r="G828" s="25">
        <f>G829</f>
        <v>0</v>
      </c>
      <c r="H828" s="25">
        <f>H829</f>
        <v>0</v>
      </c>
      <c r="I828" s="25">
        <f>I829</f>
        <v>0</v>
      </c>
    </row>
    <row r="829" spans="1:9" ht="31.5" hidden="1">
      <c r="A829" s="125" t="s">
        <v>72</v>
      </c>
      <c r="B829" s="2"/>
      <c r="C829" s="2" t="s">
        <v>113</v>
      </c>
      <c r="D829" s="2" t="s">
        <v>34</v>
      </c>
      <c r="E829" s="31" t="s">
        <v>332</v>
      </c>
      <c r="F829" s="2" t="s">
        <v>122</v>
      </c>
      <c r="G829" s="25"/>
      <c r="H829" s="25"/>
      <c r="I829" s="25"/>
    </row>
    <row r="830" spans="1:9" ht="31.5" hidden="1">
      <c r="A830" s="125" t="s">
        <v>333</v>
      </c>
      <c r="B830" s="2"/>
      <c r="C830" s="2" t="s">
        <v>113</v>
      </c>
      <c r="D830" s="2" t="s">
        <v>34</v>
      </c>
      <c r="E830" s="31" t="s">
        <v>334</v>
      </c>
      <c r="F830" s="2"/>
      <c r="G830" s="25">
        <f>G831</f>
        <v>0</v>
      </c>
      <c r="H830" s="25">
        <f>H831</f>
        <v>0</v>
      </c>
      <c r="I830" s="25">
        <f>I831</f>
        <v>0</v>
      </c>
    </row>
    <row r="831" spans="1:9" ht="31.5" hidden="1">
      <c r="A831" s="125" t="s">
        <v>72</v>
      </c>
      <c r="B831" s="2"/>
      <c r="C831" s="2" t="s">
        <v>113</v>
      </c>
      <c r="D831" s="2" t="s">
        <v>34</v>
      </c>
      <c r="E831" s="31" t="s">
        <v>334</v>
      </c>
      <c r="F831" s="2" t="s">
        <v>122</v>
      </c>
      <c r="G831" s="25"/>
      <c r="H831" s="25"/>
      <c r="I831" s="25"/>
    </row>
    <row r="832" spans="1:9" hidden="1">
      <c r="A832" s="125" t="s">
        <v>335</v>
      </c>
      <c r="B832" s="2"/>
      <c r="C832" s="2" t="s">
        <v>113</v>
      </c>
      <c r="D832" s="2" t="s">
        <v>34</v>
      </c>
      <c r="E832" s="31" t="s">
        <v>336</v>
      </c>
      <c r="F832" s="2"/>
      <c r="G832" s="25">
        <f>G833</f>
        <v>0</v>
      </c>
      <c r="H832" s="25">
        <f>H833</f>
        <v>0</v>
      </c>
      <c r="I832" s="25">
        <f>I833</f>
        <v>0</v>
      </c>
    </row>
    <row r="833" spans="1:9" ht="31.5" hidden="1">
      <c r="A833" s="125" t="s">
        <v>72</v>
      </c>
      <c r="B833" s="2"/>
      <c r="C833" s="2" t="s">
        <v>113</v>
      </c>
      <c r="D833" s="2" t="s">
        <v>34</v>
      </c>
      <c r="E833" s="31" t="s">
        <v>336</v>
      </c>
      <c r="F833" s="2" t="s">
        <v>122</v>
      </c>
      <c r="G833" s="25"/>
      <c r="H833" s="25"/>
      <c r="I833" s="25"/>
    </row>
    <row r="834" spans="1:9" ht="47.25">
      <c r="A834" s="125" t="s">
        <v>752</v>
      </c>
      <c r="B834" s="2"/>
      <c r="C834" s="2" t="s">
        <v>113</v>
      </c>
      <c r="D834" s="2" t="s">
        <v>34</v>
      </c>
      <c r="E834" s="31" t="s">
        <v>337</v>
      </c>
      <c r="F834" s="2"/>
      <c r="G834" s="25">
        <f>G835+G840</f>
        <v>7978</v>
      </c>
      <c r="H834" s="25">
        <f t="shared" ref="H834:I834" si="102">H835+H840</f>
        <v>8500</v>
      </c>
      <c r="I834" s="25">
        <f t="shared" si="102"/>
        <v>12000</v>
      </c>
    </row>
    <row r="835" spans="1:9">
      <c r="A835" s="125" t="s">
        <v>35</v>
      </c>
      <c r="B835" s="2"/>
      <c r="C835" s="2" t="s">
        <v>113</v>
      </c>
      <c r="D835" s="2" t="s">
        <v>34</v>
      </c>
      <c r="E835" s="31" t="s">
        <v>338</v>
      </c>
      <c r="F835" s="2"/>
      <c r="G835" s="25">
        <f>SUM(G836:G838)</f>
        <v>3978</v>
      </c>
      <c r="H835" s="25">
        <f t="shared" ref="H835:I835" si="103">SUM(H836:H838)</f>
        <v>1400</v>
      </c>
      <c r="I835" s="25">
        <f t="shared" si="103"/>
        <v>0</v>
      </c>
    </row>
    <row r="836" spans="1:9" ht="31.5">
      <c r="A836" s="125" t="s">
        <v>52</v>
      </c>
      <c r="B836" s="2"/>
      <c r="C836" s="2" t="s">
        <v>113</v>
      </c>
      <c r="D836" s="2" t="s">
        <v>34</v>
      </c>
      <c r="E836" s="31" t="s">
        <v>338</v>
      </c>
      <c r="F836" s="2" t="s">
        <v>91</v>
      </c>
      <c r="G836" s="25">
        <v>120</v>
      </c>
      <c r="H836" s="25"/>
      <c r="I836" s="25"/>
    </row>
    <row r="837" spans="1:9" ht="31.5">
      <c r="A837" s="125" t="s">
        <v>72</v>
      </c>
      <c r="B837" s="2"/>
      <c r="C837" s="2" t="s">
        <v>113</v>
      </c>
      <c r="D837" s="2" t="s">
        <v>34</v>
      </c>
      <c r="E837" s="31" t="s">
        <v>338</v>
      </c>
      <c r="F837" s="2" t="s">
        <v>122</v>
      </c>
      <c r="G837" s="25">
        <v>3858</v>
      </c>
      <c r="H837" s="25"/>
      <c r="I837" s="25"/>
    </row>
    <row r="838" spans="1:9" ht="31.5">
      <c r="A838" s="125" t="s">
        <v>882</v>
      </c>
      <c r="B838" s="2"/>
      <c r="C838" s="2" t="s">
        <v>113</v>
      </c>
      <c r="D838" s="2" t="s">
        <v>34</v>
      </c>
      <c r="E838" s="31" t="s">
        <v>887</v>
      </c>
      <c r="F838" s="2"/>
      <c r="G838" s="25">
        <f>G839</f>
        <v>0</v>
      </c>
      <c r="H838" s="25">
        <f>H839</f>
        <v>1400</v>
      </c>
      <c r="I838" s="25">
        <f>I839</f>
        <v>0</v>
      </c>
    </row>
    <row r="839" spans="1:9" ht="31.5">
      <c r="A839" s="125" t="s">
        <v>52</v>
      </c>
      <c r="B839" s="2"/>
      <c r="C839" s="2" t="s">
        <v>113</v>
      </c>
      <c r="D839" s="2" t="s">
        <v>34</v>
      </c>
      <c r="E839" s="31" t="s">
        <v>887</v>
      </c>
      <c r="F839" s="2" t="s">
        <v>91</v>
      </c>
      <c r="G839" s="25">
        <v>0</v>
      </c>
      <c r="H839" s="25">
        <v>1400</v>
      </c>
      <c r="I839" s="25">
        <v>0</v>
      </c>
    </row>
    <row r="840" spans="1:9">
      <c r="A840" s="32" t="s">
        <v>151</v>
      </c>
      <c r="B840" s="73"/>
      <c r="C840" s="73" t="s">
        <v>113</v>
      </c>
      <c r="D840" s="73" t="s">
        <v>34</v>
      </c>
      <c r="E840" s="33" t="s">
        <v>881</v>
      </c>
      <c r="F840" s="33"/>
      <c r="G840" s="112">
        <f>G841</f>
        <v>4000</v>
      </c>
      <c r="H840" s="112">
        <f t="shared" ref="H840:I842" si="104">H841</f>
        <v>7100</v>
      </c>
      <c r="I840" s="112">
        <f t="shared" si="104"/>
        <v>12000</v>
      </c>
    </row>
    <row r="841" spans="1:9" ht="31.5">
      <c r="A841" s="125" t="s">
        <v>883</v>
      </c>
      <c r="B841" s="2"/>
      <c r="C841" s="2" t="s">
        <v>113</v>
      </c>
      <c r="D841" s="2" t="s">
        <v>34</v>
      </c>
      <c r="E841" s="31" t="s">
        <v>910</v>
      </c>
      <c r="F841" s="2"/>
      <c r="G841" s="25">
        <f>G842</f>
        <v>4000</v>
      </c>
      <c r="H841" s="25">
        <f>H842</f>
        <v>7100</v>
      </c>
      <c r="I841" s="25">
        <f>I842</f>
        <v>12000</v>
      </c>
    </row>
    <row r="842" spans="1:9" ht="31.5">
      <c r="A842" s="125" t="s">
        <v>882</v>
      </c>
      <c r="B842" s="2"/>
      <c r="C842" s="2" t="s">
        <v>113</v>
      </c>
      <c r="D842" s="2" t="s">
        <v>34</v>
      </c>
      <c r="E842" s="31" t="s">
        <v>884</v>
      </c>
      <c r="F842" s="2"/>
      <c r="G842" s="25">
        <f>G843</f>
        <v>4000</v>
      </c>
      <c r="H842" s="25">
        <f t="shared" si="104"/>
        <v>7100</v>
      </c>
      <c r="I842" s="25">
        <f t="shared" si="104"/>
        <v>12000</v>
      </c>
    </row>
    <row r="843" spans="1:9" ht="31.5">
      <c r="A843" s="125" t="s">
        <v>230</v>
      </c>
      <c r="B843" s="2"/>
      <c r="C843" s="2" t="s">
        <v>113</v>
      </c>
      <c r="D843" s="2" t="s">
        <v>34</v>
      </c>
      <c r="E843" s="31" t="s">
        <v>884</v>
      </c>
      <c r="F843" s="2" t="s">
        <v>122</v>
      </c>
      <c r="G843" s="25">
        <v>4000</v>
      </c>
      <c r="H843" s="25">
        <v>7100</v>
      </c>
      <c r="I843" s="25">
        <v>12000</v>
      </c>
    </row>
    <row r="844" spans="1:9" ht="31.5">
      <c r="A844" s="125" t="s">
        <v>885</v>
      </c>
      <c r="B844" s="2"/>
      <c r="C844" s="2" t="s">
        <v>113</v>
      </c>
      <c r="D844" s="2" t="s">
        <v>34</v>
      </c>
      <c r="E844" s="31" t="s">
        <v>16</v>
      </c>
      <c r="F844" s="2"/>
      <c r="G844" s="25">
        <f>G845</f>
        <v>30</v>
      </c>
      <c r="H844" s="25">
        <f t="shared" ref="H844:I847" si="105">H845</f>
        <v>0</v>
      </c>
      <c r="I844" s="25">
        <f t="shared" si="105"/>
        <v>0</v>
      </c>
    </row>
    <row r="845" spans="1:9">
      <c r="A845" s="125" t="s">
        <v>886</v>
      </c>
      <c r="B845" s="2"/>
      <c r="C845" s="2" t="s">
        <v>113</v>
      </c>
      <c r="D845" s="2" t="s">
        <v>34</v>
      </c>
      <c r="E845" s="31" t="s">
        <v>68</v>
      </c>
      <c r="F845" s="2"/>
      <c r="G845" s="25">
        <f>G846</f>
        <v>30</v>
      </c>
      <c r="H845" s="25">
        <f t="shared" si="105"/>
        <v>0</v>
      </c>
      <c r="I845" s="25">
        <f t="shared" si="105"/>
        <v>0</v>
      </c>
    </row>
    <row r="846" spans="1:9">
      <c r="A846" s="32" t="s">
        <v>35</v>
      </c>
      <c r="B846" s="73"/>
      <c r="C846" s="73" t="s">
        <v>113</v>
      </c>
      <c r="D846" s="73" t="s">
        <v>34</v>
      </c>
      <c r="E846" s="33" t="s">
        <v>428</v>
      </c>
      <c r="F846" s="33"/>
      <c r="G846" s="112">
        <f>G847</f>
        <v>30</v>
      </c>
      <c r="H846" s="112">
        <f t="shared" si="105"/>
        <v>0</v>
      </c>
      <c r="I846" s="112">
        <f t="shared" si="105"/>
        <v>0</v>
      </c>
    </row>
    <row r="847" spans="1:9">
      <c r="A847" s="125" t="s">
        <v>37</v>
      </c>
      <c r="B847" s="2"/>
      <c r="C847" s="2" t="s">
        <v>113</v>
      </c>
      <c r="D847" s="2" t="s">
        <v>34</v>
      </c>
      <c r="E847" s="31" t="s">
        <v>429</v>
      </c>
      <c r="F847" s="2"/>
      <c r="G847" s="25">
        <f>G848</f>
        <v>30</v>
      </c>
      <c r="H847" s="25">
        <f t="shared" si="105"/>
        <v>0</v>
      </c>
      <c r="I847" s="25">
        <f t="shared" si="105"/>
        <v>0</v>
      </c>
    </row>
    <row r="848" spans="1:9" ht="31.5">
      <c r="A848" s="125" t="s">
        <v>52</v>
      </c>
      <c r="B848" s="2"/>
      <c r="C848" s="2" t="s">
        <v>113</v>
      </c>
      <c r="D848" s="2" t="s">
        <v>34</v>
      </c>
      <c r="E848" s="31" t="s">
        <v>429</v>
      </c>
      <c r="F848" s="2" t="s">
        <v>91</v>
      </c>
      <c r="G848" s="25">
        <v>30</v>
      </c>
      <c r="H848" s="25">
        <v>0</v>
      </c>
      <c r="I848" s="25">
        <v>0</v>
      </c>
    </row>
    <row r="849" spans="1:9">
      <c r="A849" s="125" t="s">
        <v>181</v>
      </c>
      <c r="B849" s="2"/>
      <c r="C849" s="2" t="s">
        <v>113</v>
      </c>
      <c r="D849" s="2" t="s">
        <v>44</v>
      </c>
      <c r="E849" s="20"/>
      <c r="F849" s="2"/>
      <c r="G849" s="25">
        <f>SUM(G850+G858)</f>
        <v>1229537.5</v>
      </c>
      <c r="H849" s="25">
        <f>SUM(H850+H858)</f>
        <v>1198884.2000000002</v>
      </c>
      <c r="I849" s="25">
        <f>SUM(I850+I858)</f>
        <v>1198709.3000000003</v>
      </c>
    </row>
    <row r="850" spans="1:9" ht="47.25">
      <c r="A850" s="57" t="s">
        <v>753</v>
      </c>
      <c r="B850" s="58"/>
      <c r="C850" s="58" t="s">
        <v>113</v>
      </c>
      <c r="D850" s="58" t="s">
        <v>44</v>
      </c>
      <c r="E850" s="59" t="s">
        <v>496</v>
      </c>
      <c r="F850" s="58"/>
      <c r="G850" s="60">
        <f>G855+G851</f>
        <v>17086.8</v>
      </c>
      <c r="H850" s="60">
        <f>H855+H851</f>
        <v>12489.6</v>
      </c>
      <c r="I850" s="60">
        <f>I855+I851</f>
        <v>12489.6</v>
      </c>
    </row>
    <row r="851" spans="1:9">
      <c r="A851" s="125" t="s">
        <v>35</v>
      </c>
      <c r="B851" s="58"/>
      <c r="C851" s="58" t="s">
        <v>113</v>
      </c>
      <c r="D851" s="58" t="s">
        <v>44</v>
      </c>
      <c r="E851" s="59" t="s">
        <v>613</v>
      </c>
      <c r="F851" s="58"/>
      <c r="G851" s="60">
        <f t="shared" ref="G851:I852" si="106">G852</f>
        <v>8304.5</v>
      </c>
      <c r="H851" s="60">
        <f t="shared" si="106"/>
        <v>12489.6</v>
      </c>
      <c r="I851" s="60">
        <f t="shared" si="106"/>
        <v>0</v>
      </c>
    </row>
    <row r="852" spans="1:9" ht="31.5">
      <c r="A852" s="57" t="s">
        <v>889</v>
      </c>
      <c r="B852" s="58"/>
      <c r="C852" s="58" t="s">
        <v>113</v>
      </c>
      <c r="D852" s="58" t="s">
        <v>44</v>
      </c>
      <c r="E852" s="59" t="s">
        <v>888</v>
      </c>
      <c r="F852" s="58"/>
      <c r="G852" s="60">
        <f t="shared" si="106"/>
        <v>8304.5</v>
      </c>
      <c r="H852" s="60">
        <f t="shared" si="106"/>
        <v>12489.6</v>
      </c>
      <c r="I852" s="60">
        <f t="shared" si="106"/>
        <v>0</v>
      </c>
    </row>
    <row r="853" spans="1:9" ht="31.5">
      <c r="A853" s="125" t="s">
        <v>52</v>
      </c>
      <c r="B853" s="58"/>
      <c r="C853" s="58" t="s">
        <v>113</v>
      </c>
      <c r="D853" s="58" t="s">
        <v>44</v>
      </c>
      <c r="E853" s="59" t="s">
        <v>888</v>
      </c>
      <c r="F853" s="58" t="s">
        <v>91</v>
      </c>
      <c r="G853" s="60">
        <v>8304.5</v>
      </c>
      <c r="H853" s="60">
        <v>12489.6</v>
      </c>
      <c r="I853" s="60">
        <v>0</v>
      </c>
    </row>
    <row r="854" spans="1:9">
      <c r="A854" s="57" t="s">
        <v>151</v>
      </c>
      <c r="B854" s="58"/>
      <c r="C854" s="58" t="s">
        <v>113</v>
      </c>
      <c r="D854" s="58" t="s">
        <v>44</v>
      </c>
      <c r="E854" s="59" t="s">
        <v>534</v>
      </c>
      <c r="F854" s="58"/>
      <c r="G854" s="60">
        <f>SUM(G855)</f>
        <v>8782.2999999999993</v>
      </c>
      <c r="H854" s="60">
        <f>SUM(H855)</f>
        <v>0</v>
      </c>
      <c r="I854" s="60">
        <f>SUM(I855)</f>
        <v>12489.6</v>
      </c>
    </row>
    <row r="855" spans="1:9" ht="31.5">
      <c r="A855" s="125" t="s">
        <v>883</v>
      </c>
      <c r="B855" s="2"/>
      <c r="C855" s="2" t="s">
        <v>113</v>
      </c>
      <c r="D855" s="58" t="s">
        <v>44</v>
      </c>
      <c r="E855" s="31" t="s">
        <v>891</v>
      </c>
      <c r="F855" s="58"/>
      <c r="G855" s="60">
        <f>G856</f>
        <v>8782.2999999999993</v>
      </c>
      <c r="H855" s="60">
        <f t="shared" ref="H855:I855" si="107">H856</f>
        <v>0</v>
      </c>
      <c r="I855" s="60">
        <f t="shared" si="107"/>
        <v>12489.6</v>
      </c>
    </row>
    <row r="856" spans="1:9" ht="31.5">
      <c r="A856" s="57" t="s">
        <v>889</v>
      </c>
      <c r="B856" s="2"/>
      <c r="C856" s="2" t="s">
        <v>113</v>
      </c>
      <c r="D856" s="58" t="s">
        <v>44</v>
      </c>
      <c r="E856" s="31" t="s">
        <v>890</v>
      </c>
      <c r="F856" s="58"/>
      <c r="G856" s="60">
        <f>G857</f>
        <v>8782.2999999999993</v>
      </c>
      <c r="H856" s="60">
        <f>H857</f>
        <v>0</v>
      </c>
      <c r="I856" s="60">
        <f>I857</f>
        <v>12489.6</v>
      </c>
    </row>
    <row r="857" spans="1:9" ht="30.75" customHeight="1">
      <c r="A857" s="125" t="s">
        <v>230</v>
      </c>
      <c r="B857" s="2"/>
      <c r="C857" s="2" t="s">
        <v>113</v>
      </c>
      <c r="D857" s="58" t="s">
        <v>44</v>
      </c>
      <c r="E857" s="31" t="s">
        <v>890</v>
      </c>
      <c r="F857" s="58" t="s">
        <v>122</v>
      </c>
      <c r="G857" s="60">
        <v>8782.2999999999993</v>
      </c>
      <c r="H857" s="60">
        <v>0</v>
      </c>
      <c r="I857" s="60">
        <v>12489.6</v>
      </c>
    </row>
    <row r="858" spans="1:9" ht="31.5" customHeight="1">
      <c r="A858" s="125" t="s">
        <v>749</v>
      </c>
      <c r="B858" s="2"/>
      <c r="C858" s="2" t="s">
        <v>113</v>
      </c>
      <c r="D858" s="2" t="s">
        <v>44</v>
      </c>
      <c r="E858" s="31" t="s">
        <v>326</v>
      </c>
      <c r="F858" s="2"/>
      <c r="G858" s="25">
        <f>SUM(G859+G901)</f>
        <v>1212450.7</v>
      </c>
      <c r="H858" s="25">
        <f t="shared" ref="H858:I858" si="108">SUM(H859+H901)</f>
        <v>1186394.6000000001</v>
      </c>
      <c r="I858" s="25">
        <f t="shared" si="108"/>
        <v>1186219.7000000002</v>
      </c>
    </row>
    <row r="859" spans="1:9" ht="31.5" customHeight="1">
      <c r="A859" s="125" t="s">
        <v>892</v>
      </c>
      <c r="B859" s="2"/>
      <c r="C859" s="2" t="s">
        <v>113</v>
      </c>
      <c r="D859" s="2" t="s">
        <v>44</v>
      </c>
      <c r="E859" s="31" t="s">
        <v>861</v>
      </c>
      <c r="F859" s="2"/>
      <c r="G859" s="25">
        <f>SUM(G860)+G874+G883+G898+G879</f>
        <v>1208383</v>
      </c>
      <c r="H859" s="25">
        <f t="shared" ref="H859:I859" si="109">SUM(H860)+H874+H883+H898</f>
        <v>1185298.6000000001</v>
      </c>
      <c r="I859" s="25">
        <f t="shared" si="109"/>
        <v>1185149.2000000002</v>
      </c>
    </row>
    <row r="860" spans="1:9" ht="18.75" customHeight="1">
      <c r="A860" s="125" t="s">
        <v>35</v>
      </c>
      <c r="B860" s="2"/>
      <c r="C860" s="2" t="s">
        <v>113</v>
      </c>
      <c r="D860" s="2" t="s">
        <v>44</v>
      </c>
      <c r="E860" s="20" t="s">
        <v>862</v>
      </c>
      <c r="F860" s="20"/>
      <c r="G860" s="25">
        <f>SUM(G861+G865+G868+G871)</f>
        <v>34697.199999999997</v>
      </c>
      <c r="H860" s="25">
        <f t="shared" ref="H860:I860" si="110">SUM(H861+H865+H868+H871)</f>
        <v>34461.399999999994</v>
      </c>
      <c r="I860" s="25">
        <f t="shared" si="110"/>
        <v>32312</v>
      </c>
    </row>
    <row r="861" spans="1:9" ht="14.25" customHeight="1">
      <c r="A861" s="125" t="s">
        <v>339</v>
      </c>
      <c r="B861" s="2"/>
      <c r="C861" s="2" t="s">
        <v>113</v>
      </c>
      <c r="D861" s="2" t="s">
        <v>44</v>
      </c>
      <c r="E861" s="41" t="s">
        <v>878</v>
      </c>
      <c r="F861" s="20"/>
      <c r="G861" s="25">
        <f>SUM(G862:G864)</f>
        <v>2578.5</v>
      </c>
      <c r="H861" s="25">
        <f>SUM(H862:H864)</f>
        <v>2878</v>
      </c>
      <c r="I861" s="25">
        <f>SUM(I862:I864)</f>
        <v>878</v>
      </c>
    </row>
    <row r="862" spans="1:9" ht="31.5">
      <c r="A862" s="125" t="s">
        <v>52</v>
      </c>
      <c r="B862" s="2"/>
      <c r="C862" s="2" t="s">
        <v>113</v>
      </c>
      <c r="D862" s="2" t="s">
        <v>44</v>
      </c>
      <c r="E862" s="41" t="s">
        <v>878</v>
      </c>
      <c r="F862" s="20">
        <v>200</v>
      </c>
      <c r="G862" s="25">
        <v>2368.5</v>
      </c>
      <c r="H862" s="25">
        <v>1578</v>
      </c>
      <c r="I862" s="25">
        <v>778</v>
      </c>
    </row>
    <row r="863" spans="1:9">
      <c r="A863" s="125" t="s">
        <v>42</v>
      </c>
      <c r="B863" s="2"/>
      <c r="C863" s="2" t="s">
        <v>113</v>
      </c>
      <c r="D863" s="2" t="s">
        <v>44</v>
      </c>
      <c r="E863" s="41" t="s">
        <v>878</v>
      </c>
      <c r="F863" s="20">
        <v>300</v>
      </c>
      <c r="G863" s="25"/>
      <c r="H863" s="25"/>
      <c r="I863" s="25"/>
    </row>
    <row r="864" spans="1:9" ht="31.5">
      <c r="A864" s="125" t="s">
        <v>230</v>
      </c>
      <c r="B864" s="2"/>
      <c r="C864" s="2" t="s">
        <v>113</v>
      </c>
      <c r="D864" s="2" t="s">
        <v>44</v>
      </c>
      <c r="E864" s="41" t="s">
        <v>878</v>
      </c>
      <c r="F864" s="20">
        <v>600</v>
      </c>
      <c r="G864" s="25">
        <v>210</v>
      </c>
      <c r="H864" s="25">
        <v>1300</v>
      </c>
      <c r="I864" s="25">
        <v>100</v>
      </c>
    </row>
    <row r="865" spans="1:9" ht="47.25">
      <c r="A865" s="125" t="s">
        <v>893</v>
      </c>
      <c r="B865" s="2"/>
      <c r="C865" s="2" t="s">
        <v>113</v>
      </c>
      <c r="D865" s="2" t="s">
        <v>44</v>
      </c>
      <c r="E865" s="20" t="s">
        <v>894</v>
      </c>
      <c r="F865" s="2"/>
      <c r="G865" s="25">
        <f>SUM(G866:G867)</f>
        <v>2186.6999999999998</v>
      </c>
      <c r="H865" s="25">
        <f t="shared" ref="H865:I865" si="111">SUM(H866:H867)</f>
        <v>2186.6999999999998</v>
      </c>
      <c r="I865" s="25">
        <f t="shared" si="111"/>
        <v>2186.6999999999998</v>
      </c>
    </row>
    <row r="866" spans="1:9" ht="31.5">
      <c r="A866" s="125" t="s">
        <v>52</v>
      </c>
      <c r="B866" s="2"/>
      <c r="C866" s="2" t="s">
        <v>113</v>
      </c>
      <c r="D866" s="2" t="s">
        <v>44</v>
      </c>
      <c r="E866" s="20" t="s">
        <v>894</v>
      </c>
      <c r="F866" s="2" t="s">
        <v>91</v>
      </c>
      <c r="G866" s="25">
        <v>949.8</v>
      </c>
      <c r="H866" s="25">
        <v>949.8</v>
      </c>
      <c r="I866" s="25">
        <v>949.8</v>
      </c>
    </row>
    <row r="867" spans="1:9" ht="31.5">
      <c r="A867" s="125" t="s">
        <v>230</v>
      </c>
      <c r="B867" s="2"/>
      <c r="C867" s="2" t="s">
        <v>113</v>
      </c>
      <c r="D867" s="2" t="s">
        <v>44</v>
      </c>
      <c r="E867" s="20" t="s">
        <v>894</v>
      </c>
      <c r="F867" s="2" t="s">
        <v>122</v>
      </c>
      <c r="G867" s="25">
        <v>1236.9000000000001</v>
      </c>
      <c r="H867" s="25">
        <v>1236.9000000000001</v>
      </c>
      <c r="I867" s="25">
        <v>1236.9000000000001</v>
      </c>
    </row>
    <row r="868" spans="1:9" ht="47.25">
      <c r="A868" s="125" t="s">
        <v>464</v>
      </c>
      <c r="B868" s="2"/>
      <c r="C868" s="2" t="s">
        <v>113</v>
      </c>
      <c r="D868" s="2" t="s">
        <v>44</v>
      </c>
      <c r="E868" s="41" t="s">
        <v>895</v>
      </c>
      <c r="F868" s="20"/>
      <c r="G868" s="25">
        <f>SUM(G869:G870)</f>
        <v>11148.099999999999</v>
      </c>
      <c r="H868" s="25">
        <f>SUM(H869:H870)</f>
        <v>11148.099999999999</v>
      </c>
      <c r="I868" s="25">
        <f>SUM(I869:I870)</f>
        <v>11148.099999999999</v>
      </c>
    </row>
    <row r="869" spans="1:9" ht="31.5">
      <c r="A869" s="125" t="s">
        <v>52</v>
      </c>
      <c r="B869" s="2"/>
      <c r="C869" s="2" t="s">
        <v>113</v>
      </c>
      <c r="D869" s="2" t="s">
        <v>44</v>
      </c>
      <c r="E869" s="41" t="s">
        <v>895</v>
      </c>
      <c r="F869" s="2" t="s">
        <v>91</v>
      </c>
      <c r="G869" s="25">
        <v>4842.2</v>
      </c>
      <c r="H869" s="25">
        <f>G869</f>
        <v>4842.2</v>
      </c>
      <c r="I869" s="25">
        <f>H869</f>
        <v>4842.2</v>
      </c>
    </row>
    <row r="870" spans="1:9" ht="31.5">
      <c r="A870" s="125" t="s">
        <v>230</v>
      </c>
      <c r="B870" s="2"/>
      <c r="C870" s="2" t="s">
        <v>113</v>
      </c>
      <c r="D870" s="2" t="s">
        <v>44</v>
      </c>
      <c r="E870" s="41" t="s">
        <v>895</v>
      </c>
      <c r="F870" s="2" t="s">
        <v>122</v>
      </c>
      <c r="G870" s="25">
        <v>6305.9</v>
      </c>
      <c r="H870" s="25">
        <f>G870</f>
        <v>6305.9</v>
      </c>
      <c r="I870" s="25">
        <f>H870</f>
        <v>6305.9</v>
      </c>
    </row>
    <row r="871" spans="1:9" ht="47.25">
      <c r="A871" s="125" t="s">
        <v>897</v>
      </c>
      <c r="B871" s="2"/>
      <c r="C871" s="2" t="s">
        <v>113</v>
      </c>
      <c r="D871" s="2" t="s">
        <v>44</v>
      </c>
      <c r="E871" s="20" t="s">
        <v>896</v>
      </c>
      <c r="F871" s="2"/>
      <c r="G871" s="25">
        <f>G873+G872</f>
        <v>18783.900000000001</v>
      </c>
      <c r="H871" s="25">
        <f>H873+H872</f>
        <v>18248.599999999999</v>
      </c>
      <c r="I871" s="25">
        <f>I873+I872</f>
        <v>18099.2</v>
      </c>
    </row>
    <row r="872" spans="1:9" ht="31.5">
      <c r="A872" s="125" t="s">
        <v>52</v>
      </c>
      <c r="B872" s="2"/>
      <c r="C872" s="2" t="s">
        <v>113</v>
      </c>
      <c r="D872" s="2" t="s">
        <v>44</v>
      </c>
      <c r="E872" s="20" t="s">
        <v>896</v>
      </c>
      <c r="F872" s="2" t="s">
        <v>91</v>
      </c>
      <c r="G872" s="25">
        <v>7180.4</v>
      </c>
      <c r="H872" s="25">
        <v>6975.8</v>
      </c>
      <c r="I872" s="25">
        <v>6918.7</v>
      </c>
    </row>
    <row r="873" spans="1:9" ht="31.5">
      <c r="A873" s="125" t="s">
        <v>230</v>
      </c>
      <c r="B873" s="2"/>
      <c r="C873" s="2" t="s">
        <v>113</v>
      </c>
      <c r="D873" s="2" t="s">
        <v>44</v>
      </c>
      <c r="E873" s="20" t="s">
        <v>896</v>
      </c>
      <c r="F873" s="2" t="s">
        <v>122</v>
      </c>
      <c r="G873" s="25">
        <v>11603.5</v>
      </c>
      <c r="H873" s="25">
        <f>11272.8</f>
        <v>11272.8</v>
      </c>
      <c r="I873" s="25">
        <f>11180.5</f>
        <v>11180.5</v>
      </c>
    </row>
    <row r="874" spans="1:9" ht="47.25">
      <c r="A874" s="125" t="s">
        <v>26</v>
      </c>
      <c r="B874" s="2"/>
      <c r="C874" s="2" t="s">
        <v>113</v>
      </c>
      <c r="D874" s="2" t="s">
        <v>44</v>
      </c>
      <c r="E874" s="41" t="s">
        <v>874</v>
      </c>
      <c r="F874" s="2"/>
      <c r="G874" s="25">
        <f>G875+G877</f>
        <v>657490.5</v>
      </c>
      <c r="H874" s="25">
        <f>H875+H877</f>
        <v>651540.30000000005</v>
      </c>
      <c r="I874" s="25">
        <f>I875+I877</f>
        <v>653540.30000000005</v>
      </c>
    </row>
    <row r="875" spans="1:9" ht="63">
      <c r="A875" s="125" t="s">
        <v>404</v>
      </c>
      <c r="B875" s="2"/>
      <c r="C875" s="2" t="s">
        <v>113</v>
      </c>
      <c r="D875" s="2" t="s">
        <v>44</v>
      </c>
      <c r="E875" s="61" t="s">
        <v>875</v>
      </c>
      <c r="F875" s="2"/>
      <c r="G875" s="25">
        <f>G876</f>
        <v>495814.5</v>
      </c>
      <c r="H875" s="25">
        <f>H876</f>
        <v>495814.5</v>
      </c>
      <c r="I875" s="25">
        <f>I876</f>
        <v>495814.5</v>
      </c>
    </row>
    <row r="876" spans="1:9" ht="31.5">
      <c r="A876" s="125" t="s">
        <v>121</v>
      </c>
      <c r="B876" s="2"/>
      <c r="C876" s="2" t="s">
        <v>113</v>
      </c>
      <c r="D876" s="2" t="s">
        <v>44</v>
      </c>
      <c r="E876" s="61" t="s">
        <v>875</v>
      </c>
      <c r="F876" s="2" t="s">
        <v>122</v>
      </c>
      <c r="G876" s="25">
        <v>495814.5</v>
      </c>
      <c r="H876" s="25">
        <v>495814.5</v>
      </c>
      <c r="I876" s="25">
        <v>495814.5</v>
      </c>
    </row>
    <row r="877" spans="1:9">
      <c r="A877" s="125" t="s">
        <v>339</v>
      </c>
      <c r="B877" s="2"/>
      <c r="C877" s="2" t="s">
        <v>113</v>
      </c>
      <c r="D877" s="2" t="s">
        <v>44</v>
      </c>
      <c r="E877" s="20" t="s">
        <v>876</v>
      </c>
      <c r="F877" s="2"/>
      <c r="G877" s="25">
        <f>G878</f>
        <v>161676</v>
      </c>
      <c r="H877" s="25">
        <f>H878</f>
        <v>155725.79999999999</v>
      </c>
      <c r="I877" s="25">
        <f>I878</f>
        <v>157725.79999999999</v>
      </c>
    </row>
    <row r="878" spans="1:9" ht="31.5">
      <c r="A878" s="125" t="s">
        <v>230</v>
      </c>
      <c r="B878" s="2"/>
      <c r="C878" s="2" t="s">
        <v>113</v>
      </c>
      <c r="D878" s="2" t="s">
        <v>44</v>
      </c>
      <c r="E878" s="20" t="s">
        <v>876</v>
      </c>
      <c r="F878" s="2" t="s">
        <v>122</v>
      </c>
      <c r="G878" s="25">
        <v>161676</v>
      </c>
      <c r="H878" s="25">
        <v>155725.79999999999</v>
      </c>
      <c r="I878" s="25">
        <v>157725.79999999999</v>
      </c>
    </row>
    <row r="879" spans="1:9">
      <c r="A879" s="125" t="s">
        <v>151</v>
      </c>
      <c r="B879" s="2"/>
      <c r="C879" s="2" t="s">
        <v>113</v>
      </c>
      <c r="D879" s="2" t="s">
        <v>44</v>
      </c>
      <c r="E879" s="20" t="s">
        <v>868</v>
      </c>
      <c r="F879" s="2"/>
      <c r="G879" s="25">
        <f t="shared" ref="G879:I881" si="112">SUM(G880)</f>
        <v>505</v>
      </c>
      <c r="H879" s="25">
        <f t="shared" si="112"/>
        <v>0</v>
      </c>
      <c r="I879" s="25">
        <f t="shared" si="112"/>
        <v>0</v>
      </c>
    </row>
    <row r="880" spans="1:9">
      <c r="A880" s="125" t="s">
        <v>339</v>
      </c>
      <c r="B880" s="2"/>
      <c r="C880" s="2" t="s">
        <v>113</v>
      </c>
      <c r="D880" s="2" t="s">
        <v>44</v>
      </c>
      <c r="E880" s="20" t="s">
        <v>904</v>
      </c>
      <c r="F880" s="2"/>
      <c r="G880" s="25">
        <f t="shared" si="112"/>
        <v>505</v>
      </c>
      <c r="H880" s="25">
        <f t="shared" si="112"/>
        <v>0</v>
      </c>
      <c r="I880" s="25">
        <f t="shared" si="112"/>
        <v>0</v>
      </c>
    </row>
    <row r="881" spans="1:9">
      <c r="A881" s="125" t="s">
        <v>335</v>
      </c>
      <c r="B881" s="2"/>
      <c r="C881" s="2" t="s">
        <v>113</v>
      </c>
      <c r="D881" s="2" t="s">
        <v>44</v>
      </c>
      <c r="E881" s="20" t="s">
        <v>905</v>
      </c>
      <c r="F881" s="2"/>
      <c r="G881" s="25">
        <f t="shared" si="112"/>
        <v>505</v>
      </c>
      <c r="H881" s="25">
        <f t="shared" si="112"/>
        <v>0</v>
      </c>
      <c r="I881" s="25">
        <f t="shared" si="112"/>
        <v>0</v>
      </c>
    </row>
    <row r="882" spans="1:9" ht="31.5">
      <c r="A882" s="125" t="s">
        <v>230</v>
      </c>
      <c r="B882" s="2"/>
      <c r="C882" s="2" t="s">
        <v>113</v>
      </c>
      <c r="D882" s="2" t="s">
        <v>44</v>
      </c>
      <c r="E882" s="20" t="s">
        <v>633</v>
      </c>
      <c r="F882" s="2" t="s">
        <v>122</v>
      </c>
      <c r="G882" s="25">
        <v>505</v>
      </c>
      <c r="H882" s="25"/>
      <c r="I882" s="25"/>
    </row>
    <row r="883" spans="1:9" ht="31.5">
      <c r="A883" s="125" t="s">
        <v>45</v>
      </c>
      <c r="B883" s="2"/>
      <c r="C883" s="2" t="s">
        <v>113</v>
      </c>
      <c r="D883" s="2" t="s">
        <v>44</v>
      </c>
      <c r="E883" s="41" t="s">
        <v>871</v>
      </c>
      <c r="F883" s="2"/>
      <c r="G883" s="25">
        <f>G884+G887+G890+G894</f>
        <v>514374.50000000006</v>
      </c>
      <c r="H883" s="25">
        <f>H884+H887+H890+H894</f>
        <v>497981.10000000003</v>
      </c>
      <c r="I883" s="25">
        <f>I884+I887+I890+I894</f>
        <v>497981.10000000003</v>
      </c>
    </row>
    <row r="884" spans="1:9" ht="78.75">
      <c r="A884" s="125" t="s">
        <v>403</v>
      </c>
      <c r="B884" s="2"/>
      <c r="C884" s="2" t="s">
        <v>113</v>
      </c>
      <c r="D884" s="2" t="s">
        <v>44</v>
      </c>
      <c r="E884" s="61" t="s">
        <v>898</v>
      </c>
      <c r="F884" s="2"/>
      <c r="G884" s="25">
        <f>G885+G886</f>
        <v>50500.800000000003</v>
      </c>
      <c r="H884" s="25">
        <f>H885+H886</f>
        <v>50500.800000000003</v>
      </c>
      <c r="I884" s="25">
        <f>I885+I886</f>
        <v>50500.800000000003</v>
      </c>
    </row>
    <row r="885" spans="1:9" ht="47.25">
      <c r="A885" s="27" t="s">
        <v>51</v>
      </c>
      <c r="B885" s="2"/>
      <c r="C885" s="2" t="s">
        <v>113</v>
      </c>
      <c r="D885" s="2" t="s">
        <v>44</v>
      </c>
      <c r="E885" s="61" t="s">
        <v>898</v>
      </c>
      <c r="F885" s="2" t="s">
        <v>89</v>
      </c>
      <c r="G885" s="25">
        <v>47288.3</v>
      </c>
      <c r="H885" s="25">
        <v>47288.3</v>
      </c>
      <c r="I885" s="25">
        <v>47288.3</v>
      </c>
    </row>
    <row r="886" spans="1:9" ht="31.5">
      <c r="A886" s="125" t="s">
        <v>52</v>
      </c>
      <c r="B886" s="2"/>
      <c r="C886" s="2" t="s">
        <v>113</v>
      </c>
      <c r="D886" s="2" t="s">
        <v>44</v>
      </c>
      <c r="E886" s="61" t="s">
        <v>898</v>
      </c>
      <c r="F886" s="2" t="s">
        <v>91</v>
      </c>
      <c r="G886" s="25">
        <v>3212.5</v>
      </c>
      <c r="H886" s="25">
        <v>3212.5</v>
      </c>
      <c r="I886" s="25">
        <v>3212.5</v>
      </c>
    </row>
    <row r="887" spans="1:9" ht="63">
      <c r="A887" s="125" t="s">
        <v>404</v>
      </c>
      <c r="B887" s="2"/>
      <c r="C887" s="2" t="s">
        <v>113</v>
      </c>
      <c r="D887" s="2" t="s">
        <v>44</v>
      </c>
      <c r="E887" s="61" t="s">
        <v>899</v>
      </c>
      <c r="F887" s="2"/>
      <c r="G887" s="25">
        <f>G888+G889</f>
        <v>314053.30000000005</v>
      </c>
      <c r="H887" s="25">
        <f>H888+H889</f>
        <v>314053.30000000005</v>
      </c>
      <c r="I887" s="25">
        <f>I888+I889</f>
        <v>314053.30000000005</v>
      </c>
    </row>
    <row r="888" spans="1:9" ht="47.25">
      <c r="A888" s="125" t="s">
        <v>51</v>
      </c>
      <c r="B888" s="2"/>
      <c r="C888" s="2" t="s">
        <v>113</v>
      </c>
      <c r="D888" s="2" t="s">
        <v>44</v>
      </c>
      <c r="E888" s="61" t="s">
        <v>899</v>
      </c>
      <c r="F888" s="2" t="s">
        <v>89</v>
      </c>
      <c r="G888" s="25">
        <v>310407.90000000002</v>
      </c>
      <c r="H888" s="25">
        <v>310407.90000000002</v>
      </c>
      <c r="I888" s="25">
        <v>310407.90000000002</v>
      </c>
    </row>
    <row r="889" spans="1:9" ht="31.5">
      <c r="A889" s="125" t="s">
        <v>52</v>
      </c>
      <c r="B889" s="2"/>
      <c r="C889" s="2" t="s">
        <v>113</v>
      </c>
      <c r="D889" s="2" t="s">
        <v>44</v>
      </c>
      <c r="E889" s="61" t="s">
        <v>899</v>
      </c>
      <c r="F889" s="2" t="s">
        <v>91</v>
      </c>
      <c r="G889" s="25">
        <v>3645.4</v>
      </c>
      <c r="H889" s="25">
        <v>3645.4</v>
      </c>
      <c r="I889" s="25">
        <v>3645.4</v>
      </c>
    </row>
    <row r="890" spans="1:9">
      <c r="A890" s="125" t="s">
        <v>339</v>
      </c>
      <c r="B890" s="2"/>
      <c r="C890" s="2" t="s">
        <v>113</v>
      </c>
      <c r="D890" s="2" t="s">
        <v>44</v>
      </c>
      <c r="E890" s="31" t="s">
        <v>900</v>
      </c>
      <c r="F890" s="31"/>
      <c r="G890" s="25">
        <f>G891+G892+G893</f>
        <v>137882.70000000001</v>
      </c>
      <c r="H890" s="25">
        <f>H891+H892+H893</f>
        <v>123753.8</v>
      </c>
      <c r="I890" s="25">
        <f>I891+I892+I893</f>
        <v>123753.8</v>
      </c>
    </row>
    <row r="891" spans="1:9" ht="47.25">
      <c r="A891" s="27" t="s">
        <v>51</v>
      </c>
      <c r="B891" s="2"/>
      <c r="C891" s="2" t="s">
        <v>113</v>
      </c>
      <c r="D891" s="2" t="s">
        <v>44</v>
      </c>
      <c r="E891" s="31" t="s">
        <v>900</v>
      </c>
      <c r="F891" s="2" t="s">
        <v>89</v>
      </c>
      <c r="G891" s="25">
        <v>73392</v>
      </c>
      <c r="H891" s="25">
        <v>73392</v>
      </c>
      <c r="I891" s="25">
        <v>73392</v>
      </c>
    </row>
    <row r="892" spans="1:9" ht="31.5">
      <c r="A892" s="125" t="s">
        <v>52</v>
      </c>
      <c r="B892" s="2"/>
      <c r="C892" s="2" t="s">
        <v>113</v>
      </c>
      <c r="D892" s="2" t="s">
        <v>44</v>
      </c>
      <c r="E892" s="31" t="s">
        <v>900</v>
      </c>
      <c r="F892" s="2" t="s">
        <v>91</v>
      </c>
      <c r="G892" s="25">
        <v>52608</v>
      </c>
      <c r="H892" s="25">
        <v>38479.1</v>
      </c>
      <c r="I892" s="25">
        <v>38479.1</v>
      </c>
    </row>
    <row r="893" spans="1:9">
      <c r="A893" s="125" t="s">
        <v>22</v>
      </c>
      <c r="B893" s="2"/>
      <c r="C893" s="2" t="s">
        <v>113</v>
      </c>
      <c r="D893" s="2" t="s">
        <v>44</v>
      </c>
      <c r="E893" s="31" t="s">
        <v>900</v>
      </c>
      <c r="F893" s="2" t="s">
        <v>96</v>
      </c>
      <c r="G893" s="25">
        <v>11882.7</v>
      </c>
      <c r="H893" s="25">
        <v>11882.7</v>
      </c>
      <c r="I893" s="25">
        <v>11882.7</v>
      </c>
    </row>
    <row r="894" spans="1:9" ht="31.5">
      <c r="A894" s="125" t="s">
        <v>642</v>
      </c>
      <c r="B894" s="2"/>
      <c r="C894" s="2" t="s">
        <v>113</v>
      </c>
      <c r="D894" s="2" t="s">
        <v>44</v>
      </c>
      <c r="E894" s="20" t="s">
        <v>901</v>
      </c>
      <c r="F894" s="20"/>
      <c r="G894" s="25">
        <f>G895+G896+G897</f>
        <v>11937.7</v>
      </c>
      <c r="H894" s="25">
        <f>H895+H896+H897</f>
        <v>9673.2000000000007</v>
      </c>
      <c r="I894" s="25">
        <f>I895+I896+I897</f>
        <v>9673.2000000000007</v>
      </c>
    </row>
    <row r="895" spans="1:9" ht="47.25">
      <c r="A895" s="27" t="s">
        <v>51</v>
      </c>
      <c r="B895" s="2"/>
      <c r="C895" s="2" t="s">
        <v>113</v>
      </c>
      <c r="D895" s="2" t="s">
        <v>44</v>
      </c>
      <c r="E895" s="20" t="s">
        <v>901</v>
      </c>
      <c r="F895" s="20">
        <v>100</v>
      </c>
      <c r="G895" s="25">
        <v>5794.6</v>
      </c>
      <c r="H895" s="25">
        <v>5794.6</v>
      </c>
      <c r="I895" s="25">
        <v>5794.6</v>
      </c>
    </row>
    <row r="896" spans="1:9" ht="31.5">
      <c r="A896" s="125" t="s">
        <v>52</v>
      </c>
      <c r="B896" s="2"/>
      <c r="C896" s="2" t="s">
        <v>113</v>
      </c>
      <c r="D896" s="2" t="s">
        <v>44</v>
      </c>
      <c r="E896" s="20" t="s">
        <v>901</v>
      </c>
      <c r="F896" s="20">
        <v>200</v>
      </c>
      <c r="G896" s="25">
        <v>4978.6000000000004</v>
      </c>
      <c r="H896" s="25">
        <v>2714.1</v>
      </c>
      <c r="I896" s="25">
        <v>2714.1</v>
      </c>
    </row>
    <row r="897" spans="1:9">
      <c r="A897" s="125" t="s">
        <v>22</v>
      </c>
      <c r="B897" s="2"/>
      <c r="C897" s="2" t="s">
        <v>113</v>
      </c>
      <c r="D897" s="2" t="s">
        <v>44</v>
      </c>
      <c r="E897" s="20" t="s">
        <v>901</v>
      </c>
      <c r="F897" s="20">
        <v>800</v>
      </c>
      <c r="G897" s="25">
        <v>1164.5</v>
      </c>
      <c r="H897" s="25">
        <v>1164.5</v>
      </c>
      <c r="I897" s="25">
        <v>1164.5</v>
      </c>
    </row>
    <row r="898" spans="1:9">
      <c r="A898" s="125" t="s">
        <v>614</v>
      </c>
      <c r="B898" s="2"/>
      <c r="C898" s="2" t="s">
        <v>113</v>
      </c>
      <c r="D898" s="2" t="s">
        <v>44</v>
      </c>
      <c r="E898" s="41" t="s">
        <v>902</v>
      </c>
      <c r="F898" s="2"/>
      <c r="G898" s="25">
        <f t="shared" ref="G898:I899" si="113">G899</f>
        <v>1315.8</v>
      </c>
      <c r="H898" s="25">
        <f t="shared" si="113"/>
        <v>1315.8</v>
      </c>
      <c r="I898" s="25">
        <f t="shared" si="113"/>
        <v>1315.8</v>
      </c>
    </row>
    <row r="899" spans="1:9" ht="31.5">
      <c r="A899" s="125" t="s">
        <v>509</v>
      </c>
      <c r="B899" s="2"/>
      <c r="C899" s="2" t="s">
        <v>113</v>
      </c>
      <c r="D899" s="2" t="s">
        <v>44</v>
      </c>
      <c r="E899" s="41" t="s">
        <v>903</v>
      </c>
      <c r="F899" s="2"/>
      <c r="G899" s="25">
        <f t="shared" si="113"/>
        <v>1315.8</v>
      </c>
      <c r="H899" s="25">
        <f t="shared" si="113"/>
        <v>1315.8</v>
      </c>
      <c r="I899" s="25">
        <f t="shared" si="113"/>
        <v>1315.8</v>
      </c>
    </row>
    <row r="900" spans="1:9" ht="31.5">
      <c r="A900" s="125" t="s">
        <v>72</v>
      </c>
      <c r="B900" s="2"/>
      <c r="C900" s="2" t="s">
        <v>113</v>
      </c>
      <c r="D900" s="2" t="s">
        <v>44</v>
      </c>
      <c r="E900" s="41" t="s">
        <v>903</v>
      </c>
      <c r="F900" s="2" t="s">
        <v>122</v>
      </c>
      <c r="G900" s="25">
        <v>1315.8</v>
      </c>
      <c r="H900" s="25">
        <v>1315.8</v>
      </c>
      <c r="I900" s="25">
        <v>1315.8</v>
      </c>
    </row>
    <row r="901" spans="1:9" ht="31.5">
      <c r="A901" s="125" t="s">
        <v>540</v>
      </c>
      <c r="B901" s="2"/>
      <c r="C901" s="2" t="s">
        <v>113</v>
      </c>
      <c r="D901" s="2" t="s">
        <v>44</v>
      </c>
      <c r="E901" s="31" t="s">
        <v>337</v>
      </c>
      <c r="F901" s="2"/>
      <c r="G901" s="25">
        <f>G902+G907</f>
        <v>4067.7</v>
      </c>
      <c r="H901" s="25">
        <f t="shared" ref="H901:I901" si="114">H902+H907</f>
        <v>1096</v>
      </c>
      <c r="I901" s="25">
        <f t="shared" si="114"/>
        <v>1070.5</v>
      </c>
    </row>
    <row r="902" spans="1:9">
      <c r="A902" s="125" t="s">
        <v>35</v>
      </c>
      <c r="B902" s="2"/>
      <c r="C902" s="2" t="s">
        <v>113</v>
      </c>
      <c r="D902" s="2" t="s">
        <v>44</v>
      </c>
      <c r="E902" s="31" t="s">
        <v>338</v>
      </c>
      <c r="F902" s="2"/>
      <c r="G902" s="25">
        <f>SUM(G903:G905)</f>
        <v>3623.7</v>
      </c>
      <c r="H902" s="25">
        <f t="shared" ref="H902:I902" si="115">SUM(H903:H905)</f>
        <v>770</v>
      </c>
      <c r="I902" s="25">
        <f t="shared" si="115"/>
        <v>1070.5</v>
      </c>
    </row>
    <row r="903" spans="1:9" ht="31.5">
      <c r="A903" s="125" t="s">
        <v>52</v>
      </c>
      <c r="B903" s="2"/>
      <c r="C903" s="2" t="s">
        <v>113</v>
      </c>
      <c r="D903" s="2" t="s">
        <v>44</v>
      </c>
      <c r="E903" s="31" t="s">
        <v>338</v>
      </c>
      <c r="F903" s="2" t="s">
        <v>91</v>
      </c>
      <c r="G903" s="25">
        <v>2306</v>
      </c>
      <c r="H903" s="25"/>
      <c r="I903" s="25"/>
    </row>
    <row r="904" spans="1:9" ht="31.5">
      <c r="A904" s="125" t="s">
        <v>230</v>
      </c>
      <c r="B904" s="2"/>
      <c r="C904" s="2" t="s">
        <v>113</v>
      </c>
      <c r="D904" s="2" t="s">
        <v>44</v>
      </c>
      <c r="E904" s="31" t="s">
        <v>338</v>
      </c>
      <c r="F904" s="2" t="s">
        <v>122</v>
      </c>
      <c r="G904" s="25">
        <v>663</v>
      </c>
      <c r="H904" s="25"/>
      <c r="I904" s="25"/>
    </row>
    <row r="905" spans="1:9" ht="31.5">
      <c r="A905" s="125" t="s">
        <v>907</v>
      </c>
      <c r="B905" s="2"/>
      <c r="C905" s="2" t="s">
        <v>113</v>
      </c>
      <c r="D905" s="2" t="s">
        <v>44</v>
      </c>
      <c r="E905" s="31" t="s">
        <v>908</v>
      </c>
      <c r="F905" s="2"/>
      <c r="G905" s="25">
        <f>G906</f>
        <v>654.70000000000005</v>
      </c>
      <c r="H905" s="25">
        <f>H906</f>
        <v>770</v>
      </c>
      <c r="I905" s="25">
        <f>I906</f>
        <v>1070.5</v>
      </c>
    </row>
    <row r="906" spans="1:9" ht="31.5">
      <c r="A906" s="125" t="s">
        <v>52</v>
      </c>
      <c r="B906" s="2"/>
      <c r="C906" s="2" t="s">
        <v>113</v>
      </c>
      <c r="D906" s="2" t="s">
        <v>44</v>
      </c>
      <c r="E906" s="31" t="s">
        <v>908</v>
      </c>
      <c r="F906" s="2" t="s">
        <v>91</v>
      </c>
      <c r="G906" s="25">
        <v>654.70000000000005</v>
      </c>
      <c r="H906" s="25">
        <v>770</v>
      </c>
      <c r="I906" s="25">
        <v>1070.5</v>
      </c>
    </row>
    <row r="907" spans="1:9">
      <c r="A907" s="57" t="s">
        <v>151</v>
      </c>
      <c r="B907" s="2"/>
      <c r="C907" s="2" t="s">
        <v>113</v>
      </c>
      <c r="D907" s="2" t="s">
        <v>44</v>
      </c>
      <c r="E907" s="31" t="s">
        <v>881</v>
      </c>
      <c r="F907" s="2"/>
      <c r="G907" s="25">
        <f>G908</f>
        <v>444</v>
      </c>
      <c r="H907" s="25">
        <f t="shared" ref="H907:I907" si="116">H908</f>
        <v>326</v>
      </c>
      <c r="I907" s="25">
        <f t="shared" si="116"/>
        <v>0</v>
      </c>
    </row>
    <row r="908" spans="1:9">
      <c r="A908" s="125" t="s">
        <v>264</v>
      </c>
      <c r="B908" s="2"/>
      <c r="C908" s="2" t="s">
        <v>113</v>
      </c>
      <c r="D908" s="2" t="s">
        <v>44</v>
      </c>
      <c r="E908" s="31" t="s">
        <v>911</v>
      </c>
      <c r="F908" s="2"/>
      <c r="G908" s="25">
        <f>SUM(G909)</f>
        <v>444</v>
      </c>
      <c r="H908" s="25">
        <f t="shared" ref="H908:I908" si="117">SUM(H909)</f>
        <v>326</v>
      </c>
      <c r="I908" s="25">
        <f t="shared" si="117"/>
        <v>0</v>
      </c>
    </row>
    <row r="909" spans="1:9" ht="31.5">
      <c r="A909" s="125" t="s">
        <v>907</v>
      </c>
      <c r="B909" s="2"/>
      <c r="C909" s="2" t="s">
        <v>113</v>
      </c>
      <c r="D909" s="2" t="s">
        <v>44</v>
      </c>
      <c r="E909" s="31" t="s">
        <v>909</v>
      </c>
      <c r="F909" s="2"/>
      <c r="G909" s="25">
        <f>SUM(G910)</f>
        <v>444</v>
      </c>
      <c r="H909" s="25">
        <f t="shared" ref="H909:I909" si="118">SUM(H910)</f>
        <v>326</v>
      </c>
      <c r="I909" s="25">
        <f t="shared" si="118"/>
        <v>0</v>
      </c>
    </row>
    <row r="910" spans="1:9" ht="31.5">
      <c r="A910" s="125" t="s">
        <v>230</v>
      </c>
      <c r="B910" s="2"/>
      <c r="C910" s="2" t="s">
        <v>113</v>
      </c>
      <c r="D910" s="2" t="s">
        <v>44</v>
      </c>
      <c r="E910" s="31" t="s">
        <v>909</v>
      </c>
      <c r="F910" s="2" t="s">
        <v>122</v>
      </c>
      <c r="G910" s="25">
        <v>444</v>
      </c>
      <c r="H910" s="25">
        <v>326</v>
      </c>
      <c r="I910" s="25">
        <v>0</v>
      </c>
    </row>
    <row r="911" spans="1:9">
      <c r="A911" s="125" t="s">
        <v>114</v>
      </c>
      <c r="B911" s="2"/>
      <c r="C911" s="2" t="s">
        <v>113</v>
      </c>
      <c r="D911" s="2" t="s">
        <v>54</v>
      </c>
      <c r="E911" s="2"/>
      <c r="F911" s="2"/>
      <c r="G911" s="25">
        <f>G912</f>
        <v>92525.5</v>
      </c>
      <c r="H911" s="25">
        <f>H912</f>
        <v>101813.7</v>
      </c>
      <c r="I911" s="25">
        <f>I912</f>
        <v>101742</v>
      </c>
    </row>
    <row r="912" spans="1:9" ht="31.5">
      <c r="A912" s="125" t="s">
        <v>749</v>
      </c>
      <c r="B912" s="2"/>
      <c r="C912" s="2" t="s">
        <v>113</v>
      </c>
      <c r="D912" s="2" t="s">
        <v>54</v>
      </c>
      <c r="E912" s="61" t="s">
        <v>326</v>
      </c>
      <c r="F912" s="2"/>
      <c r="G912" s="25">
        <f>SUM(G913)+G923</f>
        <v>92525.5</v>
      </c>
      <c r="H912" s="25">
        <f t="shared" ref="H912:I912" si="119">SUM(H913)+H923</f>
        <v>101813.7</v>
      </c>
      <c r="I912" s="25">
        <f t="shared" si="119"/>
        <v>101742</v>
      </c>
    </row>
    <row r="913" spans="1:9" ht="31.5">
      <c r="A913" s="125" t="s">
        <v>892</v>
      </c>
      <c r="B913" s="2"/>
      <c r="C913" s="2" t="s">
        <v>113</v>
      </c>
      <c r="D913" s="2" t="s">
        <v>54</v>
      </c>
      <c r="E913" s="31" t="s">
        <v>861</v>
      </c>
      <c r="F913" s="2"/>
      <c r="G913" s="25">
        <f>SUM(G914+G917)+G920</f>
        <v>92315.5</v>
      </c>
      <c r="H913" s="25">
        <f t="shared" ref="H913:I913" si="120">SUM(H914+H917)+H920</f>
        <v>86437.8</v>
      </c>
      <c r="I913" s="25">
        <f t="shared" si="120"/>
        <v>86437.8</v>
      </c>
    </row>
    <row r="914" spans="1:9">
      <c r="A914" s="125" t="s">
        <v>35</v>
      </c>
      <c r="B914" s="2"/>
      <c r="C914" s="2" t="s">
        <v>113</v>
      </c>
      <c r="D914" s="2" t="s">
        <v>54</v>
      </c>
      <c r="E914" s="41" t="s">
        <v>862</v>
      </c>
      <c r="F914" s="2"/>
      <c r="G914" s="25">
        <f t="shared" ref="G914:I915" si="121">G915</f>
        <v>4630</v>
      </c>
      <c r="H914" s="25">
        <f t="shared" si="121"/>
        <v>0</v>
      </c>
      <c r="I914" s="25">
        <f t="shared" si="121"/>
        <v>0</v>
      </c>
    </row>
    <row r="915" spans="1:9">
      <c r="A915" s="125" t="s">
        <v>340</v>
      </c>
      <c r="B915" s="2"/>
      <c r="C915" s="2" t="s">
        <v>113</v>
      </c>
      <c r="D915" s="2" t="s">
        <v>54</v>
      </c>
      <c r="E915" s="61" t="s">
        <v>879</v>
      </c>
      <c r="F915" s="2"/>
      <c r="G915" s="25">
        <f t="shared" si="121"/>
        <v>4630</v>
      </c>
      <c r="H915" s="25">
        <f t="shared" si="121"/>
        <v>0</v>
      </c>
      <c r="I915" s="25">
        <f t="shared" si="121"/>
        <v>0</v>
      </c>
    </row>
    <row r="916" spans="1:9" ht="31.5">
      <c r="A916" s="125" t="s">
        <v>230</v>
      </c>
      <c r="B916" s="2"/>
      <c r="C916" s="2" t="s">
        <v>113</v>
      </c>
      <c r="D916" s="2" t="s">
        <v>54</v>
      </c>
      <c r="E916" s="61" t="s">
        <v>879</v>
      </c>
      <c r="F916" s="2" t="s">
        <v>122</v>
      </c>
      <c r="G916" s="25">
        <v>4630</v>
      </c>
      <c r="H916" s="25"/>
      <c r="I916" s="25"/>
    </row>
    <row r="917" spans="1:9" ht="47.25">
      <c r="A917" s="125" t="s">
        <v>26</v>
      </c>
      <c r="B917" s="2"/>
      <c r="C917" s="2" t="s">
        <v>113</v>
      </c>
      <c r="D917" s="2" t="s">
        <v>54</v>
      </c>
      <c r="E917" s="41" t="s">
        <v>874</v>
      </c>
      <c r="F917" s="2"/>
      <c r="G917" s="25">
        <f>SUM(G918)</f>
        <v>87451</v>
      </c>
      <c r="H917" s="25">
        <f>SUM(H918)</f>
        <v>86437.8</v>
      </c>
      <c r="I917" s="25">
        <f>SUM(I918)</f>
        <v>86437.8</v>
      </c>
    </row>
    <row r="918" spans="1:9">
      <c r="A918" s="125" t="s">
        <v>340</v>
      </c>
      <c r="B918" s="2"/>
      <c r="C918" s="2" t="s">
        <v>113</v>
      </c>
      <c r="D918" s="2" t="s">
        <v>54</v>
      </c>
      <c r="E918" s="41" t="s">
        <v>877</v>
      </c>
      <c r="F918" s="2"/>
      <c r="G918" s="25">
        <f>G919</f>
        <v>87451</v>
      </c>
      <c r="H918" s="25">
        <f>H919</f>
        <v>86437.8</v>
      </c>
      <c r="I918" s="25">
        <f>I919</f>
        <v>86437.8</v>
      </c>
    </row>
    <row r="919" spans="1:9" ht="31.5">
      <c r="A919" s="125" t="s">
        <v>230</v>
      </c>
      <c r="B919" s="2"/>
      <c r="C919" s="2" t="s">
        <v>113</v>
      </c>
      <c r="D919" s="2" t="s">
        <v>54</v>
      </c>
      <c r="E919" s="41" t="s">
        <v>877</v>
      </c>
      <c r="F919" s="2" t="s">
        <v>122</v>
      </c>
      <c r="G919" s="25">
        <v>87451</v>
      </c>
      <c r="H919" s="25">
        <v>86437.8</v>
      </c>
      <c r="I919" s="25">
        <v>86437.8</v>
      </c>
    </row>
    <row r="920" spans="1:9">
      <c r="A920" s="32" t="s">
        <v>912</v>
      </c>
      <c r="B920" s="73"/>
      <c r="C920" s="73" t="s">
        <v>113</v>
      </c>
      <c r="D920" s="73" t="s">
        <v>54</v>
      </c>
      <c r="E920" s="33" t="s">
        <v>913</v>
      </c>
      <c r="F920" s="33"/>
      <c r="G920" s="112">
        <f t="shared" ref="G920:I921" si="122">G921</f>
        <v>234.5</v>
      </c>
      <c r="H920" s="112">
        <f t="shared" si="122"/>
        <v>0</v>
      </c>
      <c r="I920" s="112">
        <f t="shared" si="122"/>
        <v>0</v>
      </c>
    </row>
    <row r="921" spans="1:9">
      <c r="A921" s="125" t="s">
        <v>914</v>
      </c>
      <c r="B921" s="2"/>
      <c r="C921" s="2" t="s">
        <v>113</v>
      </c>
      <c r="D921" s="115" t="s">
        <v>54</v>
      </c>
      <c r="E921" s="41" t="s">
        <v>915</v>
      </c>
      <c r="F921" s="2"/>
      <c r="G921" s="25">
        <f t="shared" si="122"/>
        <v>234.5</v>
      </c>
      <c r="H921" s="25">
        <f t="shared" si="122"/>
        <v>0</v>
      </c>
      <c r="I921" s="25">
        <f t="shared" si="122"/>
        <v>0</v>
      </c>
    </row>
    <row r="922" spans="1:9" ht="31.5">
      <c r="A922" s="125" t="s">
        <v>72</v>
      </c>
      <c r="B922" s="2"/>
      <c r="C922" s="2" t="s">
        <v>113</v>
      </c>
      <c r="D922" s="115" t="s">
        <v>54</v>
      </c>
      <c r="E922" s="41" t="s">
        <v>915</v>
      </c>
      <c r="F922" s="2" t="s">
        <v>122</v>
      </c>
      <c r="G922" s="25">
        <v>234.5</v>
      </c>
      <c r="H922" s="25">
        <v>0</v>
      </c>
      <c r="I922" s="25">
        <v>0</v>
      </c>
    </row>
    <row r="923" spans="1:9" ht="47.25">
      <c r="A923" s="125" t="s">
        <v>752</v>
      </c>
      <c r="B923" s="2"/>
      <c r="C923" s="2" t="s">
        <v>113</v>
      </c>
      <c r="D923" s="2" t="s">
        <v>54</v>
      </c>
      <c r="E923" s="31" t="s">
        <v>337</v>
      </c>
      <c r="F923" s="2"/>
      <c r="G923" s="25">
        <f>SUM(G924)+G926</f>
        <v>210</v>
      </c>
      <c r="H923" s="25">
        <f t="shared" ref="H923:I923" si="123">SUM(H924)+H926</f>
        <v>15375.9</v>
      </c>
      <c r="I923" s="25">
        <f t="shared" si="123"/>
        <v>15304.2</v>
      </c>
    </row>
    <row r="924" spans="1:9">
      <c r="A924" s="125" t="s">
        <v>35</v>
      </c>
      <c r="B924" s="2"/>
      <c r="C924" s="2" t="s">
        <v>113</v>
      </c>
      <c r="D924" s="2" t="s">
        <v>54</v>
      </c>
      <c r="E924" s="31" t="s">
        <v>338</v>
      </c>
      <c r="F924" s="2"/>
      <c r="G924" s="25">
        <f t="shared" ref="G924:I924" si="124">SUM(G925)</f>
        <v>210</v>
      </c>
      <c r="H924" s="25">
        <f t="shared" si="124"/>
        <v>0</v>
      </c>
      <c r="I924" s="25">
        <f t="shared" si="124"/>
        <v>0</v>
      </c>
    </row>
    <row r="925" spans="1:9" ht="31.5">
      <c r="A925" s="125" t="s">
        <v>230</v>
      </c>
      <c r="B925" s="2"/>
      <c r="C925" s="2" t="s">
        <v>113</v>
      </c>
      <c r="D925" s="2" t="s">
        <v>54</v>
      </c>
      <c r="E925" s="31" t="s">
        <v>338</v>
      </c>
      <c r="F925" s="2" t="s">
        <v>122</v>
      </c>
      <c r="G925" s="25">
        <v>210</v>
      </c>
      <c r="H925" s="25"/>
      <c r="I925" s="25"/>
    </row>
    <row r="926" spans="1:9">
      <c r="A926" s="32" t="s">
        <v>151</v>
      </c>
      <c r="B926" s="73"/>
      <c r="C926" s="73" t="s">
        <v>113</v>
      </c>
      <c r="D926" s="73" t="s">
        <v>54</v>
      </c>
      <c r="E926" s="33" t="s">
        <v>881</v>
      </c>
      <c r="F926" s="33"/>
      <c r="G926" s="112">
        <f>G928</f>
        <v>0</v>
      </c>
      <c r="H926" s="112">
        <f>H928</f>
        <v>15375.9</v>
      </c>
      <c r="I926" s="112">
        <f>I928</f>
        <v>15304.2</v>
      </c>
    </row>
    <row r="927" spans="1:9" ht="31.5">
      <c r="A927" s="125" t="s">
        <v>883</v>
      </c>
      <c r="B927" s="73"/>
      <c r="C927" s="73" t="s">
        <v>113</v>
      </c>
      <c r="D927" s="73" t="s">
        <v>54</v>
      </c>
      <c r="E927" s="31" t="s">
        <v>910</v>
      </c>
      <c r="F927" s="33"/>
      <c r="G927" s="112">
        <f>SUM(G928)</f>
        <v>0</v>
      </c>
      <c r="H927" s="112">
        <f t="shared" ref="H927:I928" si="125">SUM(H928)</f>
        <v>15375.9</v>
      </c>
      <c r="I927" s="112">
        <f t="shared" si="125"/>
        <v>15304.2</v>
      </c>
    </row>
    <row r="928" spans="1:9" ht="31.5">
      <c r="A928" s="57" t="s">
        <v>916</v>
      </c>
      <c r="B928" s="2"/>
      <c r="C928" s="2" t="s">
        <v>113</v>
      </c>
      <c r="D928" s="2" t="s">
        <v>54</v>
      </c>
      <c r="E928" s="31" t="s">
        <v>917</v>
      </c>
      <c r="F928" s="58"/>
      <c r="G928" s="60">
        <f>SUM(G929)</f>
        <v>0</v>
      </c>
      <c r="H928" s="60">
        <f t="shared" si="125"/>
        <v>15375.9</v>
      </c>
      <c r="I928" s="60">
        <f t="shared" si="125"/>
        <v>15304.2</v>
      </c>
    </row>
    <row r="929" spans="1:9" ht="31.5">
      <c r="A929" s="125" t="s">
        <v>230</v>
      </c>
      <c r="B929" s="2"/>
      <c r="C929" s="2" t="s">
        <v>113</v>
      </c>
      <c r="D929" s="2" t="s">
        <v>54</v>
      </c>
      <c r="E929" s="31" t="s">
        <v>917</v>
      </c>
      <c r="F929" s="58" t="s">
        <v>122</v>
      </c>
      <c r="G929" s="60">
        <v>0</v>
      </c>
      <c r="H929" s="60">
        <v>15375.9</v>
      </c>
      <c r="I929" s="102">
        <v>15304.2</v>
      </c>
    </row>
    <row r="930" spans="1:9">
      <c r="A930" s="125" t="s">
        <v>341</v>
      </c>
      <c r="B930" s="2"/>
      <c r="C930" s="2" t="s">
        <v>113</v>
      </c>
      <c r="D930" s="2" t="s">
        <v>113</v>
      </c>
      <c r="E930" s="2"/>
      <c r="F930" s="2"/>
      <c r="G930" s="25">
        <f>G931+G934+G937</f>
        <v>31666.5</v>
      </c>
      <c r="H930" s="25">
        <f>H931+H934+H937</f>
        <v>31266.500000000004</v>
      </c>
      <c r="I930" s="25">
        <f>I931+I934+I937</f>
        <v>31266.500000000004</v>
      </c>
    </row>
    <row r="931" spans="1:9" ht="31.5">
      <c r="A931" s="125" t="s">
        <v>743</v>
      </c>
      <c r="B931" s="126"/>
      <c r="C931" s="126" t="s">
        <v>113</v>
      </c>
      <c r="D931" s="126" t="s">
        <v>113</v>
      </c>
      <c r="E931" s="126" t="s">
        <v>225</v>
      </c>
      <c r="F931" s="126"/>
      <c r="G931" s="102">
        <f>G932</f>
        <v>78</v>
      </c>
      <c r="H931" s="102">
        <f>H932</f>
        <v>78</v>
      </c>
      <c r="I931" s="102">
        <f>I932</f>
        <v>78</v>
      </c>
    </row>
    <row r="932" spans="1:9">
      <c r="A932" s="125" t="s">
        <v>35</v>
      </c>
      <c r="B932" s="126"/>
      <c r="C932" s="126" t="s">
        <v>113</v>
      </c>
      <c r="D932" s="126" t="s">
        <v>113</v>
      </c>
      <c r="E932" s="126" t="s">
        <v>342</v>
      </c>
      <c r="F932" s="126"/>
      <c r="G932" s="102">
        <f>SUM(G933)</f>
        <v>78</v>
      </c>
      <c r="H932" s="102">
        <f>SUM(H933)</f>
        <v>78</v>
      </c>
      <c r="I932" s="102">
        <f>SUM(I933)</f>
        <v>78</v>
      </c>
    </row>
    <row r="933" spans="1:9" ht="31.5">
      <c r="A933" s="125" t="s">
        <v>52</v>
      </c>
      <c r="B933" s="126"/>
      <c r="C933" s="126" t="s">
        <v>113</v>
      </c>
      <c r="D933" s="126" t="s">
        <v>113</v>
      </c>
      <c r="E933" s="126" t="s">
        <v>342</v>
      </c>
      <c r="F933" s="126" t="s">
        <v>91</v>
      </c>
      <c r="G933" s="102">
        <v>78</v>
      </c>
      <c r="H933" s="102">
        <v>78</v>
      </c>
      <c r="I933" s="102">
        <v>78</v>
      </c>
    </row>
    <row r="934" spans="1:9" ht="47.25">
      <c r="A934" s="125" t="s">
        <v>744</v>
      </c>
      <c r="B934" s="126"/>
      <c r="C934" s="126" t="s">
        <v>113</v>
      </c>
      <c r="D934" s="126" t="s">
        <v>113</v>
      </c>
      <c r="E934" s="126" t="s">
        <v>344</v>
      </c>
      <c r="F934" s="126"/>
      <c r="G934" s="102">
        <f>G935</f>
        <v>78.5</v>
      </c>
      <c r="H934" s="102">
        <f>H935</f>
        <v>78.5</v>
      </c>
      <c r="I934" s="102">
        <f>I935</f>
        <v>78.5</v>
      </c>
    </row>
    <row r="935" spans="1:9">
      <c r="A935" s="125" t="s">
        <v>35</v>
      </c>
      <c r="B935" s="126"/>
      <c r="C935" s="126" t="s">
        <v>113</v>
      </c>
      <c r="D935" s="126" t="s">
        <v>113</v>
      </c>
      <c r="E935" s="126" t="s">
        <v>345</v>
      </c>
      <c r="F935" s="126"/>
      <c r="G935" s="102">
        <f>SUM(G936)</f>
        <v>78.5</v>
      </c>
      <c r="H935" s="102">
        <f>SUM(H936)</f>
        <v>78.5</v>
      </c>
      <c r="I935" s="102">
        <f>SUM(I936)</f>
        <v>78.5</v>
      </c>
    </row>
    <row r="936" spans="1:9" ht="31.5">
      <c r="A936" s="125" t="s">
        <v>52</v>
      </c>
      <c r="B936" s="126"/>
      <c r="C936" s="126" t="s">
        <v>113</v>
      </c>
      <c r="D936" s="126" t="s">
        <v>113</v>
      </c>
      <c r="E936" s="126" t="s">
        <v>345</v>
      </c>
      <c r="F936" s="126" t="s">
        <v>91</v>
      </c>
      <c r="G936" s="102">
        <v>78.5</v>
      </c>
      <c r="H936" s="102">
        <v>78.5</v>
      </c>
      <c r="I936" s="102">
        <v>78.5</v>
      </c>
    </row>
    <row r="937" spans="1:9" ht="31.5">
      <c r="A937" s="125" t="s">
        <v>749</v>
      </c>
      <c r="B937" s="126"/>
      <c r="C937" s="126" t="s">
        <v>113</v>
      </c>
      <c r="D937" s="126" t="s">
        <v>113</v>
      </c>
      <c r="E937" s="31" t="s">
        <v>326</v>
      </c>
      <c r="F937" s="126"/>
      <c r="G937" s="102">
        <f>SUM(G938+G945)</f>
        <v>31510</v>
      </c>
      <c r="H937" s="102">
        <f t="shared" ref="H937:I937" si="126">SUM(H938+H945)</f>
        <v>31110.000000000004</v>
      </c>
      <c r="I937" s="102">
        <f t="shared" si="126"/>
        <v>31110.000000000004</v>
      </c>
    </row>
    <row r="938" spans="1:9" ht="31.5">
      <c r="A938" s="125" t="s">
        <v>892</v>
      </c>
      <c r="B938" s="126"/>
      <c r="C938" s="126" t="s">
        <v>113</v>
      </c>
      <c r="D938" s="126" t="s">
        <v>113</v>
      </c>
      <c r="E938" s="31" t="s">
        <v>861</v>
      </c>
      <c r="F938" s="126"/>
      <c r="G938" s="102">
        <f>SUM(G939)</f>
        <v>27253.100000000002</v>
      </c>
      <c r="H938" s="102">
        <f t="shared" ref="H938:I938" si="127">SUM(H939)</f>
        <v>27253.100000000002</v>
      </c>
      <c r="I938" s="102">
        <f t="shared" si="127"/>
        <v>27253.100000000002</v>
      </c>
    </row>
    <row r="939" spans="1:9">
      <c r="A939" s="125" t="s">
        <v>35</v>
      </c>
      <c r="B939" s="126"/>
      <c r="C939" s="126" t="s">
        <v>113</v>
      </c>
      <c r="D939" s="126" t="s">
        <v>113</v>
      </c>
      <c r="E939" s="31" t="s">
        <v>862</v>
      </c>
      <c r="F939" s="126"/>
      <c r="G939" s="102">
        <f>SUM(G940)+G943</f>
        <v>27253.100000000002</v>
      </c>
      <c r="H939" s="102">
        <f t="shared" ref="H939:I939" si="128">SUM(H940)+H943</f>
        <v>27253.100000000002</v>
      </c>
      <c r="I939" s="102">
        <f t="shared" si="128"/>
        <v>27253.100000000002</v>
      </c>
    </row>
    <row r="940" spans="1:9">
      <c r="A940" s="36" t="s">
        <v>347</v>
      </c>
      <c r="B940" s="2"/>
      <c r="C940" s="2" t="s">
        <v>113</v>
      </c>
      <c r="D940" s="2" t="s">
        <v>113</v>
      </c>
      <c r="E940" s="2" t="s">
        <v>919</v>
      </c>
      <c r="F940" s="126"/>
      <c r="G940" s="102">
        <f>SUM(G941:G942)</f>
        <v>2882.7</v>
      </c>
      <c r="H940" s="102">
        <f>SUM(H941:H942)</f>
        <v>2882.7</v>
      </c>
      <c r="I940" s="102">
        <f>SUM(I941:I942)</f>
        <v>2882.7</v>
      </c>
    </row>
    <row r="941" spans="1:9" ht="31.5">
      <c r="A941" s="125" t="s">
        <v>52</v>
      </c>
      <c r="B941" s="126"/>
      <c r="C941" s="126" t="s">
        <v>113</v>
      </c>
      <c r="D941" s="126" t="s">
        <v>113</v>
      </c>
      <c r="E941" s="2" t="s">
        <v>919</v>
      </c>
      <c r="F941" s="126" t="s">
        <v>91</v>
      </c>
      <c r="G941" s="102">
        <v>2882.7</v>
      </c>
      <c r="H941" s="102">
        <v>2882.7</v>
      </c>
      <c r="I941" s="102">
        <v>2882.7</v>
      </c>
    </row>
    <row r="942" spans="1:9" ht="31.5">
      <c r="A942" s="125" t="s">
        <v>230</v>
      </c>
      <c r="B942" s="126"/>
      <c r="C942" s="2" t="s">
        <v>113</v>
      </c>
      <c r="D942" s="2" t="s">
        <v>113</v>
      </c>
      <c r="E942" s="2" t="s">
        <v>919</v>
      </c>
      <c r="F942" s="126" t="s">
        <v>122</v>
      </c>
      <c r="G942" s="102">
        <v>0</v>
      </c>
      <c r="H942" s="102">
        <v>0</v>
      </c>
      <c r="I942" s="102">
        <v>0</v>
      </c>
    </row>
    <row r="943" spans="1:9">
      <c r="A943" s="125" t="s">
        <v>470</v>
      </c>
      <c r="B943" s="2"/>
      <c r="C943" s="2" t="s">
        <v>113</v>
      </c>
      <c r="D943" s="2" t="s">
        <v>113</v>
      </c>
      <c r="E943" s="2" t="s">
        <v>920</v>
      </c>
      <c r="F943" s="2"/>
      <c r="G943" s="25">
        <f>SUM(G944)</f>
        <v>24370.400000000001</v>
      </c>
      <c r="H943" s="25">
        <f t="shared" ref="H943:I943" si="129">SUM(H944)</f>
        <v>24370.400000000001</v>
      </c>
      <c r="I943" s="25">
        <f t="shared" si="129"/>
        <v>24370.400000000001</v>
      </c>
    </row>
    <row r="944" spans="1:9" ht="31.5">
      <c r="A944" s="125" t="s">
        <v>52</v>
      </c>
      <c r="B944" s="2"/>
      <c r="C944" s="2" t="s">
        <v>113</v>
      </c>
      <c r="D944" s="2" t="s">
        <v>113</v>
      </c>
      <c r="E944" s="2" t="s">
        <v>920</v>
      </c>
      <c r="F944" s="126" t="s">
        <v>91</v>
      </c>
      <c r="G944" s="25">
        <v>24370.400000000001</v>
      </c>
      <c r="H944" s="25">
        <v>24370.400000000001</v>
      </c>
      <c r="I944" s="25">
        <v>24370.400000000001</v>
      </c>
    </row>
    <row r="945" spans="1:9" ht="31.5">
      <c r="A945" s="125" t="s">
        <v>538</v>
      </c>
      <c r="B945" s="2"/>
      <c r="C945" s="2" t="s">
        <v>113</v>
      </c>
      <c r="D945" s="2" t="s">
        <v>113</v>
      </c>
      <c r="E945" s="2" t="s">
        <v>348</v>
      </c>
      <c r="F945" s="2"/>
      <c r="G945" s="25">
        <f>G946+G956+G959</f>
        <v>4256.8999999999996</v>
      </c>
      <c r="H945" s="25">
        <f>H946+H956+H959</f>
        <v>3856.9</v>
      </c>
      <c r="I945" s="25">
        <f>I946+I956+I959</f>
        <v>3856.9</v>
      </c>
    </row>
    <row r="946" spans="1:9">
      <c r="A946" s="125" t="s">
        <v>35</v>
      </c>
      <c r="B946" s="2"/>
      <c r="C946" s="2" t="s">
        <v>113</v>
      </c>
      <c r="D946" s="2" t="s">
        <v>113</v>
      </c>
      <c r="E946" s="2" t="s">
        <v>349</v>
      </c>
      <c r="F946" s="2"/>
      <c r="G946" s="25">
        <f>G952+G947</f>
        <v>3932</v>
      </c>
      <c r="H946" s="25">
        <f>H952+H947</f>
        <v>3532</v>
      </c>
      <c r="I946" s="25">
        <f>I952+I947</f>
        <v>3532</v>
      </c>
    </row>
    <row r="947" spans="1:9">
      <c r="A947" s="125" t="s">
        <v>507</v>
      </c>
      <c r="B947" s="2"/>
      <c r="C947" s="2" t="s">
        <v>113</v>
      </c>
      <c r="D947" s="2" t="s">
        <v>113</v>
      </c>
      <c r="E947" s="41" t="s">
        <v>508</v>
      </c>
      <c r="F947" s="2"/>
      <c r="G947" s="25">
        <f>G949+G950+G948+G951</f>
        <v>932</v>
      </c>
      <c r="H947" s="25">
        <f>H949+H950+H948+H951</f>
        <v>532</v>
      </c>
      <c r="I947" s="25">
        <f>I949+I950+I948+I951</f>
        <v>532</v>
      </c>
    </row>
    <row r="948" spans="1:9" ht="47.25">
      <c r="A948" s="27" t="s">
        <v>51</v>
      </c>
      <c r="B948" s="2"/>
      <c r="C948" s="2" t="s">
        <v>113</v>
      </c>
      <c r="D948" s="2" t="s">
        <v>113</v>
      </c>
      <c r="E948" s="41" t="s">
        <v>508</v>
      </c>
      <c r="F948" s="2" t="s">
        <v>89</v>
      </c>
      <c r="G948" s="25">
        <v>932</v>
      </c>
      <c r="H948" s="25">
        <v>532</v>
      </c>
      <c r="I948" s="25">
        <v>532</v>
      </c>
    </row>
    <row r="949" spans="1:9" ht="31.5" hidden="1">
      <c r="A949" s="125" t="s">
        <v>52</v>
      </c>
      <c r="B949" s="2"/>
      <c r="C949" s="2" t="s">
        <v>113</v>
      </c>
      <c r="D949" s="2" t="s">
        <v>113</v>
      </c>
      <c r="E949" s="41" t="s">
        <v>508</v>
      </c>
      <c r="F949" s="2" t="s">
        <v>91</v>
      </c>
      <c r="G949" s="25"/>
      <c r="H949" s="25"/>
      <c r="I949" s="25"/>
    </row>
    <row r="950" spans="1:9" hidden="1">
      <c r="A950" s="125" t="s">
        <v>42</v>
      </c>
      <c r="B950" s="2"/>
      <c r="C950" s="2" t="s">
        <v>113</v>
      </c>
      <c r="D950" s="2" t="s">
        <v>113</v>
      </c>
      <c r="E950" s="41" t="s">
        <v>508</v>
      </c>
      <c r="F950" s="2" t="s">
        <v>99</v>
      </c>
      <c r="G950" s="25"/>
      <c r="H950" s="25"/>
      <c r="I950" s="25"/>
    </row>
    <row r="951" spans="1:9" ht="31.5" hidden="1">
      <c r="A951" s="125" t="s">
        <v>230</v>
      </c>
      <c r="B951" s="2"/>
      <c r="C951" s="2" t="s">
        <v>113</v>
      </c>
      <c r="D951" s="2" t="s">
        <v>113</v>
      </c>
      <c r="E951" s="41" t="s">
        <v>508</v>
      </c>
      <c r="F951" s="2" t="s">
        <v>122</v>
      </c>
      <c r="G951" s="25"/>
      <c r="H951" s="25"/>
      <c r="I951" s="25"/>
    </row>
    <row r="952" spans="1:9" ht="31.5">
      <c r="A952" s="125" t="s">
        <v>350</v>
      </c>
      <c r="B952" s="31"/>
      <c r="C952" s="2" t="s">
        <v>113</v>
      </c>
      <c r="D952" s="2" t="s">
        <v>113</v>
      </c>
      <c r="E952" s="2" t="s">
        <v>351</v>
      </c>
      <c r="F952" s="2"/>
      <c r="G952" s="25">
        <f>SUM(G953:G955)</f>
        <v>3000</v>
      </c>
      <c r="H952" s="25">
        <f>SUM(H953:H955)</f>
        <v>3000</v>
      </c>
      <c r="I952" s="25">
        <f>SUM(I953:I955)</f>
        <v>3000</v>
      </c>
    </row>
    <row r="953" spans="1:9" ht="47.25">
      <c r="A953" s="27" t="s">
        <v>51</v>
      </c>
      <c r="B953" s="31"/>
      <c r="C953" s="2" t="s">
        <v>113</v>
      </c>
      <c r="D953" s="2" t="s">
        <v>113</v>
      </c>
      <c r="E953" s="2" t="s">
        <v>351</v>
      </c>
      <c r="F953" s="2" t="s">
        <v>89</v>
      </c>
      <c r="G953" s="25">
        <v>3000</v>
      </c>
      <c r="H953" s="25">
        <v>3000</v>
      </c>
      <c r="I953" s="25">
        <v>3000</v>
      </c>
    </row>
    <row r="954" spans="1:9" ht="31.5" hidden="1">
      <c r="A954" s="125" t="s">
        <v>52</v>
      </c>
      <c r="B954" s="31"/>
      <c r="C954" s="2" t="s">
        <v>113</v>
      </c>
      <c r="D954" s="2" t="s">
        <v>113</v>
      </c>
      <c r="E954" s="2" t="s">
        <v>351</v>
      </c>
      <c r="F954" s="2" t="s">
        <v>91</v>
      </c>
      <c r="G954" s="25"/>
      <c r="H954" s="25"/>
      <c r="I954" s="25"/>
    </row>
    <row r="955" spans="1:9" ht="31.5" hidden="1">
      <c r="A955" s="125" t="s">
        <v>230</v>
      </c>
      <c r="B955" s="31"/>
      <c r="C955" s="2" t="s">
        <v>113</v>
      </c>
      <c r="D955" s="2" t="s">
        <v>113</v>
      </c>
      <c r="E955" s="2" t="s">
        <v>351</v>
      </c>
      <c r="F955" s="2" t="s">
        <v>122</v>
      </c>
      <c r="G955" s="25"/>
      <c r="H955" s="25"/>
      <c r="I955" s="25"/>
    </row>
    <row r="956" spans="1:9" ht="31.5" hidden="1">
      <c r="A956" s="125" t="s">
        <v>45</v>
      </c>
      <c r="B956" s="2"/>
      <c r="C956" s="2" t="s">
        <v>113</v>
      </c>
      <c r="D956" s="2" t="s">
        <v>113</v>
      </c>
      <c r="E956" s="31" t="s">
        <v>352</v>
      </c>
      <c r="F956" s="2"/>
      <c r="G956" s="25">
        <f>SUM(G957)</f>
        <v>0</v>
      </c>
      <c r="H956" s="25">
        <f>SUM(H957)</f>
        <v>0</v>
      </c>
      <c r="I956" s="25">
        <f>SUM(I957)</f>
        <v>0</v>
      </c>
    </row>
    <row r="957" spans="1:9" hidden="1">
      <c r="A957" s="125" t="s">
        <v>353</v>
      </c>
      <c r="B957" s="2"/>
      <c r="C957" s="2" t="s">
        <v>113</v>
      </c>
      <c r="D957" s="2" t="s">
        <v>113</v>
      </c>
      <c r="E957" s="31" t="s">
        <v>354</v>
      </c>
      <c r="F957" s="2"/>
      <c r="G957" s="25">
        <f>G958</f>
        <v>0</v>
      </c>
      <c r="H957" s="25">
        <f>H958</f>
        <v>0</v>
      </c>
      <c r="I957" s="25">
        <f>I958</f>
        <v>0</v>
      </c>
    </row>
    <row r="958" spans="1:9" ht="47.25" hidden="1">
      <c r="A958" s="27" t="s">
        <v>51</v>
      </c>
      <c r="B958" s="2"/>
      <c r="C958" s="2" t="s">
        <v>113</v>
      </c>
      <c r="D958" s="2" t="s">
        <v>113</v>
      </c>
      <c r="E958" s="31" t="s">
        <v>354</v>
      </c>
      <c r="F958" s="2" t="s">
        <v>89</v>
      </c>
      <c r="G958" s="25"/>
      <c r="H958" s="25"/>
      <c r="I958" s="25"/>
    </row>
    <row r="959" spans="1:9">
      <c r="A959" s="125" t="s">
        <v>615</v>
      </c>
      <c r="B959" s="2"/>
      <c r="C959" s="2" t="s">
        <v>113</v>
      </c>
      <c r="D959" s="2" t="s">
        <v>113</v>
      </c>
      <c r="E959" s="2" t="s">
        <v>616</v>
      </c>
      <c r="F959" s="2"/>
      <c r="G959" s="25">
        <f>G960</f>
        <v>324.89999999999998</v>
      </c>
      <c r="H959" s="25">
        <f>H960</f>
        <v>324.89999999999998</v>
      </c>
      <c r="I959" s="25">
        <f>I960</f>
        <v>324.89999999999998</v>
      </c>
    </row>
    <row r="960" spans="1:9">
      <c r="A960" s="125" t="s">
        <v>507</v>
      </c>
      <c r="B960" s="2"/>
      <c r="C960" s="2" t="s">
        <v>113</v>
      </c>
      <c r="D960" s="2" t="s">
        <v>113</v>
      </c>
      <c r="E960" s="2" t="s">
        <v>617</v>
      </c>
      <c r="F960" s="2"/>
      <c r="G960" s="25">
        <f>G961+G962+G963</f>
        <v>324.89999999999998</v>
      </c>
      <c r="H960" s="25">
        <f>H961+H962+H963</f>
        <v>324.89999999999998</v>
      </c>
      <c r="I960" s="25">
        <f>I961+I962+I963</f>
        <v>324.89999999999998</v>
      </c>
    </row>
    <row r="961" spans="1:9" ht="47.25" hidden="1">
      <c r="A961" s="27" t="s">
        <v>51</v>
      </c>
      <c r="B961" s="2"/>
      <c r="C961" s="2" t="s">
        <v>113</v>
      </c>
      <c r="D961" s="2" t="s">
        <v>113</v>
      </c>
      <c r="E961" s="2" t="s">
        <v>617</v>
      </c>
      <c r="F961" s="2" t="s">
        <v>89</v>
      </c>
      <c r="G961" s="25"/>
      <c r="H961" s="25"/>
      <c r="I961" s="25"/>
    </row>
    <row r="962" spans="1:9" ht="31.5">
      <c r="A962" s="125" t="s">
        <v>52</v>
      </c>
      <c r="B962" s="2"/>
      <c r="C962" s="2" t="s">
        <v>113</v>
      </c>
      <c r="D962" s="2" t="s">
        <v>113</v>
      </c>
      <c r="E962" s="2" t="s">
        <v>617</v>
      </c>
      <c r="F962" s="2" t="s">
        <v>91</v>
      </c>
      <c r="G962" s="25">
        <v>324.89999999999998</v>
      </c>
      <c r="H962" s="25">
        <v>324.89999999999998</v>
      </c>
      <c r="I962" s="25">
        <v>324.89999999999998</v>
      </c>
    </row>
    <row r="963" spans="1:9" hidden="1">
      <c r="A963" s="125" t="s">
        <v>42</v>
      </c>
      <c r="B963" s="2"/>
      <c r="C963" s="2" t="s">
        <v>113</v>
      </c>
      <c r="D963" s="2" t="s">
        <v>113</v>
      </c>
      <c r="E963" s="2" t="s">
        <v>617</v>
      </c>
      <c r="F963" s="2" t="s">
        <v>99</v>
      </c>
      <c r="G963" s="25"/>
      <c r="H963" s="25"/>
      <c r="I963" s="25"/>
    </row>
    <row r="964" spans="1:9">
      <c r="A964" s="125" t="s">
        <v>183</v>
      </c>
      <c r="B964" s="31"/>
      <c r="C964" s="2" t="s">
        <v>113</v>
      </c>
      <c r="D964" s="2" t="s">
        <v>173</v>
      </c>
      <c r="E964" s="31"/>
      <c r="F964" s="31"/>
      <c r="G964" s="102">
        <f>G965</f>
        <v>67241.8</v>
      </c>
      <c r="H964" s="102">
        <f>H965</f>
        <v>57337.8</v>
      </c>
      <c r="I964" s="102">
        <f>I965</f>
        <v>57296.2</v>
      </c>
    </row>
    <row r="965" spans="1:9" ht="31.5">
      <c r="A965" s="125" t="s">
        <v>749</v>
      </c>
      <c r="B965" s="126"/>
      <c r="C965" s="126" t="s">
        <v>113</v>
      </c>
      <c r="D965" s="126" t="s">
        <v>173</v>
      </c>
      <c r="E965" s="31" t="s">
        <v>326</v>
      </c>
      <c r="F965" s="31"/>
      <c r="G965" s="102">
        <f>SUM(G966)+G979+G982</f>
        <v>67241.8</v>
      </c>
      <c r="H965" s="102">
        <f>SUM(H966)+H979+H982</f>
        <v>57337.8</v>
      </c>
      <c r="I965" s="102">
        <f>SUM(I966)+I979+I982</f>
        <v>57296.2</v>
      </c>
    </row>
    <row r="966" spans="1:9" ht="31.5">
      <c r="A966" s="125" t="s">
        <v>892</v>
      </c>
      <c r="B966" s="126"/>
      <c r="C966" s="126" t="s">
        <v>113</v>
      </c>
      <c r="D966" s="126" t="s">
        <v>173</v>
      </c>
      <c r="E966" s="31" t="s">
        <v>861</v>
      </c>
      <c r="F966" s="31"/>
      <c r="G966" s="102">
        <f>SUM(G967)+G972</f>
        <v>7823.5</v>
      </c>
      <c r="H966" s="102">
        <f t="shared" ref="H966:I966" si="130">SUM(H967)+H972</f>
        <v>8317.7999999999993</v>
      </c>
      <c r="I966" s="102">
        <f t="shared" si="130"/>
        <v>8276.2000000000007</v>
      </c>
    </row>
    <row r="967" spans="1:9">
      <c r="A967" s="125" t="s">
        <v>471</v>
      </c>
      <c r="B967" s="2"/>
      <c r="C967" s="2" t="s">
        <v>113</v>
      </c>
      <c r="D967" s="2" t="s">
        <v>173</v>
      </c>
      <c r="E967" s="41" t="s">
        <v>862</v>
      </c>
      <c r="F967" s="20"/>
      <c r="G967" s="25">
        <f>SUM(G971:G971)+G968</f>
        <v>3000</v>
      </c>
      <c r="H967" s="25">
        <f t="shared" ref="H967:I967" si="131">SUM(H971:H971)+H968</f>
        <v>3539.1</v>
      </c>
      <c r="I967" s="25">
        <f t="shared" si="131"/>
        <v>3497.5</v>
      </c>
    </row>
    <row r="968" spans="1:9">
      <c r="A968" s="176" t="s">
        <v>153</v>
      </c>
      <c r="B968" s="177"/>
      <c r="C968" s="2" t="s">
        <v>113</v>
      </c>
      <c r="D968" s="2" t="s">
        <v>173</v>
      </c>
      <c r="E968" s="41" t="s">
        <v>980</v>
      </c>
      <c r="F968" s="31"/>
      <c r="G968" s="102">
        <f>SUM(G969)</f>
        <v>1000</v>
      </c>
      <c r="H968" s="102"/>
      <c r="I968" s="102"/>
    </row>
    <row r="969" spans="1:9" ht="31.5">
      <c r="A969" s="176" t="s">
        <v>52</v>
      </c>
      <c r="B969" s="177"/>
      <c r="C969" s="2" t="s">
        <v>113</v>
      </c>
      <c r="D969" s="2" t="s">
        <v>173</v>
      </c>
      <c r="E969" s="41" t="s">
        <v>980</v>
      </c>
      <c r="F969" s="31">
        <v>200</v>
      </c>
      <c r="G969" s="102">
        <v>1000</v>
      </c>
      <c r="H969" s="102"/>
      <c r="I969" s="102"/>
    </row>
    <row r="970" spans="1:9">
      <c r="A970" s="125" t="s">
        <v>35</v>
      </c>
      <c r="B970" s="2"/>
      <c r="C970" s="2" t="s">
        <v>113</v>
      </c>
      <c r="D970" s="2" t="s">
        <v>173</v>
      </c>
      <c r="E970" s="41" t="s">
        <v>925</v>
      </c>
      <c r="F970" s="20"/>
      <c r="G970" s="25">
        <f>SUM(G971)</f>
        <v>2000</v>
      </c>
      <c r="H970" s="25">
        <f t="shared" ref="H970:I970" si="132">SUM(H971)</f>
        <v>3539.1</v>
      </c>
      <c r="I970" s="25">
        <f t="shared" si="132"/>
        <v>3497.5</v>
      </c>
    </row>
    <row r="971" spans="1:9" ht="31.5">
      <c r="A971" s="125" t="s">
        <v>52</v>
      </c>
      <c r="B971" s="2"/>
      <c r="C971" s="2" t="s">
        <v>113</v>
      </c>
      <c r="D971" s="2" t="s">
        <v>173</v>
      </c>
      <c r="E971" s="41" t="s">
        <v>925</v>
      </c>
      <c r="F971" s="20">
        <v>200</v>
      </c>
      <c r="G971" s="25">
        <v>2000</v>
      </c>
      <c r="H971" s="25">
        <v>3539.1</v>
      </c>
      <c r="I971" s="25">
        <v>3497.5</v>
      </c>
    </row>
    <row r="972" spans="1:9" ht="31.5">
      <c r="A972" s="62" t="s">
        <v>45</v>
      </c>
      <c r="B972" s="58"/>
      <c r="C972" s="58" t="s">
        <v>113</v>
      </c>
      <c r="D972" s="58" t="s">
        <v>173</v>
      </c>
      <c r="E972" s="63" t="s">
        <v>871</v>
      </c>
      <c r="F972" s="58"/>
      <c r="G972" s="60">
        <f>G973+G976</f>
        <v>4823.5</v>
      </c>
      <c r="H972" s="60">
        <f>H973+H976</f>
        <v>4778.7</v>
      </c>
      <c r="I972" s="60">
        <f>I973+I976</f>
        <v>4778.7</v>
      </c>
    </row>
    <row r="973" spans="1:9" ht="63">
      <c r="A973" s="125" t="s">
        <v>405</v>
      </c>
      <c r="B973" s="2"/>
      <c r="C973" s="2" t="s">
        <v>113</v>
      </c>
      <c r="D973" s="2" t="s">
        <v>173</v>
      </c>
      <c r="E973" s="41" t="s">
        <v>906</v>
      </c>
      <c r="F973" s="2"/>
      <c r="G973" s="102">
        <f>G974+G975</f>
        <v>3482.8</v>
      </c>
      <c r="H973" s="102">
        <f>H974+H975</f>
        <v>3482.8</v>
      </c>
      <c r="I973" s="102">
        <f>I974+I975</f>
        <v>3482.8</v>
      </c>
    </row>
    <row r="974" spans="1:9" ht="47.25">
      <c r="A974" s="125" t="s">
        <v>51</v>
      </c>
      <c r="B974" s="2"/>
      <c r="C974" s="2" t="s">
        <v>113</v>
      </c>
      <c r="D974" s="2" t="s">
        <v>173</v>
      </c>
      <c r="E974" s="41" t="s">
        <v>906</v>
      </c>
      <c r="F974" s="2" t="s">
        <v>89</v>
      </c>
      <c r="G974" s="102">
        <v>3080.3</v>
      </c>
      <c r="H974" s="102">
        <v>3080.3</v>
      </c>
      <c r="I974" s="102">
        <v>3080.3</v>
      </c>
    </row>
    <row r="975" spans="1:9" ht="31.5">
      <c r="A975" s="125" t="s">
        <v>52</v>
      </c>
      <c r="B975" s="2"/>
      <c r="C975" s="2" t="s">
        <v>113</v>
      </c>
      <c r="D975" s="2" t="s">
        <v>173</v>
      </c>
      <c r="E975" s="41" t="s">
        <v>906</v>
      </c>
      <c r="F975" s="2" t="s">
        <v>91</v>
      </c>
      <c r="G975" s="102">
        <v>402.5</v>
      </c>
      <c r="H975" s="102">
        <v>402.5</v>
      </c>
      <c r="I975" s="102">
        <v>402.5</v>
      </c>
    </row>
    <row r="976" spans="1:9">
      <c r="A976" s="62" t="s">
        <v>618</v>
      </c>
      <c r="B976" s="58"/>
      <c r="C976" s="58" t="s">
        <v>113</v>
      </c>
      <c r="D976" s="58" t="s">
        <v>173</v>
      </c>
      <c r="E976" s="63" t="s">
        <v>918</v>
      </c>
      <c r="F976" s="58"/>
      <c r="G976" s="60">
        <f>G977+G978</f>
        <v>1340.7</v>
      </c>
      <c r="H976" s="60">
        <f>H977+H978</f>
        <v>1295.8999999999999</v>
      </c>
      <c r="I976" s="60">
        <f>I977+I978</f>
        <v>1295.8999999999999</v>
      </c>
    </row>
    <row r="977" spans="1:9" ht="47.25">
      <c r="A977" s="62" t="s">
        <v>51</v>
      </c>
      <c r="B977" s="58"/>
      <c r="C977" s="58" t="s">
        <v>113</v>
      </c>
      <c r="D977" s="58" t="s">
        <v>173</v>
      </c>
      <c r="E977" s="63" t="s">
        <v>918</v>
      </c>
      <c r="F977" s="58" t="s">
        <v>89</v>
      </c>
      <c r="G977" s="60">
        <v>1141.3</v>
      </c>
      <c r="H977" s="60">
        <v>1141.3</v>
      </c>
      <c r="I977" s="60">
        <v>1141.3</v>
      </c>
    </row>
    <row r="978" spans="1:9" ht="31.5">
      <c r="A978" s="57" t="s">
        <v>52</v>
      </c>
      <c r="B978" s="58"/>
      <c r="C978" s="58" t="s">
        <v>113</v>
      </c>
      <c r="D978" s="58" t="s">
        <v>173</v>
      </c>
      <c r="E978" s="63" t="s">
        <v>918</v>
      </c>
      <c r="F978" s="58" t="s">
        <v>91</v>
      </c>
      <c r="G978" s="60">
        <v>199.4</v>
      </c>
      <c r="H978" s="60">
        <v>154.6</v>
      </c>
      <c r="I978" s="60">
        <v>154.6</v>
      </c>
    </row>
    <row r="979" spans="1:9" ht="47.25">
      <c r="A979" s="125" t="s">
        <v>752</v>
      </c>
      <c r="B979" s="2"/>
      <c r="C979" s="2" t="s">
        <v>113</v>
      </c>
      <c r="D979" s="2" t="s">
        <v>173</v>
      </c>
      <c r="E979" s="31" t="s">
        <v>337</v>
      </c>
      <c r="F979" s="20"/>
      <c r="G979" s="25">
        <f t="shared" ref="G979:I980" si="133">SUM(G980)</f>
        <v>5.0999999999999996</v>
      </c>
      <c r="H979" s="25">
        <f t="shared" si="133"/>
        <v>0</v>
      </c>
      <c r="I979" s="25">
        <f t="shared" si="133"/>
        <v>0</v>
      </c>
    </row>
    <row r="980" spans="1:9">
      <c r="A980" s="125" t="s">
        <v>35</v>
      </c>
      <c r="B980" s="2"/>
      <c r="C980" s="2" t="s">
        <v>113</v>
      </c>
      <c r="D980" s="2" t="s">
        <v>173</v>
      </c>
      <c r="E980" s="31" t="s">
        <v>338</v>
      </c>
      <c r="F980" s="20"/>
      <c r="G980" s="25">
        <f t="shared" si="133"/>
        <v>5.0999999999999996</v>
      </c>
      <c r="H980" s="25">
        <f t="shared" si="133"/>
        <v>0</v>
      </c>
      <c r="I980" s="25">
        <f t="shared" si="133"/>
        <v>0</v>
      </c>
    </row>
    <row r="981" spans="1:9" ht="31.5">
      <c r="A981" s="125" t="s">
        <v>52</v>
      </c>
      <c r="B981" s="2"/>
      <c r="C981" s="2" t="s">
        <v>113</v>
      </c>
      <c r="D981" s="2" t="s">
        <v>173</v>
      </c>
      <c r="E981" s="31" t="s">
        <v>338</v>
      </c>
      <c r="F981" s="20">
        <v>200</v>
      </c>
      <c r="G981" s="25">
        <v>5.0999999999999996</v>
      </c>
      <c r="H981" s="25">
        <v>0</v>
      </c>
      <c r="I981" s="25">
        <v>0</v>
      </c>
    </row>
    <row r="982" spans="1:9" ht="31.5">
      <c r="A982" s="125" t="s">
        <v>549</v>
      </c>
      <c r="B982" s="2"/>
      <c r="C982" s="2" t="s">
        <v>113</v>
      </c>
      <c r="D982" s="2" t="s">
        <v>173</v>
      </c>
      <c r="E982" s="61" t="s">
        <v>355</v>
      </c>
      <c r="F982" s="2"/>
      <c r="G982" s="25">
        <f>SUM(G983+G986+G988+G990)+G996+G993</f>
        <v>59413.2</v>
      </c>
      <c r="H982" s="25">
        <f t="shared" ref="H982:I982" si="134">SUM(H983+H986+H988+H990)+H996+H993</f>
        <v>49020</v>
      </c>
      <c r="I982" s="25">
        <f t="shared" si="134"/>
        <v>49020</v>
      </c>
    </row>
    <row r="983" spans="1:9">
      <c r="A983" s="57" t="s">
        <v>80</v>
      </c>
      <c r="B983" s="58"/>
      <c r="C983" s="58" t="s">
        <v>113</v>
      </c>
      <c r="D983" s="58" t="s">
        <v>173</v>
      </c>
      <c r="E983" s="64" t="s">
        <v>535</v>
      </c>
      <c r="F983" s="58"/>
      <c r="G983" s="60">
        <f>+G984+G985</f>
        <v>13969.1</v>
      </c>
      <c r="H983" s="60">
        <f>+H984+H985</f>
        <v>13969.1</v>
      </c>
      <c r="I983" s="60">
        <f>+I984+I985</f>
        <v>13969.1</v>
      </c>
    </row>
    <row r="984" spans="1:9" ht="47.25">
      <c r="A984" s="57" t="s">
        <v>51</v>
      </c>
      <c r="B984" s="58"/>
      <c r="C984" s="58" t="s">
        <v>113</v>
      </c>
      <c r="D984" s="58" t="s">
        <v>173</v>
      </c>
      <c r="E984" s="64" t="s">
        <v>535</v>
      </c>
      <c r="F984" s="58" t="s">
        <v>89</v>
      </c>
      <c r="G984" s="60">
        <v>13968.9</v>
      </c>
      <c r="H984" s="60">
        <v>13968.9</v>
      </c>
      <c r="I984" s="60">
        <v>13968.9</v>
      </c>
    </row>
    <row r="985" spans="1:9" ht="31.5">
      <c r="A985" s="57" t="s">
        <v>52</v>
      </c>
      <c r="B985" s="58"/>
      <c r="C985" s="58" t="s">
        <v>113</v>
      </c>
      <c r="D985" s="58" t="s">
        <v>173</v>
      </c>
      <c r="E985" s="64" t="s">
        <v>535</v>
      </c>
      <c r="F985" s="58" t="s">
        <v>91</v>
      </c>
      <c r="G985" s="60">
        <v>0.2</v>
      </c>
      <c r="H985" s="60">
        <v>0.2</v>
      </c>
      <c r="I985" s="60">
        <v>0.2</v>
      </c>
    </row>
    <row r="986" spans="1:9">
      <c r="A986" s="57" t="s">
        <v>95</v>
      </c>
      <c r="B986" s="58"/>
      <c r="C986" s="58" t="s">
        <v>113</v>
      </c>
      <c r="D986" s="58" t="s">
        <v>173</v>
      </c>
      <c r="E986" s="64" t="s">
        <v>921</v>
      </c>
      <c r="F986" s="58"/>
      <c r="G986" s="25">
        <f>SUM(G987)</f>
        <v>283</v>
      </c>
      <c r="H986" s="25">
        <f>SUM(H987)</f>
        <v>0</v>
      </c>
      <c r="I986" s="25">
        <f>SUM(I987)</f>
        <v>0</v>
      </c>
    </row>
    <row r="987" spans="1:9" ht="31.5">
      <c r="A987" s="57" t="s">
        <v>52</v>
      </c>
      <c r="B987" s="58"/>
      <c r="C987" s="58" t="s">
        <v>113</v>
      </c>
      <c r="D987" s="58" t="s">
        <v>173</v>
      </c>
      <c r="E987" s="64" t="s">
        <v>921</v>
      </c>
      <c r="F987" s="58" t="s">
        <v>91</v>
      </c>
      <c r="G987" s="25">
        <v>283</v>
      </c>
      <c r="H987" s="25">
        <v>0</v>
      </c>
      <c r="I987" s="25">
        <v>0</v>
      </c>
    </row>
    <row r="988" spans="1:9" ht="31.5">
      <c r="A988" s="57" t="s">
        <v>97</v>
      </c>
      <c r="B988" s="58"/>
      <c r="C988" s="58" t="s">
        <v>113</v>
      </c>
      <c r="D988" s="58" t="s">
        <v>173</v>
      </c>
      <c r="E988" s="64" t="s">
        <v>636</v>
      </c>
      <c r="F988" s="58"/>
      <c r="G988" s="60">
        <f>SUM(G989)</f>
        <v>1234.5</v>
      </c>
      <c r="H988" s="60">
        <f>SUM(H989)</f>
        <v>694.8</v>
      </c>
      <c r="I988" s="60">
        <f>SUM(I989)</f>
        <v>694.8</v>
      </c>
    </row>
    <row r="989" spans="1:9" ht="31.5">
      <c r="A989" s="57" t="s">
        <v>52</v>
      </c>
      <c r="B989" s="58"/>
      <c r="C989" s="58" t="s">
        <v>113</v>
      </c>
      <c r="D989" s="58" t="s">
        <v>173</v>
      </c>
      <c r="E989" s="64" t="s">
        <v>636</v>
      </c>
      <c r="F989" s="58" t="s">
        <v>91</v>
      </c>
      <c r="G989" s="60">
        <v>1234.5</v>
      </c>
      <c r="H989" s="60">
        <v>694.8</v>
      </c>
      <c r="I989" s="60">
        <v>694.8</v>
      </c>
    </row>
    <row r="990" spans="1:9" ht="31.5">
      <c r="A990" s="57" t="s">
        <v>547</v>
      </c>
      <c r="B990" s="58"/>
      <c r="C990" s="58" t="s">
        <v>113</v>
      </c>
      <c r="D990" s="58" t="s">
        <v>173</v>
      </c>
      <c r="E990" s="64" t="s">
        <v>548</v>
      </c>
      <c r="F990" s="58"/>
      <c r="G990" s="60">
        <f>SUM(G991:G992)</f>
        <v>816.1</v>
      </c>
      <c r="H990" s="60">
        <f>SUM(H991:H992)</f>
        <v>49.5</v>
      </c>
      <c r="I990" s="60">
        <f>SUM(I991:I992)</f>
        <v>49.5</v>
      </c>
    </row>
    <row r="991" spans="1:9" ht="31.5">
      <c r="A991" s="57" t="s">
        <v>52</v>
      </c>
      <c r="B991" s="58"/>
      <c r="C991" s="58" t="s">
        <v>113</v>
      </c>
      <c r="D991" s="58" t="s">
        <v>173</v>
      </c>
      <c r="E991" s="64" t="s">
        <v>548</v>
      </c>
      <c r="F991" s="58" t="s">
        <v>91</v>
      </c>
      <c r="G991" s="60">
        <v>766.6</v>
      </c>
      <c r="H991" s="60"/>
      <c r="I991" s="60"/>
    </row>
    <row r="992" spans="1:9">
      <c r="A992" s="125" t="s">
        <v>22</v>
      </c>
      <c r="B992" s="58"/>
      <c r="C992" s="58" t="s">
        <v>113</v>
      </c>
      <c r="D992" s="58" t="s">
        <v>173</v>
      </c>
      <c r="E992" s="64" t="s">
        <v>548</v>
      </c>
      <c r="F992" s="58" t="s">
        <v>96</v>
      </c>
      <c r="G992" s="60">
        <v>49.5</v>
      </c>
      <c r="H992" s="60">
        <v>49.5</v>
      </c>
      <c r="I992" s="60">
        <v>49.5</v>
      </c>
    </row>
    <row r="993" spans="1:9">
      <c r="A993" s="32" t="s">
        <v>35</v>
      </c>
      <c r="B993" s="73"/>
      <c r="C993" s="73" t="s">
        <v>113</v>
      </c>
      <c r="D993" s="73" t="s">
        <v>173</v>
      </c>
      <c r="E993" s="33" t="s">
        <v>922</v>
      </c>
      <c r="F993" s="33"/>
      <c r="G993" s="112">
        <f>SUM(G994)</f>
        <v>1000</v>
      </c>
      <c r="H993" s="112">
        <f>SUM(H994)</f>
        <v>0</v>
      </c>
      <c r="I993" s="112">
        <f>SUM(I994)</f>
        <v>0</v>
      </c>
    </row>
    <row r="994" spans="1:9">
      <c r="A994" s="36" t="s">
        <v>923</v>
      </c>
      <c r="B994" s="2"/>
      <c r="C994" s="2" t="s">
        <v>113</v>
      </c>
      <c r="D994" s="126" t="s">
        <v>173</v>
      </c>
      <c r="E994" s="2" t="s">
        <v>880</v>
      </c>
      <c r="F994" s="126"/>
      <c r="G994" s="25">
        <f>G995</f>
        <v>1000</v>
      </c>
      <c r="H994" s="25">
        <f>H995</f>
        <v>0</v>
      </c>
      <c r="I994" s="25">
        <f>I995</f>
        <v>0</v>
      </c>
    </row>
    <row r="995" spans="1:9" ht="31.5">
      <c r="A995" s="125" t="s">
        <v>52</v>
      </c>
      <c r="B995" s="126"/>
      <c r="C995" s="126" t="s">
        <v>113</v>
      </c>
      <c r="D995" s="126" t="s">
        <v>173</v>
      </c>
      <c r="E995" s="2" t="s">
        <v>880</v>
      </c>
      <c r="F995" s="126" t="s">
        <v>91</v>
      </c>
      <c r="G995" s="25">
        <v>1000</v>
      </c>
      <c r="H995" s="25">
        <v>0</v>
      </c>
      <c r="I995" s="25">
        <v>0</v>
      </c>
    </row>
    <row r="996" spans="1:9" ht="31.5">
      <c r="A996" s="125" t="s">
        <v>45</v>
      </c>
      <c r="B996" s="2"/>
      <c r="C996" s="2" t="s">
        <v>113</v>
      </c>
      <c r="D996" s="2" t="s">
        <v>173</v>
      </c>
      <c r="E996" s="20" t="s">
        <v>356</v>
      </c>
      <c r="F996" s="2"/>
      <c r="G996" s="25">
        <f>SUM(G997)</f>
        <v>42110.5</v>
      </c>
      <c r="H996" s="25">
        <f>SUM(H997)</f>
        <v>34306.6</v>
      </c>
      <c r="I996" s="25">
        <f>SUM(I997)</f>
        <v>34306.6</v>
      </c>
    </row>
    <row r="997" spans="1:9">
      <c r="A997" s="36" t="s">
        <v>550</v>
      </c>
      <c r="B997" s="2"/>
      <c r="C997" s="2" t="s">
        <v>113</v>
      </c>
      <c r="D997" s="2" t="s">
        <v>173</v>
      </c>
      <c r="E997" s="20" t="s">
        <v>357</v>
      </c>
      <c r="F997" s="2"/>
      <c r="G997" s="25">
        <f>G998+G999+G1000</f>
        <v>42110.5</v>
      </c>
      <c r="H997" s="25">
        <f>H998+H999+H1000</f>
        <v>34306.6</v>
      </c>
      <c r="I997" s="25">
        <f>I998+I999+I1000</f>
        <v>34306.6</v>
      </c>
    </row>
    <row r="998" spans="1:9" ht="47.25">
      <c r="A998" s="27" t="s">
        <v>51</v>
      </c>
      <c r="B998" s="2"/>
      <c r="C998" s="2" t="s">
        <v>113</v>
      </c>
      <c r="D998" s="2" t="s">
        <v>173</v>
      </c>
      <c r="E998" s="20" t="s">
        <v>357</v>
      </c>
      <c r="F998" s="2" t="s">
        <v>89</v>
      </c>
      <c r="G998" s="25">
        <v>33191</v>
      </c>
      <c r="H998" s="25">
        <v>33191</v>
      </c>
      <c r="I998" s="25">
        <v>33191</v>
      </c>
    </row>
    <row r="999" spans="1:9" ht="31.5">
      <c r="A999" s="125" t="s">
        <v>52</v>
      </c>
      <c r="B999" s="2"/>
      <c r="C999" s="2" t="s">
        <v>113</v>
      </c>
      <c r="D999" s="2" t="s">
        <v>173</v>
      </c>
      <c r="E999" s="20" t="s">
        <v>357</v>
      </c>
      <c r="F999" s="2" t="s">
        <v>91</v>
      </c>
      <c r="G999" s="25">
        <v>8739.6</v>
      </c>
      <c r="H999" s="25">
        <v>935.7</v>
      </c>
      <c r="I999" s="25">
        <v>935.7</v>
      </c>
    </row>
    <row r="1000" spans="1:9">
      <c r="A1000" s="125" t="s">
        <v>22</v>
      </c>
      <c r="B1000" s="2"/>
      <c r="C1000" s="2" t="s">
        <v>113</v>
      </c>
      <c r="D1000" s="2" t="s">
        <v>173</v>
      </c>
      <c r="E1000" s="20" t="s">
        <v>357</v>
      </c>
      <c r="F1000" s="2" t="s">
        <v>96</v>
      </c>
      <c r="G1000" s="25">
        <v>179.9</v>
      </c>
      <c r="H1000" s="25">
        <v>179.9</v>
      </c>
      <c r="I1000" s="25">
        <v>179.9</v>
      </c>
    </row>
    <row r="1001" spans="1:9">
      <c r="A1001" s="125" t="s">
        <v>30</v>
      </c>
      <c r="B1001" s="2"/>
      <c r="C1001" s="2" t="s">
        <v>31</v>
      </c>
      <c r="D1001" s="2" t="s">
        <v>32</v>
      </c>
      <c r="E1001" s="41"/>
      <c r="F1001" s="2"/>
      <c r="G1001" s="25">
        <f>SUM(G1002+G1012)</f>
        <v>66954.8</v>
      </c>
      <c r="H1001" s="25">
        <f>SUM(H1002+H1012)</f>
        <v>67159.3</v>
      </c>
      <c r="I1001" s="25">
        <f>SUM(I1002+I1012)</f>
        <v>67372</v>
      </c>
    </row>
    <row r="1002" spans="1:9">
      <c r="A1002" s="125" t="s">
        <v>53</v>
      </c>
      <c r="B1002" s="2"/>
      <c r="C1002" s="2" t="s">
        <v>31</v>
      </c>
      <c r="D1002" s="2" t="s">
        <v>54</v>
      </c>
      <c r="E1002" s="41"/>
      <c r="F1002" s="2"/>
      <c r="G1002" s="25">
        <f>G1003+G1008</f>
        <v>28537</v>
      </c>
      <c r="H1002" s="25">
        <f>H1003+H1008</f>
        <v>28741.5</v>
      </c>
      <c r="I1002" s="25">
        <f>I1003+I1008</f>
        <v>28954.2</v>
      </c>
    </row>
    <row r="1003" spans="1:9" ht="31.5">
      <c r="A1003" s="53" t="s">
        <v>517</v>
      </c>
      <c r="B1003" s="126"/>
      <c r="C1003" s="126" t="s">
        <v>31</v>
      </c>
      <c r="D1003" s="126" t="s">
        <v>54</v>
      </c>
      <c r="E1003" s="61" t="s">
        <v>365</v>
      </c>
      <c r="F1003" s="2"/>
      <c r="G1003" s="25">
        <f t="shared" ref="G1003:I1004" si="135">G1004</f>
        <v>5113</v>
      </c>
      <c r="H1003" s="25">
        <f t="shared" si="135"/>
        <v>5317.5</v>
      </c>
      <c r="I1003" s="25">
        <f t="shared" si="135"/>
        <v>5530.2</v>
      </c>
    </row>
    <row r="1004" spans="1:9" ht="31.5">
      <c r="A1004" s="65" t="s">
        <v>376</v>
      </c>
      <c r="B1004" s="126"/>
      <c r="C1004" s="126" t="s">
        <v>31</v>
      </c>
      <c r="D1004" s="126" t="s">
        <v>54</v>
      </c>
      <c r="E1004" s="61" t="s">
        <v>377</v>
      </c>
      <c r="F1004" s="2"/>
      <c r="G1004" s="25">
        <f t="shared" si="135"/>
        <v>5113</v>
      </c>
      <c r="H1004" s="25">
        <f t="shared" si="135"/>
        <v>5317.5</v>
      </c>
      <c r="I1004" s="25">
        <f t="shared" si="135"/>
        <v>5530.2</v>
      </c>
    </row>
    <row r="1005" spans="1:9" ht="47.25">
      <c r="A1005" s="65" t="s">
        <v>388</v>
      </c>
      <c r="B1005" s="126"/>
      <c r="C1005" s="126" t="s">
        <v>31</v>
      </c>
      <c r="D1005" s="126" t="s">
        <v>54</v>
      </c>
      <c r="E1005" s="61" t="s">
        <v>584</v>
      </c>
      <c r="F1005" s="2"/>
      <c r="G1005" s="25">
        <f>G1006+G1007</f>
        <v>5113</v>
      </c>
      <c r="H1005" s="25">
        <f>H1006+H1007</f>
        <v>5317.5</v>
      </c>
      <c r="I1005" s="25">
        <f>I1006+I1007</f>
        <v>5530.2</v>
      </c>
    </row>
    <row r="1006" spans="1:9">
      <c r="A1006" s="125" t="s">
        <v>42</v>
      </c>
      <c r="B1006" s="126"/>
      <c r="C1006" s="126" t="s">
        <v>31</v>
      </c>
      <c r="D1006" s="126" t="s">
        <v>54</v>
      </c>
      <c r="E1006" s="61" t="s">
        <v>584</v>
      </c>
      <c r="F1006" s="126" t="s">
        <v>99</v>
      </c>
      <c r="G1006" s="25">
        <v>4656</v>
      </c>
      <c r="H1006" s="25">
        <v>4842.2</v>
      </c>
      <c r="I1006" s="25">
        <v>5035.8999999999996</v>
      </c>
    </row>
    <row r="1007" spans="1:9" ht="31.5">
      <c r="A1007" s="125" t="s">
        <v>121</v>
      </c>
      <c r="B1007" s="2"/>
      <c r="C1007" s="126" t="s">
        <v>31</v>
      </c>
      <c r="D1007" s="126" t="s">
        <v>54</v>
      </c>
      <c r="E1007" s="61" t="s">
        <v>584</v>
      </c>
      <c r="F1007" s="2" t="s">
        <v>122</v>
      </c>
      <c r="G1007" s="25">
        <v>457</v>
      </c>
      <c r="H1007" s="25">
        <v>475.3</v>
      </c>
      <c r="I1007" s="25">
        <v>494.3</v>
      </c>
    </row>
    <row r="1008" spans="1:9" ht="31.5">
      <c r="A1008" s="125" t="s">
        <v>541</v>
      </c>
      <c r="B1008" s="2"/>
      <c r="C1008" s="2" t="s">
        <v>31</v>
      </c>
      <c r="D1008" s="2" t="s">
        <v>54</v>
      </c>
      <c r="E1008" s="61" t="s">
        <v>210</v>
      </c>
      <c r="F1008" s="2"/>
      <c r="G1008" s="102">
        <f>SUM(G1009)</f>
        <v>23424</v>
      </c>
      <c r="H1008" s="102">
        <f t="shared" ref="H1008:I1008" si="136">SUM(H1009)</f>
        <v>23424</v>
      </c>
      <c r="I1008" s="102">
        <f t="shared" si="136"/>
        <v>23424</v>
      </c>
    </row>
    <row r="1009" spans="1:9" ht="31.5">
      <c r="A1009" s="176" t="s">
        <v>983</v>
      </c>
      <c r="B1009" s="2"/>
      <c r="C1009" s="2" t="s">
        <v>31</v>
      </c>
      <c r="D1009" s="2" t="s">
        <v>54</v>
      </c>
      <c r="E1009" s="61" t="s">
        <v>981</v>
      </c>
      <c r="F1009" s="2"/>
      <c r="G1009" s="102">
        <f>SUM(G1010)</f>
        <v>23424</v>
      </c>
      <c r="H1009" s="102">
        <f t="shared" ref="H1009:I1009" si="137">SUM(H1010)</f>
        <v>23424</v>
      </c>
      <c r="I1009" s="102">
        <f t="shared" si="137"/>
        <v>23424</v>
      </c>
    </row>
    <row r="1010" spans="1:9" ht="47.25">
      <c r="A1010" s="125" t="s">
        <v>406</v>
      </c>
      <c r="B1010" s="2"/>
      <c r="C1010" s="2" t="s">
        <v>31</v>
      </c>
      <c r="D1010" s="2" t="s">
        <v>54</v>
      </c>
      <c r="E1010" s="61" t="s">
        <v>982</v>
      </c>
      <c r="F1010" s="2"/>
      <c r="G1010" s="102">
        <f t="shared" ref="G1010:I1010" si="138">G1011</f>
        <v>23424</v>
      </c>
      <c r="H1010" s="102">
        <f t="shared" si="138"/>
        <v>23424</v>
      </c>
      <c r="I1010" s="102">
        <f t="shared" si="138"/>
        <v>23424</v>
      </c>
    </row>
    <row r="1011" spans="1:9">
      <c r="A1011" s="125" t="s">
        <v>42</v>
      </c>
      <c r="B1011" s="2"/>
      <c r="C1011" s="2" t="s">
        <v>31</v>
      </c>
      <c r="D1011" s="2" t="s">
        <v>54</v>
      </c>
      <c r="E1011" s="61" t="s">
        <v>982</v>
      </c>
      <c r="F1011" s="2" t="s">
        <v>99</v>
      </c>
      <c r="G1011" s="102">
        <v>23424</v>
      </c>
      <c r="H1011" s="102">
        <v>23424</v>
      </c>
      <c r="I1011" s="102">
        <v>23424</v>
      </c>
    </row>
    <row r="1012" spans="1:9">
      <c r="A1012" s="125" t="s">
        <v>186</v>
      </c>
      <c r="B1012" s="31"/>
      <c r="C1012" s="2" t="s">
        <v>31</v>
      </c>
      <c r="D1012" s="2" t="s">
        <v>13</v>
      </c>
      <c r="E1012" s="61"/>
      <c r="F1012" s="31"/>
      <c r="G1012" s="102">
        <f>G1013+G1017</f>
        <v>38417.800000000003</v>
      </c>
      <c r="H1012" s="102">
        <f>H1013+H1017</f>
        <v>38417.800000000003</v>
      </c>
      <c r="I1012" s="102">
        <f>I1013+I1017</f>
        <v>38417.800000000003</v>
      </c>
    </row>
    <row r="1013" spans="1:9" ht="31.5">
      <c r="A1013" s="125" t="s">
        <v>539</v>
      </c>
      <c r="B1013" s="2"/>
      <c r="C1013" s="2" t="s">
        <v>31</v>
      </c>
      <c r="D1013" s="2" t="s">
        <v>13</v>
      </c>
      <c r="E1013" s="41" t="s">
        <v>401</v>
      </c>
      <c r="F1013" s="2"/>
      <c r="G1013" s="102">
        <f>SUM(G1014)</f>
        <v>29718.3</v>
      </c>
      <c r="H1013" s="102">
        <f t="shared" ref="H1013:I1013" si="139">SUM(H1014)</f>
        <v>29718.3</v>
      </c>
      <c r="I1013" s="102">
        <f t="shared" si="139"/>
        <v>29718.3</v>
      </c>
    </row>
    <row r="1014" spans="1:9">
      <c r="A1014" s="176" t="s">
        <v>986</v>
      </c>
      <c r="B1014" s="2"/>
      <c r="C1014" s="2" t="s">
        <v>31</v>
      </c>
      <c r="D1014" s="2" t="s">
        <v>13</v>
      </c>
      <c r="E1014" s="41" t="s">
        <v>984</v>
      </c>
      <c r="F1014" s="2"/>
      <c r="G1014" s="102">
        <f>SUM(G1015)</f>
        <v>29718.3</v>
      </c>
      <c r="H1014" s="102">
        <f t="shared" ref="H1014:I1014" si="140">SUM(H1015)</f>
        <v>29718.3</v>
      </c>
      <c r="I1014" s="102">
        <f t="shared" si="140"/>
        <v>29718.3</v>
      </c>
    </row>
    <row r="1015" spans="1:9" ht="63">
      <c r="A1015" s="125" t="s">
        <v>407</v>
      </c>
      <c r="B1015" s="2"/>
      <c r="C1015" s="2" t="s">
        <v>31</v>
      </c>
      <c r="D1015" s="2" t="s">
        <v>13</v>
      </c>
      <c r="E1015" s="61" t="s">
        <v>985</v>
      </c>
      <c r="F1015" s="2"/>
      <c r="G1015" s="102">
        <f t="shared" ref="G1015:I1015" si="141">G1016</f>
        <v>29718.3</v>
      </c>
      <c r="H1015" s="102">
        <f t="shared" si="141"/>
        <v>29718.3</v>
      </c>
      <c r="I1015" s="102">
        <f t="shared" si="141"/>
        <v>29718.3</v>
      </c>
    </row>
    <row r="1016" spans="1:9">
      <c r="A1016" s="125" t="s">
        <v>42</v>
      </c>
      <c r="B1016" s="126"/>
      <c r="C1016" s="2" t="s">
        <v>31</v>
      </c>
      <c r="D1016" s="2" t="s">
        <v>13</v>
      </c>
      <c r="E1016" s="61" t="s">
        <v>985</v>
      </c>
      <c r="F1016" s="2">
        <v>300</v>
      </c>
      <c r="G1016" s="102">
        <v>29718.3</v>
      </c>
      <c r="H1016" s="102">
        <v>29718.3</v>
      </c>
      <c r="I1016" s="102">
        <v>29718.3</v>
      </c>
    </row>
    <row r="1017" spans="1:9" ht="31.5">
      <c r="A1017" s="125" t="s">
        <v>749</v>
      </c>
      <c r="B1017" s="31"/>
      <c r="C1017" s="2" t="s">
        <v>31</v>
      </c>
      <c r="D1017" s="2" t="s">
        <v>13</v>
      </c>
      <c r="E1017" s="31" t="s">
        <v>326</v>
      </c>
      <c r="F1017" s="31"/>
      <c r="G1017" s="102">
        <f>SUM(G1018)</f>
        <v>8699.5</v>
      </c>
      <c r="H1017" s="102">
        <f t="shared" ref="H1017:I1017" si="142">SUM(H1018)</f>
        <v>8699.5</v>
      </c>
      <c r="I1017" s="102">
        <f t="shared" si="142"/>
        <v>8699.5</v>
      </c>
    </row>
    <row r="1018" spans="1:9" ht="31.5">
      <c r="A1018" s="125" t="s">
        <v>892</v>
      </c>
      <c r="B1018" s="31"/>
      <c r="C1018" s="2" t="s">
        <v>31</v>
      </c>
      <c r="D1018" s="2" t="s">
        <v>13</v>
      </c>
      <c r="E1018" s="31" t="s">
        <v>861</v>
      </c>
      <c r="F1018" s="31"/>
      <c r="G1018" s="102">
        <f>SUM(G1019)</f>
        <v>8699.5</v>
      </c>
      <c r="H1018" s="102">
        <f t="shared" ref="H1018:I1018" si="143">SUM(H1019)</f>
        <v>8699.5</v>
      </c>
      <c r="I1018" s="102">
        <f t="shared" si="143"/>
        <v>8699.5</v>
      </c>
    </row>
    <row r="1019" spans="1:9" ht="94.5">
      <c r="A1019" s="125" t="s">
        <v>619</v>
      </c>
      <c r="B1019" s="2"/>
      <c r="C1019" s="2" t="s">
        <v>31</v>
      </c>
      <c r="D1019" s="2" t="s">
        <v>13</v>
      </c>
      <c r="E1019" s="31" t="s">
        <v>924</v>
      </c>
      <c r="F1019" s="2"/>
      <c r="G1019" s="25">
        <f t="shared" ref="G1019:I1019" si="144">G1020</f>
        <v>8699.5</v>
      </c>
      <c r="H1019" s="25">
        <f t="shared" si="144"/>
        <v>8699.5</v>
      </c>
      <c r="I1019" s="25">
        <f t="shared" si="144"/>
        <v>8699.5</v>
      </c>
    </row>
    <row r="1020" spans="1:9">
      <c r="A1020" s="125" t="s">
        <v>42</v>
      </c>
      <c r="B1020" s="2"/>
      <c r="C1020" s="2" t="s">
        <v>31</v>
      </c>
      <c r="D1020" s="2" t="s">
        <v>13</v>
      </c>
      <c r="E1020" s="31" t="s">
        <v>924</v>
      </c>
      <c r="F1020" s="2" t="s">
        <v>99</v>
      </c>
      <c r="G1020" s="25">
        <v>8699.5</v>
      </c>
      <c r="H1020" s="25">
        <v>8699.5</v>
      </c>
      <c r="I1020" s="25">
        <v>8699.5</v>
      </c>
    </row>
    <row r="1021" spans="1:9" hidden="1">
      <c r="A1021" s="125" t="s">
        <v>77</v>
      </c>
      <c r="B1021" s="46"/>
      <c r="C1021" s="126" t="s">
        <v>31</v>
      </c>
      <c r="D1021" s="126" t="s">
        <v>78</v>
      </c>
      <c r="E1021" s="126"/>
      <c r="F1021" s="34"/>
      <c r="G1021" s="102">
        <f t="shared" ref="G1021:I1022" si="145">G1022</f>
        <v>0</v>
      </c>
      <c r="H1021" s="102">
        <f t="shared" si="145"/>
        <v>0</v>
      </c>
      <c r="I1021" s="102">
        <f t="shared" si="145"/>
        <v>0</v>
      </c>
    </row>
    <row r="1022" spans="1:9" ht="31.5" hidden="1">
      <c r="A1022" s="125" t="s">
        <v>514</v>
      </c>
      <c r="B1022" s="46"/>
      <c r="C1022" s="126" t="s">
        <v>31</v>
      </c>
      <c r="D1022" s="126" t="s">
        <v>78</v>
      </c>
      <c r="E1022" s="31" t="s">
        <v>16</v>
      </c>
      <c r="F1022" s="34"/>
      <c r="G1022" s="102">
        <f t="shared" si="145"/>
        <v>0</v>
      </c>
      <c r="H1022" s="102">
        <f t="shared" si="145"/>
        <v>0</v>
      </c>
      <c r="I1022" s="102">
        <f t="shared" si="145"/>
        <v>0</v>
      </c>
    </row>
    <row r="1023" spans="1:9" hidden="1">
      <c r="A1023" s="125" t="s">
        <v>84</v>
      </c>
      <c r="B1023" s="46"/>
      <c r="C1023" s="126" t="s">
        <v>31</v>
      </c>
      <c r="D1023" s="126" t="s">
        <v>78</v>
      </c>
      <c r="E1023" s="31" t="s">
        <v>68</v>
      </c>
      <c r="F1023" s="31"/>
      <c r="G1023" s="102">
        <f>SUM(G1025)</f>
        <v>0</v>
      </c>
      <c r="H1023" s="102">
        <f>SUM(H1025)</f>
        <v>0</v>
      </c>
      <c r="I1023" s="102">
        <f>SUM(I1025)</f>
        <v>0</v>
      </c>
    </row>
    <row r="1024" spans="1:9" hidden="1">
      <c r="A1024" s="125" t="s">
        <v>35</v>
      </c>
      <c r="B1024" s="46"/>
      <c r="C1024" s="126" t="s">
        <v>31</v>
      </c>
      <c r="D1024" s="126" t="s">
        <v>78</v>
      </c>
      <c r="E1024" s="31" t="s">
        <v>428</v>
      </c>
      <c r="F1024" s="31"/>
      <c r="G1024" s="102">
        <f t="shared" ref="G1024:I1025" si="146">G1025</f>
        <v>0</v>
      </c>
      <c r="H1024" s="102">
        <f t="shared" si="146"/>
        <v>0</v>
      </c>
      <c r="I1024" s="102">
        <f t="shared" si="146"/>
        <v>0</v>
      </c>
    </row>
    <row r="1025" spans="1:11" hidden="1">
      <c r="A1025" s="125" t="s">
        <v>37</v>
      </c>
      <c r="B1025" s="46"/>
      <c r="C1025" s="126" t="s">
        <v>31</v>
      </c>
      <c r="D1025" s="126" t="s">
        <v>78</v>
      </c>
      <c r="E1025" s="31" t="s">
        <v>429</v>
      </c>
      <c r="F1025" s="31"/>
      <c r="G1025" s="102">
        <f t="shared" si="146"/>
        <v>0</v>
      </c>
      <c r="H1025" s="102">
        <f t="shared" si="146"/>
        <v>0</v>
      </c>
      <c r="I1025" s="102">
        <f t="shared" si="146"/>
        <v>0</v>
      </c>
    </row>
    <row r="1026" spans="1:11" ht="31.5" hidden="1">
      <c r="A1026" s="125" t="s">
        <v>121</v>
      </c>
      <c r="B1026" s="46"/>
      <c r="C1026" s="126" t="s">
        <v>31</v>
      </c>
      <c r="D1026" s="126" t="s">
        <v>78</v>
      </c>
      <c r="E1026" s="31" t="s">
        <v>429</v>
      </c>
      <c r="F1026" s="31">
        <v>600</v>
      </c>
      <c r="G1026" s="102"/>
      <c r="H1026" s="102"/>
      <c r="I1026" s="102"/>
    </row>
    <row r="1027" spans="1:11">
      <c r="A1027" s="125" t="s">
        <v>256</v>
      </c>
      <c r="B1027" s="46"/>
      <c r="C1027" s="126" t="s">
        <v>170</v>
      </c>
      <c r="D1027" s="126"/>
      <c r="E1027" s="31"/>
      <c r="F1027" s="31"/>
      <c r="G1027" s="102">
        <f t="shared" ref="G1027:I1032" si="147">SUM(G1028)</f>
        <v>2614.6999999999998</v>
      </c>
      <c r="H1027" s="102">
        <f t="shared" si="147"/>
        <v>2614.6999999999998</v>
      </c>
      <c r="I1027" s="102">
        <f t="shared" si="147"/>
        <v>2614.6999999999998</v>
      </c>
    </row>
    <row r="1028" spans="1:11">
      <c r="A1028" s="125" t="s">
        <v>190</v>
      </c>
      <c r="B1028" s="46"/>
      <c r="C1028" s="126" t="s">
        <v>170</v>
      </c>
      <c r="D1028" s="126" t="s">
        <v>169</v>
      </c>
      <c r="E1028" s="31"/>
      <c r="F1028" s="31"/>
      <c r="G1028" s="102">
        <f t="shared" si="147"/>
        <v>2614.6999999999998</v>
      </c>
      <c r="H1028" s="102">
        <f t="shared" si="147"/>
        <v>2614.6999999999998</v>
      </c>
      <c r="I1028" s="102">
        <f t="shared" si="147"/>
        <v>2614.6999999999998</v>
      </c>
    </row>
    <row r="1029" spans="1:11" ht="31.5">
      <c r="A1029" s="125" t="s">
        <v>749</v>
      </c>
      <c r="B1029" s="46"/>
      <c r="C1029" s="126" t="s">
        <v>170</v>
      </c>
      <c r="D1029" s="126" t="s">
        <v>169</v>
      </c>
      <c r="E1029" s="31" t="s">
        <v>326</v>
      </c>
      <c r="F1029" s="31"/>
      <c r="G1029" s="102">
        <f t="shared" si="147"/>
        <v>2614.6999999999998</v>
      </c>
      <c r="H1029" s="102">
        <f t="shared" si="147"/>
        <v>2614.6999999999998</v>
      </c>
      <c r="I1029" s="102">
        <f t="shared" si="147"/>
        <v>2614.6999999999998</v>
      </c>
    </row>
    <row r="1030" spans="1:11" ht="31.5">
      <c r="A1030" s="125" t="s">
        <v>549</v>
      </c>
      <c r="B1030" s="46"/>
      <c r="C1030" s="126" t="s">
        <v>170</v>
      </c>
      <c r="D1030" s="126" t="s">
        <v>169</v>
      </c>
      <c r="E1030" s="31" t="s">
        <v>355</v>
      </c>
      <c r="F1030" s="31"/>
      <c r="G1030" s="102">
        <f t="shared" si="147"/>
        <v>2614.6999999999998</v>
      </c>
      <c r="H1030" s="102">
        <f t="shared" si="147"/>
        <v>2614.6999999999998</v>
      </c>
      <c r="I1030" s="102">
        <f t="shared" si="147"/>
        <v>2614.6999999999998</v>
      </c>
    </row>
    <row r="1031" spans="1:11" ht="31.5">
      <c r="A1031" s="125" t="s">
        <v>45</v>
      </c>
      <c r="B1031" s="46"/>
      <c r="C1031" s="126" t="s">
        <v>170</v>
      </c>
      <c r="D1031" s="126" t="s">
        <v>169</v>
      </c>
      <c r="E1031" s="31" t="s">
        <v>356</v>
      </c>
      <c r="F1031" s="31"/>
      <c r="G1031" s="102">
        <f t="shared" si="147"/>
        <v>2614.6999999999998</v>
      </c>
      <c r="H1031" s="102">
        <f t="shared" si="147"/>
        <v>2614.6999999999998</v>
      </c>
      <c r="I1031" s="102">
        <f t="shared" si="147"/>
        <v>2614.6999999999998</v>
      </c>
    </row>
    <row r="1032" spans="1:11">
      <c r="A1032" s="125" t="s">
        <v>550</v>
      </c>
      <c r="B1032" s="46"/>
      <c r="C1032" s="126" t="s">
        <v>170</v>
      </c>
      <c r="D1032" s="126" t="s">
        <v>169</v>
      </c>
      <c r="E1032" s="31" t="s">
        <v>357</v>
      </c>
      <c r="F1032" s="31"/>
      <c r="G1032" s="102">
        <f t="shared" si="147"/>
        <v>2614.6999999999998</v>
      </c>
      <c r="H1032" s="102">
        <f t="shared" si="147"/>
        <v>2614.6999999999998</v>
      </c>
      <c r="I1032" s="102">
        <f t="shared" si="147"/>
        <v>2614.6999999999998</v>
      </c>
    </row>
    <row r="1033" spans="1:11" ht="47.25">
      <c r="A1033" s="27" t="s">
        <v>51</v>
      </c>
      <c r="B1033" s="46"/>
      <c r="C1033" s="126" t="s">
        <v>170</v>
      </c>
      <c r="D1033" s="126" t="s">
        <v>169</v>
      </c>
      <c r="E1033" s="31" t="s">
        <v>357</v>
      </c>
      <c r="F1033" s="31">
        <v>100</v>
      </c>
      <c r="G1033" s="102">
        <v>2614.6999999999998</v>
      </c>
      <c r="H1033" s="102">
        <v>2614.6999999999998</v>
      </c>
      <c r="I1033" s="102">
        <v>2614.6999999999998</v>
      </c>
    </row>
    <row r="1034" spans="1:11">
      <c r="A1034" s="51" t="s">
        <v>546</v>
      </c>
      <c r="B1034" s="22" t="s">
        <v>111</v>
      </c>
      <c r="C1034" s="22"/>
      <c r="D1034" s="22"/>
      <c r="E1034" s="22"/>
      <c r="F1034" s="22"/>
      <c r="G1034" s="28">
        <f>G1035+G1061+G1172</f>
        <v>261209.1</v>
      </c>
      <c r="H1034" s="28">
        <f>H1035+H1061+H1172</f>
        <v>246116.1</v>
      </c>
      <c r="I1034" s="28">
        <f>I1035+I1061+I1172</f>
        <v>243884.40000000002</v>
      </c>
      <c r="J1034" s="116">
        <v>262639.3</v>
      </c>
      <c r="K1034" s="108">
        <f>SUM(J1034-G1034)</f>
        <v>1430.1999999999825</v>
      </c>
    </row>
    <row r="1035" spans="1:11">
      <c r="A1035" s="125" t="s">
        <v>112</v>
      </c>
      <c r="B1035" s="2"/>
      <c r="C1035" s="2" t="s">
        <v>113</v>
      </c>
      <c r="D1035" s="2"/>
      <c r="E1035" s="2"/>
      <c r="F1035" s="2"/>
      <c r="G1035" s="25">
        <f>G1036+G1055</f>
        <v>89198.099999999991</v>
      </c>
      <c r="H1035" s="25">
        <f>H1036+H1055</f>
        <v>93261.5</v>
      </c>
      <c r="I1035" s="25">
        <f>I1036+I1055</f>
        <v>87013.6</v>
      </c>
      <c r="J1035" s="116">
        <v>246116.1</v>
      </c>
      <c r="K1035" s="108">
        <f>SUM(J1035-H1034)</f>
        <v>0</v>
      </c>
    </row>
    <row r="1036" spans="1:11">
      <c r="A1036" s="125" t="s">
        <v>114</v>
      </c>
      <c r="B1036" s="2"/>
      <c r="C1036" s="2" t="s">
        <v>113</v>
      </c>
      <c r="D1036" s="2" t="s">
        <v>54</v>
      </c>
      <c r="E1036" s="2"/>
      <c r="F1036" s="2"/>
      <c r="G1036" s="25">
        <f>SUM(G1037)</f>
        <v>89198.099999999991</v>
      </c>
      <c r="H1036" s="25">
        <f>SUM(H1037)</f>
        <v>93261.5</v>
      </c>
      <c r="I1036" s="25">
        <f>SUM(I1037)</f>
        <v>87013.6</v>
      </c>
      <c r="J1036" s="116">
        <v>243884.40000000002</v>
      </c>
      <c r="K1036" s="108">
        <f>SUM(J1036-I1034)</f>
        <v>0</v>
      </c>
    </row>
    <row r="1037" spans="1:11">
      <c r="A1037" s="125" t="s">
        <v>754</v>
      </c>
      <c r="B1037" s="2"/>
      <c r="C1037" s="2" t="s">
        <v>113</v>
      </c>
      <c r="D1037" s="2" t="s">
        <v>54</v>
      </c>
      <c r="E1037" s="2" t="s">
        <v>115</v>
      </c>
      <c r="F1037" s="2"/>
      <c r="G1037" s="25">
        <f>SUM(G1038)+G1042</f>
        <v>89198.099999999991</v>
      </c>
      <c r="H1037" s="25">
        <f>SUM(H1038)+H1042</f>
        <v>93261.5</v>
      </c>
      <c r="I1037" s="25">
        <f>SUM(I1038)+I1042</f>
        <v>87013.6</v>
      </c>
    </row>
    <row r="1038" spans="1:11">
      <c r="A1038" s="125" t="s">
        <v>116</v>
      </c>
      <c r="B1038" s="2"/>
      <c r="C1038" s="2" t="s">
        <v>113</v>
      </c>
      <c r="D1038" s="2" t="s">
        <v>54</v>
      </c>
      <c r="E1038" s="2" t="s">
        <v>117</v>
      </c>
      <c r="F1038" s="2"/>
      <c r="G1038" s="25">
        <f t="shared" ref="G1038:I1040" si="148">G1039</f>
        <v>88659.4</v>
      </c>
      <c r="H1038" s="25">
        <f t="shared" si="148"/>
        <v>87013.6</v>
      </c>
      <c r="I1038" s="25">
        <f t="shared" si="148"/>
        <v>87013.6</v>
      </c>
    </row>
    <row r="1039" spans="1:11" ht="47.25">
      <c r="A1039" s="125" t="s">
        <v>26</v>
      </c>
      <c r="B1039" s="2"/>
      <c r="C1039" s="2" t="s">
        <v>113</v>
      </c>
      <c r="D1039" s="2" t="s">
        <v>54</v>
      </c>
      <c r="E1039" s="2" t="s">
        <v>118</v>
      </c>
      <c r="F1039" s="2"/>
      <c r="G1039" s="25">
        <f t="shared" si="148"/>
        <v>88659.4</v>
      </c>
      <c r="H1039" s="25">
        <f t="shared" si="148"/>
        <v>87013.6</v>
      </c>
      <c r="I1039" s="25">
        <f t="shared" si="148"/>
        <v>87013.6</v>
      </c>
    </row>
    <row r="1040" spans="1:11">
      <c r="A1040" s="125" t="s">
        <v>119</v>
      </c>
      <c r="B1040" s="2"/>
      <c r="C1040" s="2" t="s">
        <v>113</v>
      </c>
      <c r="D1040" s="2" t="s">
        <v>54</v>
      </c>
      <c r="E1040" s="2" t="s">
        <v>120</v>
      </c>
      <c r="F1040" s="2"/>
      <c r="G1040" s="25">
        <f t="shared" si="148"/>
        <v>88659.4</v>
      </c>
      <c r="H1040" s="25">
        <f t="shared" si="148"/>
        <v>87013.6</v>
      </c>
      <c r="I1040" s="25">
        <f t="shared" si="148"/>
        <v>87013.6</v>
      </c>
    </row>
    <row r="1041" spans="1:9" ht="31.5">
      <c r="A1041" s="125" t="s">
        <v>121</v>
      </c>
      <c r="B1041" s="2"/>
      <c r="C1041" s="2" t="s">
        <v>113</v>
      </c>
      <c r="D1041" s="2" t="s">
        <v>54</v>
      </c>
      <c r="E1041" s="2" t="s">
        <v>120</v>
      </c>
      <c r="F1041" s="2" t="s">
        <v>122</v>
      </c>
      <c r="G1041" s="25">
        <v>88659.4</v>
      </c>
      <c r="H1041" s="25">
        <v>87013.6</v>
      </c>
      <c r="I1041" s="25">
        <v>87013.6</v>
      </c>
    </row>
    <row r="1042" spans="1:9" ht="31.5">
      <c r="A1042" s="125" t="s">
        <v>156</v>
      </c>
      <c r="B1042" s="3"/>
      <c r="C1042" s="2" t="s">
        <v>113</v>
      </c>
      <c r="D1042" s="2" t="s">
        <v>54</v>
      </c>
      <c r="E1042" s="2" t="s">
        <v>157</v>
      </c>
      <c r="F1042" s="4"/>
      <c r="G1042" s="25">
        <f>G1043+G1052</f>
        <v>538.70000000000005</v>
      </c>
      <c r="H1042" s="25">
        <f>H1043+H1052</f>
        <v>6247.9</v>
      </c>
      <c r="I1042" s="25">
        <f>I1043+I1052</f>
        <v>0</v>
      </c>
    </row>
    <row r="1043" spans="1:9">
      <c r="A1043" s="125" t="s">
        <v>151</v>
      </c>
      <c r="B1043" s="3"/>
      <c r="C1043" s="2" t="s">
        <v>113</v>
      </c>
      <c r="D1043" s="2" t="s">
        <v>54</v>
      </c>
      <c r="E1043" s="2" t="s">
        <v>158</v>
      </c>
      <c r="F1043" s="4"/>
      <c r="G1043" s="25">
        <f>SUM(G1044+G1047+G1049)</f>
        <v>538.70000000000005</v>
      </c>
      <c r="H1043" s="25">
        <f>SUM(H1044+H1047+H1049)</f>
        <v>0</v>
      </c>
      <c r="I1043" s="25">
        <f>SUM(I1044+I1047+I1049)</f>
        <v>0</v>
      </c>
    </row>
    <row r="1044" spans="1:9" hidden="1">
      <c r="A1044" s="125" t="s">
        <v>423</v>
      </c>
      <c r="B1044" s="3"/>
      <c r="C1044" s="2" t="s">
        <v>113</v>
      </c>
      <c r="D1044" s="2" t="s">
        <v>54</v>
      </c>
      <c r="E1044" s="2" t="s">
        <v>424</v>
      </c>
      <c r="F1044" s="2"/>
      <c r="G1044" s="25">
        <f t="shared" ref="G1044:I1045" si="149">G1045</f>
        <v>0</v>
      </c>
      <c r="H1044" s="25">
        <f t="shared" si="149"/>
        <v>0</v>
      </c>
      <c r="I1044" s="25">
        <f t="shared" si="149"/>
        <v>0</v>
      </c>
    </row>
    <row r="1045" spans="1:9" hidden="1">
      <c r="A1045" s="125" t="s">
        <v>119</v>
      </c>
      <c r="B1045" s="3"/>
      <c r="C1045" s="2" t="s">
        <v>113</v>
      </c>
      <c r="D1045" s="2" t="s">
        <v>54</v>
      </c>
      <c r="E1045" s="2" t="s">
        <v>425</v>
      </c>
      <c r="F1045" s="2"/>
      <c r="G1045" s="25">
        <f t="shared" si="149"/>
        <v>0</v>
      </c>
      <c r="H1045" s="25">
        <f t="shared" si="149"/>
        <v>0</v>
      </c>
      <c r="I1045" s="25">
        <f t="shared" si="149"/>
        <v>0</v>
      </c>
    </row>
    <row r="1046" spans="1:9" ht="31.5" hidden="1">
      <c r="A1046" s="125" t="s">
        <v>121</v>
      </c>
      <c r="B1046" s="3"/>
      <c r="C1046" s="2" t="s">
        <v>113</v>
      </c>
      <c r="D1046" s="2" t="s">
        <v>54</v>
      </c>
      <c r="E1046" s="2" t="s">
        <v>425</v>
      </c>
      <c r="F1046" s="2" t="s">
        <v>122</v>
      </c>
      <c r="G1046" s="25"/>
      <c r="H1046" s="25"/>
      <c r="I1046" s="25"/>
    </row>
    <row r="1047" spans="1:9" ht="31.5">
      <c r="A1047" s="125" t="s">
        <v>265</v>
      </c>
      <c r="B1047" s="3"/>
      <c r="C1047" s="2" t="s">
        <v>113</v>
      </c>
      <c r="D1047" s="2" t="s">
        <v>54</v>
      </c>
      <c r="E1047" s="2" t="s">
        <v>442</v>
      </c>
      <c r="F1047" s="2"/>
      <c r="G1047" s="25">
        <f>SUM(G1048)</f>
        <v>210</v>
      </c>
      <c r="H1047" s="25">
        <f>SUM(H1048)</f>
        <v>0</v>
      </c>
      <c r="I1047" s="25">
        <f>SUM(I1048)</f>
        <v>0</v>
      </c>
    </row>
    <row r="1048" spans="1:9" ht="31.5">
      <c r="A1048" s="125" t="s">
        <v>121</v>
      </c>
      <c r="B1048" s="3"/>
      <c r="C1048" s="2" t="s">
        <v>113</v>
      </c>
      <c r="D1048" s="2" t="s">
        <v>54</v>
      </c>
      <c r="E1048" s="2" t="s">
        <v>443</v>
      </c>
      <c r="F1048" s="2" t="s">
        <v>122</v>
      </c>
      <c r="G1048" s="25">
        <v>210</v>
      </c>
      <c r="H1048" s="25"/>
      <c r="I1048" s="25"/>
    </row>
    <row r="1049" spans="1:9">
      <c r="A1049" s="125" t="s">
        <v>335</v>
      </c>
      <c r="B1049" s="3"/>
      <c r="C1049" s="2" t="s">
        <v>113</v>
      </c>
      <c r="D1049" s="2" t="s">
        <v>54</v>
      </c>
      <c r="E1049" s="2" t="s">
        <v>426</v>
      </c>
      <c r="F1049" s="2"/>
      <c r="G1049" s="25">
        <f>SUM(G1050)</f>
        <v>328.7</v>
      </c>
      <c r="H1049" s="25">
        <f>SUM(H1050)</f>
        <v>0</v>
      </c>
      <c r="I1049" s="25">
        <f>SUM(I1050)</f>
        <v>0</v>
      </c>
    </row>
    <row r="1050" spans="1:9">
      <c r="A1050" s="125" t="s">
        <v>335</v>
      </c>
      <c r="B1050" s="3"/>
      <c r="C1050" s="2" t="s">
        <v>113</v>
      </c>
      <c r="D1050" s="2" t="s">
        <v>54</v>
      </c>
      <c r="E1050" s="2" t="s">
        <v>427</v>
      </c>
      <c r="F1050" s="2"/>
      <c r="G1050" s="25">
        <f>G1051</f>
        <v>328.7</v>
      </c>
      <c r="H1050" s="25">
        <f>H1051</f>
        <v>0</v>
      </c>
      <c r="I1050" s="25">
        <f>I1051</f>
        <v>0</v>
      </c>
    </row>
    <row r="1051" spans="1:9" ht="31.5">
      <c r="A1051" s="125" t="s">
        <v>121</v>
      </c>
      <c r="B1051" s="3"/>
      <c r="C1051" s="2" t="s">
        <v>113</v>
      </c>
      <c r="D1051" s="2" t="s">
        <v>54</v>
      </c>
      <c r="E1051" s="2" t="s">
        <v>427</v>
      </c>
      <c r="F1051" s="2" t="s">
        <v>122</v>
      </c>
      <c r="G1051" s="25">
        <v>328.7</v>
      </c>
      <c r="H1051" s="25"/>
      <c r="I1051" s="25"/>
    </row>
    <row r="1052" spans="1:9">
      <c r="A1052" s="125" t="s">
        <v>610</v>
      </c>
      <c r="B1052" s="3"/>
      <c r="C1052" s="2" t="s">
        <v>113</v>
      </c>
      <c r="D1052" s="2" t="s">
        <v>54</v>
      </c>
      <c r="E1052" s="2" t="s">
        <v>611</v>
      </c>
      <c r="F1052" s="2"/>
      <c r="G1052" s="25">
        <f t="shared" ref="G1052:I1053" si="150">G1053</f>
        <v>0</v>
      </c>
      <c r="H1052" s="25">
        <f t="shared" si="150"/>
        <v>6247.9</v>
      </c>
      <c r="I1052" s="25">
        <f t="shared" si="150"/>
        <v>0</v>
      </c>
    </row>
    <row r="1053" spans="1:9" ht="63">
      <c r="A1053" s="125" t="s">
        <v>849</v>
      </c>
      <c r="B1053" s="3"/>
      <c r="C1053" s="2" t="s">
        <v>113</v>
      </c>
      <c r="D1053" s="2" t="s">
        <v>54</v>
      </c>
      <c r="E1053" s="2" t="s">
        <v>848</v>
      </c>
      <c r="F1053" s="2"/>
      <c r="G1053" s="25">
        <f t="shared" si="150"/>
        <v>0</v>
      </c>
      <c r="H1053" s="25">
        <f t="shared" si="150"/>
        <v>6247.9</v>
      </c>
      <c r="I1053" s="25">
        <f t="shared" si="150"/>
        <v>0</v>
      </c>
    </row>
    <row r="1054" spans="1:9" ht="31.5">
      <c r="A1054" s="125" t="s">
        <v>121</v>
      </c>
      <c r="B1054" s="3"/>
      <c r="C1054" s="2" t="s">
        <v>113</v>
      </c>
      <c r="D1054" s="2" t="s">
        <v>54</v>
      </c>
      <c r="E1054" s="2" t="s">
        <v>848</v>
      </c>
      <c r="F1054" s="2" t="s">
        <v>122</v>
      </c>
      <c r="G1054" s="25"/>
      <c r="H1054" s="25">
        <v>6247.9</v>
      </c>
      <c r="I1054" s="25"/>
    </row>
    <row r="1055" spans="1:9" hidden="1">
      <c r="A1055" s="125" t="s">
        <v>341</v>
      </c>
      <c r="B1055" s="2"/>
      <c r="C1055" s="2" t="s">
        <v>113</v>
      </c>
      <c r="D1055" s="2" t="s">
        <v>113</v>
      </c>
      <c r="E1055" s="31"/>
      <c r="F1055" s="31"/>
      <c r="G1055" s="25">
        <f t="shared" ref="G1055:I1059" si="151">SUM(G1056)</f>
        <v>0</v>
      </c>
      <c r="H1055" s="25">
        <f t="shared" si="151"/>
        <v>0</v>
      </c>
      <c r="I1055" s="25">
        <f t="shared" si="151"/>
        <v>0</v>
      </c>
    </row>
    <row r="1056" spans="1:9" ht="31.5" hidden="1">
      <c r="A1056" s="125" t="s">
        <v>749</v>
      </c>
      <c r="B1056" s="126"/>
      <c r="C1056" s="126" t="s">
        <v>113</v>
      </c>
      <c r="D1056" s="126" t="s">
        <v>113</v>
      </c>
      <c r="E1056" s="31" t="s">
        <v>326</v>
      </c>
      <c r="F1056" s="31"/>
      <c r="G1056" s="25">
        <f t="shared" si="151"/>
        <v>0</v>
      </c>
      <c r="H1056" s="25">
        <f t="shared" si="151"/>
        <v>0</v>
      </c>
      <c r="I1056" s="25">
        <f t="shared" si="151"/>
        <v>0</v>
      </c>
    </row>
    <row r="1057" spans="1:9" ht="31.5" hidden="1">
      <c r="A1057" s="125" t="s">
        <v>538</v>
      </c>
      <c r="B1057" s="2"/>
      <c r="C1057" s="2" t="s">
        <v>113</v>
      </c>
      <c r="D1057" s="2" t="s">
        <v>113</v>
      </c>
      <c r="E1057" s="2" t="s">
        <v>348</v>
      </c>
      <c r="F1057" s="2"/>
      <c r="G1057" s="25">
        <f t="shared" si="151"/>
        <v>0</v>
      </c>
      <c r="H1057" s="25">
        <f t="shared" si="151"/>
        <v>0</v>
      </c>
      <c r="I1057" s="25">
        <f t="shared" si="151"/>
        <v>0</v>
      </c>
    </row>
    <row r="1058" spans="1:9" hidden="1">
      <c r="A1058" s="125" t="s">
        <v>35</v>
      </c>
      <c r="B1058" s="2"/>
      <c r="C1058" s="2" t="s">
        <v>113</v>
      </c>
      <c r="D1058" s="2" t="s">
        <v>113</v>
      </c>
      <c r="E1058" s="2" t="s">
        <v>349</v>
      </c>
      <c r="F1058" s="2"/>
      <c r="G1058" s="25">
        <f t="shared" si="151"/>
        <v>0</v>
      </c>
      <c r="H1058" s="25">
        <f t="shared" si="151"/>
        <v>0</v>
      </c>
      <c r="I1058" s="25">
        <f t="shared" si="151"/>
        <v>0</v>
      </c>
    </row>
    <row r="1059" spans="1:9" ht="31.5" hidden="1">
      <c r="A1059" s="125" t="s">
        <v>350</v>
      </c>
      <c r="B1059" s="31"/>
      <c r="C1059" s="2" t="s">
        <v>113</v>
      </c>
      <c r="D1059" s="2" t="s">
        <v>113</v>
      </c>
      <c r="E1059" s="2" t="s">
        <v>351</v>
      </c>
      <c r="F1059" s="2"/>
      <c r="G1059" s="25">
        <f t="shared" si="151"/>
        <v>0</v>
      </c>
      <c r="H1059" s="25">
        <f t="shared" si="151"/>
        <v>0</v>
      </c>
      <c r="I1059" s="25">
        <f t="shared" si="151"/>
        <v>0</v>
      </c>
    </row>
    <row r="1060" spans="1:9" ht="31.5" hidden="1">
      <c r="A1060" s="125" t="s">
        <v>230</v>
      </c>
      <c r="B1060" s="2"/>
      <c r="C1060" s="2" t="s">
        <v>113</v>
      </c>
      <c r="D1060" s="2" t="s">
        <v>113</v>
      </c>
      <c r="E1060" s="2" t="s">
        <v>351</v>
      </c>
      <c r="F1060" s="20">
        <v>600</v>
      </c>
      <c r="G1060" s="25"/>
      <c r="H1060" s="25"/>
      <c r="I1060" s="25"/>
    </row>
    <row r="1061" spans="1:9">
      <c r="A1061" s="125" t="s">
        <v>123</v>
      </c>
      <c r="B1061" s="2"/>
      <c r="C1061" s="2" t="s">
        <v>15</v>
      </c>
      <c r="D1061" s="2"/>
      <c r="E1061" s="2"/>
      <c r="F1061" s="2"/>
      <c r="G1061" s="25">
        <f>SUM(G1062+G1128)</f>
        <v>171621.6</v>
      </c>
      <c r="H1061" s="25">
        <f>SUM(H1062+H1128)</f>
        <v>152449.60000000001</v>
      </c>
      <c r="I1061" s="25">
        <f>SUM(I1062+I1128)</f>
        <v>156449.60000000001</v>
      </c>
    </row>
    <row r="1062" spans="1:9">
      <c r="A1062" s="125" t="s">
        <v>124</v>
      </c>
      <c r="B1062" s="2"/>
      <c r="C1062" s="2" t="s">
        <v>15</v>
      </c>
      <c r="D1062" s="2" t="s">
        <v>34</v>
      </c>
      <c r="E1062" s="2"/>
      <c r="F1062" s="2"/>
      <c r="G1062" s="25">
        <f>G1066+G1123+G1075</f>
        <v>130955</v>
      </c>
      <c r="H1062" s="25">
        <f>H1066+H1123+H1075</f>
        <v>121228.20000000001</v>
      </c>
      <c r="I1062" s="25">
        <f>I1066+I1123+I1075</f>
        <v>125228.20000000001</v>
      </c>
    </row>
    <row r="1063" spans="1:9" hidden="1">
      <c r="A1063" s="125" t="s">
        <v>478</v>
      </c>
      <c r="B1063" s="2"/>
      <c r="C1063" s="2" t="s">
        <v>15</v>
      </c>
      <c r="D1063" s="2" t="s">
        <v>34</v>
      </c>
      <c r="E1063" s="2" t="s">
        <v>479</v>
      </c>
      <c r="F1063" s="2"/>
      <c r="G1063" s="25">
        <f t="shared" ref="G1063:I1064" si="152">G1064</f>
        <v>0</v>
      </c>
      <c r="H1063" s="25">
        <f t="shared" si="152"/>
        <v>0</v>
      </c>
      <c r="I1063" s="25">
        <f t="shared" si="152"/>
        <v>0</v>
      </c>
    </row>
    <row r="1064" spans="1:9" hidden="1">
      <c r="A1064" s="125" t="s">
        <v>480</v>
      </c>
      <c r="B1064" s="2"/>
      <c r="C1064" s="2" t="s">
        <v>15</v>
      </c>
      <c r="D1064" s="2" t="s">
        <v>34</v>
      </c>
      <c r="E1064" s="2" t="s">
        <v>481</v>
      </c>
      <c r="F1064" s="2"/>
      <c r="G1064" s="25">
        <f t="shared" si="152"/>
        <v>0</v>
      </c>
      <c r="H1064" s="25">
        <f t="shared" si="152"/>
        <v>0</v>
      </c>
      <c r="I1064" s="25">
        <f t="shared" si="152"/>
        <v>0</v>
      </c>
    </row>
    <row r="1065" spans="1:9" ht="47.25" hidden="1">
      <c r="A1065" s="125" t="s">
        <v>51</v>
      </c>
      <c r="B1065" s="2"/>
      <c r="C1065" s="2" t="s">
        <v>15</v>
      </c>
      <c r="D1065" s="2" t="s">
        <v>34</v>
      </c>
      <c r="E1065" s="2" t="s">
        <v>481</v>
      </c>
      <c r="F1065" s="2" t="s">
        <v>89</v>
      </c>
      <c r="G1065" s="25"/>
      <c r="H1065" s="25"/>
      <c r="I1065" s="25"/>
    </row>
    <row r="1066" spans="1:9" ht="47.25" customHeight="1">
      <c r="A1066" s="125" t="s">
        <v>831</v>
      </c>
      <c r="B1066" s="2"/>
      <c r="C1066" s="2" t="s">
        <v>15</v>
      </c>
      <c r="D1066" s="2" t="s">
        <v>34</v>
      </c>
      <c r="E1066" s="2" t="s">
        <v>830</v>
      </c>
      <c r="F1066" s="2"/>
      <c r="G1066" s="25">
        <f>SUM(G1067)+G1071</f>
        <v>1300</v>
      </c>
      <c r="H1066" s="25">
        <f>SUM(H1067)+H1071</f>
        <v>0</v>
      </c>
      <c r="I1066" s="25">
        <f>SUM(I1067)+I1071</f>
        <v>0</v>
      </c>
    </row>
    <row r="1067" spans="1:9">
      <c r="A1067" s="125" t="s">
        <v>35</v>
      </c>
      <c r="B1067" s="2"/>
      <c r="C1067" s="2" t="s">
        <v>15</v>
      </c>
      <c r="D1067" s="2" t="s">
        <v>34</v>
      </c>
      <c r="E1067" s="2" t="s">
        <v>832</v>
      </c>
      <c r="F1067" s="2"/>
      <c r="G1067" s="25">
        <f t="shared" ref="G1067:I1069" si="153">SUM(G1068)</f>
        <v>672</v>
      </c>
      <c r="H1067" s="25">
        <f t="shared" si="153"/>
        <v>0</v>
      </c>
      <c r="I1067" s="25">
        <f t="shared" si="153"/>
        <v>0</v>
      </c>
    </row>
    <row r="1068" spans="1:9">
      <c r="A1068" s="125" t="s">
        <v>153</v>
      </c>
      <c r="B1068" s="2"/>
      <c r="C1068" s="2" t="s">
        <v>15</v>
      </c>
      <c r="D1068" s="2" t="s">
        <v>34</v>
      </c>
      <c r="E1068" s="2" t="s">
        <v>833</v>
      </c>
      <c r="F1068" s="2"/>
      <c r="G1068" s="25">
        <f t="shared" si="153"/>
        <v>672</v>
      </c>
      <c r="H1068" s="25">
        <f t="shared" si="153"/>
        <v>0</v>
      </c>
      <c r="I1068" s="25">
        <f t="shared" si="153"/>
        <v>0</v>
      </c>
    </row>
    <row r="1069" spans="1:9">
      <c r="A1069" s="125" t="s">
        <v>128</v>
      </c>
      <c r="B1069" s="2"/>
      <c r="C1069" s="2" t="s">
        <v>15</v>
      </c>
      <c r="D1069" s="2" t="s">
        <v>34</v>
      </c>
      <c r="E1069" s="2" t="s">
        <v>834</v>
      </c>
      <c r="F1069" s="2"/>
      <c r="G1069" s="25">
        <f t="shared" si="153"/>
        <v>672</v>
      </c>
      <c r="H1069" s="25">
        <f t="shared" si="153"/>
        <v>0</v>
      </c>
      <c r="I1069" s="25">
        <f t="shared" si="153"/>
        <v>0</v>
      </c>
    </row>
    <row r="1070" spans="1:9" ht="31.5">
      <c r="A1070" s="125" t="s">
        <v>52</v>
      </c>
      <c r="B1070" s="2"/>
      <c r="C1070" s="2" t="s">
        <v>15</v>
      </c>
      <c r="D1070" s="2" t="s">
        <v>34</v>
      </c>
      <c r="E1070" s="2" t="s">
        <v>834</v>
      </c>
      <c r="F1070" s="2" t="s">
        <v>91</v>
      </c>
      <c r="G1070" s="25">
        <v>672</v>
      </c>
      <c r="H1070" s="25"/>
      <c r="I1070" s="25"/>
    </row>
    <row r="1071" spans="1:9">
      <c r="A1071" s="125" t="s">
        <v>151</v>
      </c>
      <c r="B1071" s="2"/>
      <c r="C1071" s="2" t="s">
        <v>15</v>
      </c>
      <c r="D1071" s="2" t="s">
        <v>34</v>
      </c>
      <c r="E1071" s="2" t="s">
        <v>835</v>
      </c>
      <c r="F1071" s="2"/>
      <c r="G1071" s="25">
        <f t="shared" ref="G1071:I1073" si="154">SUM(G1072)</f>
        <v>628</v>
      </c>
      <c r="H1071" s="25">
        <f t="shared" si="154"/>
        <v>0</v>
      </c>
      <c r="I1071" s="25">
        <f t="shared" si="154"/>
        <v>0</v>
      </c>
    </row>
    <row r="1072" spans="1:9">
      <c r="A1072" s="125" t="s">
        <v>264</v>
      </c>
      <c r="B1072" s="2"/>
      <c r="C1072" s="2" t="s">
        <v>15</v>
      </c>
      <c r="D1072" s="2" t="s">
        <v>34</v>
      </c>
      <c r="E1072" s="2" t="s">
        <v>836</v>
      </c>
      <c r="F1072" s="2"/>
      <c r="G1072" s="25">
        <f t="shared" si="154"/>
        <v>628</v>
      </c>
      <c r="H1072" s="25">
        <f t="shared" si="154"/>
        <v>0</v>
      </c>
      <c r="I1072" s="25">
        <f t="shared" si="154"/>
        <v>0</v>
      </c>
    </row>
    <row r="1073" spans="1:9">
      <c r="A1073" s="125" t="s">
        <v>141</v>
      </c>
      <c r="B1073" s="2"/>
      <c r="C1073" s="2" t="s">
        <v>15</v>
      </c>
      <c r="D1073" s="2" t="s">
        <v>34</v>
      </c>
      <c r="E1073" s="2" t="s">
        <v>837</v>
      </c>
      <c r="F1073" s="2"/>
      <c r="G1073" s="25">
        <f t="shared" si="154"/>
        <v>628</v>
      </c>
      <c r="H1073" s="25">
        <f t="shared" si="154"/>
        <v>0</v>
      </c>
      <c r="I1073" s="25">
        <f t="shared" si="154"/>
        <v>0</v>
      </c>
    </row>
    <row r="1074" spans="1:9" ht="31.5">
      <c r="A1074" s="125" t="s">
        <v>121</v>
      </c>
      <c r="B1074" s="2"/>
      <c r="C1074" s="2" t="s">
        <v>15</v>
      </c>
      <c r="D1074" s="2" t="s">
        <v>34</v>
      </c>
      <c r="E1074" s="2" t="s">
        <v>837</v>
      </c>
      <c r="F1074" s="2" t="s">
        <v>122</v>
      </c>
      <c r="G1074" s="25">
        <v>628</v>
      </c>
      <c r="H1074" s="25"/>
      <c r="I1074" s="25"/>
    </row>
    <row r="1075" spans="1:9">
      <c r="A1075" s="125" t="s">
        <v>754</v>
      </c>
      <c r="B1075" s="2"/>
      <c r="C1075" s="2" t="s">
        <v>15</v>
      </c>
      <c r="D1075" s="2" t="s">
        <v>34</v>
      </c>
      <c r="E1075" s="2" t="s">
        <v>115</v>
      </c>
      <c r="F1075" s="2"/>
      <c r="G1075" s="25">
        <f>SUM(G1076+G1089+G1095+G1099)</f>
        <v>129655</v>
      </c>
      <c r="H1075" s="25">
        <f>SUM(H1076+H1089+H1095+H1099)</f>
        <v>121228.20000000001</v>
      </c>
      <c r="I1075" s="25">
        <f>SUM(I1076+I1089+I1095+I1099)</f>
        <v>125228.20000000001</v>
      </c>
    </row>
    <row r="1076" spans="1:9">
      <c r="A1076" s="125" t="s">
        <v>125</v>
      </c>
      <c r="B1076" s="2"/>
      <c r="C1076" s="2" t="s">
        <v>15</v>
      </c>
      <c r="D1076" s="2" t="s">
        <v>34</v>
      </c>
      <c r="E1076" s="2" t="s">
        <v>126</v>
      </c>
      <c r="F1076" s="2"/>
      <c r="G1076" s="25">
        <f>SUM(G1077+G1080+G1084)</f>
        <v>62926.899999999994</v>
      </c>
      <c r="H1076" s="25">
        <f>SUM(H1077+H1080+H1084)</f>
        <v>60968.800000000003</v>
      </c>
      <c r="I1076" s="25">
        <f>SUM(I1077+I1080+I1084)</f>
        <v>60968.800000000003</v>
      </c>
    </row>
    <row r="1077" spans="1:9" ht="47.25">
      <c r="A1077" s="125" t="s">
        <v>26</v>
      </c>
      <c r="B1077" s="2"/>
      <c r="C1077" s="2" t="s">
        <v>15</v>
      </c>
      <c r="D1077" s="2" t="s">
        <v>34</v>
      </c>
      <c r="E1077" s="2" t="s">
        <v>127</v>
      </c>
      <c r="F1077" s="2"/>
      <c r="G1077" s="25">
        <f t="shared" ref="G1077:I1078" si="155">G1078</f>
        <v>44297.2</v>
      </c>
      <c r="H1077" s="25">
        <f t="shared" si="155"/>
        <v>42339.1</v>
      </c>
      <c r="I1077" s="25">
        <f t="shared" si="155"/>
        <v>42339.1</v>
      </c>
    </row>
    <row r="1078" spans="1:9">
      <c r="A1078" s="125" t="s">
        <v>128</v>
      </c>
      <c r="B1078" s="2"/>
      <c r="C1078" s="2" t="s">
        <v>15</v>
      </c>
      <c r="D1078" s="2" t="s">
        <v>34</v>
      </c>
      <c r="E1078" s="2" t="s">
        <v>129</v>
      </c>
      <c r="F1078" s="2"/>
      <c r="G1078" s="25">
        <f t="shared" si="155"/>
        <v>44297.2</v>
      </c>
      <c r="H1078" s="25">
        <f t="shared" si="155"/>
        <v>42339.1</v>
      </c>
      <c r="I1078" s="25">
        <f t="shared" si="155"/>
        <v>42339.1</v>
      </c>
    </row>
    <row r="1079" spans="1:9" ht="31.5">
      <c r="A1079" s="125" t="s">
        <v>121</v>
      </c>
      <c r="B1079" s="2"/>
      <c r="C1079" s="2" t="s">
        <v>15</v>
      </c>
      <c r="D1079" s="2" t="s">
        <v>34</v>
      </c>
      <c r="E1079" s="2" t="s">
        <v>129</v>
      </c>
      <c r="F1079" s="2" t="s">
        <v>122</v>
      </c>
      <c r="G1079" s="25">
        <v>44297.2</v>
      </c>
      <c r="H1079" s="25">
        <v>42339.1</v>
      </c>
      <c r="I1079" s="25">
        <v>42339.1</v>
      </c>
    </row>
    <row r="1080" spans="1:9" hidden="1">
      <c r="A1080" s="125" t="s">
        <v>151</v>
      </c>
      <c r="B1080" s="2"/>
      <c r="C1080" s="2" t="s">
        <v>15</v>
      </c>
      <c r="D1080" s="2" t="s">
        <v>34</v>
      </c>
      <c r="E1080" s="2" t="s">
        <v>622</v>
      </c>
      <c r="F1080" s="2"/>
      <c r="G1080" s="25">
        <f t="shared" ref="G1080:I1082" si="156">SUM(G1081)</f>
        <v>0</v>
      </c>
      <c r="H1080" s="25">
        <f t="shared" si="156"/>
        <v>0</v>
      </c>
      <c r="I1080" s="25">
        <f t="shared" si="156"/>
        <v>0</v>
      </c>
    </row>
    <row r="1081" spans="1:9" hidden="1">
      <c r="A1081" s="125" t="s">
        <v>128</v>
      </c>
      <c r="B1081" s="2"/>
      <c r="C1081" s="2" t="s">
        <v>15</v>
      </c>
      <c r="D1081" s="2" t="s">
        <v>34</v>
      </c>
      <c r="E1081" s="2" t="s">
        <v>623</v>
      </c>
      <c r="F1081" s="2"/>
      <c r="G1081" s="25">
        <f t="shared" si="156"/>
        <v>0</v>
      </c>
      <c r="H1081" s="25">
        <f t="shared" si="156"/>
        <v>0</v>
      </c>
      <c r="I1081" s="25">
        <f t="shared" si="156"/>
        <v>0</v>
      </c>
    </row>
    <row r="1082" spans="1:9" hidden="1">
      <c r="A1082" s="125" t="s">
        <v>335</v>
      </c>
      <c r="B1082" s="2"/>
      <c r="C1082" s="2" t="s">
        <v>15</v>
      </c>
      <c r="D1082" s="2" t="s">
        <v>34</v>
      </c>
      <c r="E1082" s="2" t="s">
        <v>624</v>
      </c>
      <c r="F1082" s="2"/>
      <c r="G1082" s="25">
        <f t="shared" si="156"/>
        <v>0</v>
      </c>
      <c r="H1082" s="25">
        <f t="shared" si="156"/>
        <v>0</v>
      </c>
      <c r="I1082" s="25">
        <f t="shared" si="156"/>
        <v>0</v>
      </c>
    </row>
    <row r="1083" spans="1:9" ht="31.5" hidden="1">
      <c r="A1083" s="125" t="s">
        <v>121</v>
      </c>
      <c r="B1083" s="2"/>
      <c r="C1083" s="2" t="s">
        <v>15</v>
      </c>
      <c r="D1083" s="2" t="s">
        <v>34</v>
      </c>
      <c r="E1083" s="2" t="s">
        <v>624</v>
      </c>
      <c r="F1083" s="2" t="s">
        <v>122</v>
      </c>
      <c r="G1083" s="25"/>
      <c r="H1083" s="25"/>
      <c r="I1083" s="25"/>
    </row>
    <row r="1084" spans="1:9" ht="31.5">
      <c r="A1084" s="125" t="s">
        <v>45</v>
      </c>
      <c r="B1084" s="2"/>
      <c r="C1084" s="2" t="s">
        <v>15</v>
      </c>
      <c r="D1084" s="2" t="s">
        <v>34</v>
      </c>
      <c r="E1084" s="2" t="s">
        <v>130</v>
      </c>
      <c r="F1084" s="2"/>
      <c r="G1084" s="25">
        <f>G1085</f>
        <v>18629.7</v>
      </c>
      <c r="H1084" s="25">
        <f>H1085</f>
        <v>18629.7</v>
      </c>
      <c r="I1084" s="25">
        <f>I1085</f>
        <v>18629.7</v>
      </c>
    </row>
    <row r="1085" spans="1:9">
      <c r="A1085" s="125" t="s">
        <v>128</v>
      </c>
      <c r="B1085" s="2"/>
      <c r="C1085" s="2" t="s">
        <v>15</v>
      </c>
      <c r="D1085" s="2" t="s">
        <v>34</v>
      </c>
      <c r="E1085" s="2" t="s">
        <v>131</v>
      </c>
      <c r="F1085" s="2"/>
      <c r="G1085" s="25">
        <f>G1086+G1087+G1088</f>
        <v>18629.7</v>
      </c>
      <c r="H1085" s="25">
        <f>H1086+H1087+H1088</f>
        <v>18629.7</v>
      </c>
      <c r="I1085" s="25">
        <f>I1086+I1087+I1088</f>
        <v>18629.7</v>
      </c>
    </row>
    <row r="1086" spans="1:9" ht="47.25">
      <c r="A1086" s="125" t="s">
        <v>51</v>
      </c>
      <c r="B1086" s="2"/>
      <c r="C1086" s="2" t="s">
        <v>15</v>
      </c>
      <c r="D1086" s="2" t="s">
        <v>34</v>
      </c>
      <c r="E1086" s="2" t="s">
        <v>131</v>
      </c>
      <c r="F1086" s="2" t="s">
        <v>89</v>
      </c>
      <c r="G1086" s="25">
        <v>15974.2</v>
      </c>
      <c r="H1086" s="25">
        <v>15974.2</v>
      </c>
      <c r="I1086" s="25">
        <v>15974.2</v>
      </c>
    </row>
    <row r="1087" spans="1:9" ht="31.5">
      <c r="A1087" s="125" t="s">
        <v>52</v>
      </c>
      <c r="B1087" s="2"/>
      <c r="C1087" s="2" t="s">
        <v>15</v>
      </c>
      <c r="D1087" s="2" t="s">
        <v>34</v>
      </c>
      <c r="E1087" s="2" t="s">
        <v>131</v>
      </c>
      <c r="F1087" s="2" t="s">
        <v>91</v>
      </c>
      <c r="G1087" s="102">
        <v>2270.6</v>
      </c>
      <c r="H1087" s="102">
        <v>2277</v>
      </c>
      <c r="I1087" s="102">
        <v>2283.4</v>
      </c>
    </row>
    <row r="1088" spans="1:9">
      <c r="A1088" s="125" t="s">
        <v>22</v>
      </c>
      <c r="B1088" s="2"/>
      <c r="C1088" s="2" t="s">
        <v>15</v>
      </c>
      <c r="D1088" s="2" t="s">
        <v>34</v>
      </c>
      <c r="E1088" s="2" t="s">
        <v>131</v>
      </c>
      <c r="F1088" s="2" t="s">
        <v>96</v>
      </c>
      <c r="G1088" s="25">
        <v>384.9</v>
      </c>
      <c r="H1088" s="25">
        <v>378.5</v>
      </c>
      <c r="I1088" s="25">
        <v>372.1</v>
      </c>
    </row>
    <row r="1089" spans="1:9">
      <c r="A1089" s="125" t="s">
        <v>133</v>
      </c>
      <c r="B1089" s="2"/>
      <c r="C1089" s="2" t="s">
        <v>15</v>
      </c>
      <c r="D1089" s="2" t="s">
        <v>34</v>
      </c>
      <c r="E1089" s="2" t="s">
        <v>134</v>
      </c>
      <c r="F1089" s="2"/>
      <c r="G1089" s="25">
        <f t="shared" ref="G1089:I1090" si="157">G1090</f>
        <v>51076.500000000007</v>
      </c>
      <c r="H1089" s="25">
        <f t="shared" si="157"/>
        <v>49339.000000000007</v>
      </c>
      <c r="I1089" s="25">
        <f t="shared" si="157"/>
        <v>50339.000000000007</v>
      </c>
    </row>
    <row r="1090" spans="1:9" ht="31.5">
      <c r="A1090" s="125" t="s">
        <v>45</v>
      </c>
      <c r="B1090" s="2"/>
      <c r="C1090" s="2" t="s">
        <v>15</v>
      </c>
      <c r="D1090" s="2" t="s">
        <v>34</v>
      </c>
      <c r="E1090" s="2" t="s">
        <v>135</v>
      </c>
      <c r="F1090" s="2"/>
      <c r="G1090" s="25">
        <f t="shared" si="157"/>
        <v>51076.500000000007</v>
      </c>
      <c r="H1090" s="25">
        <f t="shared" si="157"/>
        <v>49339.000000000007</v>
      </c>
      <c r="I1090" s="25">
        <f t="shared" si="157"/>
        <v>50339.000000000007</v>
      </c>
    </row>
    <row r="1091" spans="1:9">
      <c r="A1091" s="125" t="s">
        <v>136</v>
      </c>
      <c r="B1091" s="2"/>
      <c r="C1091" s="2" t="s">
        <v>15</v>
      </c>
      <c r="D1091" s="2" t="s">
        <v>34</v>
      </c>
      <c r="E1091" s="2" t="s">
        <v>137</v>
      </c>
      <c r="F1091" s="2"/>
      <c r="G1091" s="25">
        <f>G1092+G1093+G1094</f>
        <v>51076.500000000007</v>
      </c>
      <c r="H1091" s="25">
        <f>H1092+H1093+H1094</f>
        <v>49339.000000000007</v>
      </c>
      <c r="I1091" s="25">
        <f>I1092+I1093+I1094</f>
        <v>50339.000000000007</v>
      </c>
    </row>
    <row r="1092" spans="1:9" ht="47.25">
      <c r="A1092" s="125" t="s">
        <v>51</v>
      </c>
      <c r="B1092" s="2"/>
      <c r="C1092" s="2" t="s">
        <v>15</v>
      </c>
      <c r="D1092" s="2" t="s">
        <v>34</v>
      </c>
      <c r="E1092" s="2" t="s">
        <v>137</v>
      </c>
      <c r="F1092" s="2" t="s">
        <v>89</v>
      </c>
      <c r="G1092" s="25">
        <v>45217.8</v>
      </c>
      <c r="H1092" s="25">
        <v>45217.8</v>
      </c>
      <c r="I1092" s="25">
        <v>45217.8</v>
      </c>
    </row>
    <row r="1093" spans="1:9" ht="31.5">
      <c r="A1093" s="125" t="s">
        <v>52</v>
      </c>
      <c r="B1093" s="2"/>
      <c r="C1093" s="2" t="s">
        <v>15</v>
      </c>
      <c r="D1093" s="2" t="s">
        <v>34</v>
      </c>
      <c r="E1093" s="2" t="s">
        <v>137</v>
      </c>
      <c r="F1093" s="2" t="s">
        <v>91</v>
      </c>
      <c r="G1093" s="102">
        <v>5389.3</v>
      </c>
      <c r="H1093" s="102">
        <v>3663.3</v>
      </c>
      <c r="I1093" s="102">
        <v>4674.8999999999996</v>
      </c>
    </row>
    <row r="1094" spans="1:9">
      <c r="A1094" s="125" t="s">
        <v>22</v>
      </c>
      <c r="B1094" s="2"/>
      <c r="C1094" s="2" t="s">
        <v>15</v>
      </c>
      <c r="D1094" s="2" t="s">
        <v>34</v>
      </c>
      <c r="E1094" s="2" t="s">
        <v>137</v>
      </c>
      <c r="F1094" s="2" t="s">
        <v>96</v>
      </c>
      <c r="G1094" s="25">
        <v>469.4</v>
      </c>
      <c r="H1094" s="25">
        <v>457.9</v>
      </c>
      <c r="I1094" s="25">
        <v>446.3</v>
      </c>
    </row>
    <row r="1095" spans="1:9">
      <c r="A1095" s="125" t="s">
        <v>138</v>
      </c>
      <c r="B1095" s="2"/>
      <c r="C1095" s="2" t="s">
        <v>15</v>
      </c>
      <c r="D1095" s="2" t="s">
        <v>34</v>
      </c>
      <c r="E1095" s="2" t="s">
        <v>139</v>
      </c>
      <c r="F1095" s="2"/>
      <c r="G1095" s="25">
        <f t="shared" ref="G1095:I1097" si="158">G1096</f>
        <v>10425.6</v>
      </c>
      <c r="H1095" s="25">
        <f t="shared" si="158"/>
        <v>10920.4</v>
      </c>
      <c r="I1095" s="25">
        <f t="shared" si="158"/>
        <v>10920.4</v>
      </c>
    </row>
    <row r="1096" spans="1:9" ht="47.25">
      <c r="A1096" s="125" t="s">
        <v>26</v>
      </c>
      <c r="B1096" s="2"/>
      <c r="C1096" s="2" t="s">
        <v>15</v>
      </c>
      <c r="D1096" s="2" t="s">
        <v>34</v>
      </c>
      <c r="E1096" s="2" t="s">
        <v>140</v>
      </c>
      <c r="F1096" s="2"/>
      <c r="G1096" s="25">
        <f t="shared" si="158"/>
        <v>10425.6</v>
      </c>
      <c r="H1096" s="25">
        <f t="shared" si="158"/>
        <v>10920.4</v>
      </c>
      <c r="I1096" s="25">
        <f t="shared" si="158"/>
        <v>10920.4</v>
      </c>
    </row>
    <row r="1097" spans="1:9">
      <c r="A1097" s="125" t="s">
        <v>141</v>
      </c>
      <c r="B1097" s="2"/>
      <c r="C1097" s="2" t="s">
        <v>15</v>
      </c>
      <c r="D1097" s="2" t="s">
        <v>34</v>
      </c>
      <c r="E1097" s="2" t="s">
        <v>142</v>
      </c>
      <c r="F1097" s="2"/>
      <c r="G1097" s="25">
        <f t="shared" si="158"/>
        <v>10425.6</v>
      </c>
      <c r="H1097" s="25">
        <f t="shared" si="158"/>
        <v>10920.4</v>
      </c>
      <c r="I1097" s="25">
        <f t="shared" si="158"/>
        <v>10920.4</v>
      </c>
    </row>
    <row r="1098" spans="1:9" ht="31.5">
      <c r="A1098" s="125" t="s">
        <v>121</v>
      </c>
      <c r="B1098" s="2"/>
      <c r="C1098" s="2" t="s">
        <v>15</v>
      </c>
      <c r="D1098" s="2" t="s">
        <v>34</v>
      </c>
      <c r="E1098" s="2" t="s">
        <v>142</v>
      </c>
      <c r="F1098" s="2" t="s">
        <v>122</v>
      </c>
      <c r="G1098" s="25">
        <v>10425.6</v>
      </c>
      <c r="H1098" s="25">
        <v>10920.4</v>
      </c>
      <c r="I1098" s="25">
        <v>10920.4</v>
      </c>
    </row>
    <row r="1099" spans="1:9" ht="31.5">
      <c r="A1099" s="125" t="s">
        <v>156</v>
      </c>
      <c r="B1099" s="4"/>
      <c r="C1099" s="2" t="s">
        <v>15</v>
      </c>
      <c r="D1099" s="2" t="s">
        <v>34</v>
      </c>
      <c r="E1099" s="2" t="s">
        <v>157</v>
      </c>
      <c r="F1099" s="2"/>
      <c r="G1099" s="25">
        <f>SUM(G1100)+G1108+G1120</f>
        <v>5226</v>
      </c>
      <c r="H1099" s="25">
        <f t="shared" ref="H1099:I1099" si="159">SUM(H1100)+H1108+H1120</f>
        <v>0</v>
      </c>
      <c r="I1099" s="25">
        <f t="shared" si="159"/>
        <v>3000</v>
      </c>
    </row>
    <row r="1100" spans="1:9">
      <c r="A1100" s="125" t="s">
        <v>35</v>
      </c>
      <c r="B1100" s="4"/>
      <c r="C1100" s="2" t="s">
        <v>15</v>
      </c>
      <c r="D1100" s="2" t="s">
        <v>34</v>
      </c>
      <c r="E1100" s="2" t="s">
        <v>418</v>
      </c>
      <c r="F1100" s="2"/>
      <c r="G1100" s="25">
        <f>SUM(G1101)</f>
        <v>1616.9</v>
      </c>
      <c r="H1100" s="25">
        <f>SUM(H1101)</f>
        <v>0</v>
      </c>
      <c r="I1100" s="25">
        <f>SUM(I1101)</f>
        <v>0</v>
      </c>
    </row>
    <row r="1101" spans="1:9">
      <c r="A1101" s="125" t="s">
        <v>153</v>
      </c>
      <c r="B1101" s="4"/>
      <c r="C1101" s="2" t="s">
        <v>15</v>
      </c>
      <c r="D1101" s="2" t="s">
        <v>34</v>
      </c>
      <c r="E1101" s="2" t="s">
        <v>419</v>
      </c>
      <c r="F1101" s="2"/>
      <c r="G1101" s="25">
        <f>SUM(G1104+G1102+G1106)</f>
        <v>1616.9</v>
      </c>
      <c r="H1101" s="25">
        <f>SUM(H1104+H1102+H1106)</f>
        <v>0</v>
      </c>
      <c r="I1101" s="25">
        <f>SUM(I1104+I1102+I1106)</f>
        <v>0</v>
      </c>
    </row>
    <row r="1102" spans="1:9">
      <c r="A1102" s="125" t="s">
        <v>128</v>
      </c>
      <c r="B1102" s="3"/>
      <c r="C1102" s="2" t="s">
        <v>15</v>
      </c>
      <c r="D1102" s="2" t="s">
        <v>34</v>
      </c>
      <c r="E1102" s="2" t="s">
        <v>420</v>
      </c>
      <c r="F1102" s="2"/>
      <c r="G1102" s="25">
        <f>G1103</f>
        <v>100</v>
      </c>
      <c r="H1102" s="25">
        <f>H1103</f>
        <v>0</v>
      </c>
      <c r="I1102" s="25">
        <f>I1103</f>
        <v>0</v>
      </c>
    </row>
    <row r="1103" spans="1:9" ht="31.5">
      <c r="A1103" s="125" t="s">
        <v>52</v>
      </c>
      <c r="B1103" s="3"/>
      <c r="C1103" s="2" t="s">
        <v>15</v>
      </c>
      <c r="D1103" s="2" t="s">
        <v>34</v>
      </c>
      <c r="E1103" s="2" t="s">
        <v>420</v>
      </c>
      <c r="F1103" s="2" t="s">
        <v>91</v>
      </c>
      <c r="G1103" s="25">
        <v>100</v>
      </c>
      <c r="H1103" s="25"/>
      <c r="I1103" s="25"/>
    </row>
    <row r="1104" spans="1:9">
      <c r="A1104" s="125" t="s">
        <v>136</v>
      </c>
      <c r="B1104" s="4"/>
      <c r="C1104" s="2" t="s">
        <v>15</v>
      </c>
      <c r="D1104" s="2" t="s">
        <v>34</v>
      </c>
      <c r="E1104" s="2" t="s">
        <v>421</v>
      </c>
      <c r="F1104" s="2"/>
      <c r="G1104" s="25">
        <f>SUM(G1105)</f>
        <v>1516.9</v>
      </c>
      <c r="H1104" s="25">
        <f>SUM(H1105)</f>
        <v>0</v>
      </c>
      <c r="I1104" s="25">
        <f>SUM(I1105)</f>
        <v>0</v>
      </c>
    </row>
    <row r="1105" spans="1:9" ht="31.5">
      <c r="A1105" s="125" t="s">
        <v>52</v>
      </c>
      <c r="B1105" s="4"/>
      <c r="C1105" s="2" t="s">
        <v>15</v>
      </c>
      <c r="D1105" s="2" t="s">
        <v>34</v>
      </c>
      <c r="E1105" s="2" t="s">
        <v>421</v>
      </c>
      <c r="F1105" s="2" t="s">
        <v>91</v>
      </c>
      <c r="G1105" s="25">
        <v>1516.9</v>
      </c>
      <c r="H1105" s="25"/>
      <c r="I1105" s="25"/>
    </row>
    <row r="1106" spans="1:9">
      <c r="A1106" s="26" t="s">
        <v>531</v>
      </c>
      <c r="B1106" s="3"/>
      <c r="C1106" s="2" t="s">
        <v>15</v>
      </c>
      <c r="D1106" s="2" t="s">
        <v>34</v>
      </c>
      <c r="E1106" s="2" t="s">
        <v>422</v>
      </c>
      <c r="F1106" s="2"/>
      <c r="G1106" s="25">
        <f>G1107</f>
        <v>0</v>
      </c>
      <c r="H1106" s="25">
        <f>H1107</f>
        <v>0</v>
      </c>
      <c r="I1106" s="25">
        <f>I1107</f>
        <v>0</v>
      </c>
    </row>
    <row r="1107" spans="1:9" ht="31.5">
      <c r="A1107" s="125" t="s">
        <v>52</v>
      </c>
      <c r="B1107" s="3"/>
      <c r="C1107" s="2" t="s">
        <v>15</v>
      </c>
      <c r="D1107" s="2" t="s">
        <v>34</v>
      </c>
      <c r="E1107" s="2" t="s">
        <v>422</v>
      </c>
      <c r="F1107" s="2" t="s">
        <v>91</v>
      </c>
      <c r="G1107" s="25"/>
      <c r="H1107" s="25"/>
      <c r="I1107" s="25"/>
    </row>
    <row r="1108" spans="1:9">
      <c r="A1108" s="125" t="s">
        <v>151</v>
      </c>
      <c r="B1108" s="4"/>
      <c r="C1108" s="2" t="s">
        <v>15</v>
      </c>
      <c r="D1108" s="2" t="s">
        <v>34</v>
      </c>
      <c r="E1108" s="2" t="s">
        <v>158</v>
      </c>
      <c r="F1108" s="2"/>
      <c r="G1108" s="25">
        <f>G1109+G1112+G1115</f>
        <v>3609.1</v>
      </c>
      <c r="H1108" s="25">
        <f>H1109+H1112+H1115</f>
        <v>0</v>
      </c>
      <c r="I1108" s="25">
        <f>I1109+I1112+I1115</f>
        <v>0</v>
      </c>
    </row>
    <row r="1109" spans="1:9">
      <c r="A1109" s="125" t="s">
        <v>423</v>
      </c>
      <c r="B1109" s="4"/>
      <c r="C1109" s="2" t="s">
        <v>15</v>
      </c>
      <c r="D1109" s="2" t="s">
        <v>34</v>
      </c>
      <c r="E1109" s="2" t="s">
        <v>424</v>
      </c>
      <c r="F1109" s="2"/>
      <c r="G1109" s="25">
        <f t="shared" ref="G1109:I1110" si="160">G1110</f>
        <v>3359.1</v>
      </c>
      <c r="H1109" s="25">
        <f t="shared" si="160"/>
        <v>0</v>
      </c>
      <c r="I1109" s="25">
        <f t="shared" si="160"/>
        <v>0</v>
      </c>
    </row>
    <row r="1110" spans="1:9">
      <c r="A1110" s="125" t="s">
        <v>128</v>
      </c>
      <c r="B1110" s="4"/>
      <c r="C1110" s="2" t="s">
        <v>15</v>
      </c>
      <c r="D1110" s="2" t="s">
        <v>34</v>
      </c>
      <c r="E1110" s="2" t="s">
        <v>441</v>
      </c>
      <c r="F1110" s="2"/>
      <c r="G1110" s="25">
        <f t="shared" si="160"/>
        <v>3359.1</v>
      </c>
      <c r="H1110" s="25">
        <f t="shared" si="160"/>
        <v>0</v>
      </c>
      <c r="I1110" s="25">
        <f t="shared" si="160"/>
        <v>0</v>
      </c>
    </row>
    <row r="1111" spans="1:9" ht="27" customHeight="1">
      <c r="A1111" s="125" t="s">
        <v>121</v>
      </c>
      <c r="B1111" s="4"/>
      <c r="C1111" s="2" t="s">
        <v>15</v>
      </c>
      <c r="D1111" s="2" t="s">
        <v>34</v>
      </c>
      <c r="E1111" s="2" t="s">
        <v>441</v>
      </c>
      <c r="F1111" s="2" t="s">
        <v>122</v>
      </c>
      <c r="G1111" s="25">
        <v>3359.1</v>
      </c>
      <c r="H1111" s="25"/>
      <c r="I1111" s="25"/>
    </row>
    <row r="1112" spans="1:9" ht="31.5" hidden="1">
      <c r="A1112" s="125" t="s">
        <v>265</v>
      </c>
      <c r="B1112" s="4"/>
      <c r="C1112" s="2" t="s">
        <v>15</v>
      </c>
      <c r="D1112" s="2" t="s">
        <v>34</v>
      </c>
      <c r="E1112" s="2" t="s">
        <v>442</v>
      </c>
      <c r="F1112" s="2"/>
      <c r="G1112" s="25">
        <f t="shared" ref="G1112:I1113" si="161">G1113</f>
        <v>0</v>
      </c>
      <c r="H1112" s="25">
        <f t="shared" si="161"/>
        <v>0</v>
      </c>
      <c r="I1112" s="25">
        <f t="shared" si="161"/>
        <v>0</v>
      </c>
    </row>
    <row r="1113" spans="1:9" hidden="1">
      <c r="A1113" s="125" t="s">
        <v>119</v>
      </c>
      <c r="B1113" s="4"/>
      <c r="C1113" s="2" t="s">
        <v>15</v>
      </c>
      <c r="D1113" s="2" t="s">
        <v>34</v>
      </c>
      <c r="E1113" s="2" t="s">
        <v>443</v>
      </c>
      <c r="F1113" s="2"/>
      <c r="G1113" s="25">
        <f t="shared" si="161"/>
        <v>0</v>
      </c>
      <c r="H1113" s="25">
        <f t="shared" si="161"/>
        <v>0</v>
      </c>
      <c r="I1113" s="25">
        <f t="shared" si="161"/>
        <v>0</v>
      </c>
    </row>
    <row r="1114" spans="1:9" ht="31.5" hidden="1">
      <c r="A1114" s="125" t="s">
        <v>121</v>
      </c>
      <c r="B1114" s="4"/>
      <c r="C1114" s="2" t="s">
        <v>15</v>
      </c>
      <c r="D1114" s="2" t="s">
        <v>34</v>
      </c>
      <c r="E1114" s="2" t="s">
        <v>443</v>
      </c>
      <c r="F1114" s="2" t="s">
        <v>122</v>
      </c>
      <c r="G1114" s="25"/>
      <c r="H1114" s="25"/>
      <c r="I1114" s="25"/>
    </row>
    <row r="1115" spans="1:9" ht="14.25" customHeight="1">
      <c r="A1115" s="125" t="s">
        <v>335</v>
      </c>
      <c r="B1115" s="4"/>
      <c r="C1115" s="2" t="s">
        <v>15</v>
      </c>
      <c r="D1115" s="2" t="s">
        <v>34</v>
      </c>
      <c r="E1115" s="2" t="s">
        <v>426</v>
      </c>
      <c r="F1115" s="2"/>
      <c r="G1115" s="25">
        <f>G1116+G1118</f>
        <v>250</v>
      </c>
      <c r="H1115" s="25">
        <f>H1116+H1118</f>
        <v>0</v>
      </c>
      <c r="I1115" s="25">
        <f>I1116+I1118</f>
        <v>0</v>
      </c>
    </row>
    <row r="1116" spans="1:9">
      <c r="A1116" s="125" t="s">
        <v>128</v>
      </c>
      <c r="B1116" s="4"/>
      <c r="C1116" s="2" t="s">
        <v>15</v>
      </c>
      <c r="D1116" s="2" t="s">
        <v>34</v>
      </c>
      <c r="E1116" s="2" t="s">
        <v>482</v>
      </c>
      <c r="F1116" s="2"/>
      <c r="G1116" s="25">
        <f>G1117</f>
        <v>250</v>
      </c>
      <c r="H1116" s="25">
        <f>H1117</f>
        <v>0</v>
      </c>
      <c r="I1116" s="25">
        <f>I1117</f>
        <v>0</v>
      </c>
    </row>
    <row r="1117" spans="1:9" ht="31.5">
      <c r="A1117" s="125" t="s">
        <v>121</v>
      </c>
      <c r="B1117" s="4"/>
      <c r="C1117" s="2" t="s">
        <v>15</v>
      </c>
      <c r="D1117" s="2" t="s">
        <v>34</v>
      </c>
      <c r="E1117" s="2" t="s">
        <v>482</v>
      </c>
      <c r="F1117" s="2" t="s">
        <v>122</v>
      </c>
      <c r="G1117" s="25">
        <v>250</v>
      </c>
      <c r="H1117" s="25"/>
      <c r="I1117" s="25"/>
    </row>
    <row r="1118" spans="1:9">
      <c r="A1118" s="125" t="s">
        <v>141</v>
      </c>
      <c r="B1118" s="4"/>
      <c r="C1118" s="2" t="s">
        <v>15</v>
      </c>
      <c r="D1118" s="2" t="s">
        <v>34</v>
      </c>
      <c r="E1118" s="2" t="s">
        <v>641</v>
      </c>
      <c r="F1118" s="2"/>
      <c r="G1118" s="25">
        <f>G1119</f>
        <v>0</v>
      </c>
      <c r="H1118" s="25">
        <f>H1119</f>
        <v>0</v>
      </c>
      <c r="I1118" s="25">
        <f>I1119</f>
        <v>0</v>
      </c>
    </row>
    <row r="1119" spans="1:9" ht="31.5">
      <c r="A1119" s="125" t="s">
        <v>121</v>
      </c>
      <c r="B1119" s="4"/>
      <c r="C1119" s="2" t="s">
        <v>15</v>
      </c>
      <c r="D1119" s="2" t="s">
        <v>34</v>
      </c>
      <c r="E1119" s="2" t="s">
        <v>641</v>
      </c>
      <c r="F1119" s="2" t="s">
        <v>122</v>
      </c>
      <c r="G1119" s="25"/>
      <c r="H1119" s="25"/>
      <c r="I1119" s="25"/>
    </row>
    <row r="1120" spans="1:9">
      <c r="A1120" s="125" t="s">
        <v>610</v>
      </c>
      <c r="B1120" s="4"/>
      <c r="C1120" s="2" t="s">
        <v>15</v>
      </c>
      <c r="D1120" s="2" t="s">
        <v>34</v>
      </c>
      <c r="E1120" s="2" t="s">
        <v>851</v>
      </c>
      <c r="F1120" s="2"/>
      <c r="G1120" s="25"/>
      <c r="H1120" s="25">
        <f>SUM(H1121)</f>
        <v>0</v>
      </c>
      <c r="I1120" s="25">
        <f>SUM(I1121)</f>
        <v>3000</v>
      </c>
    </row>
    <row r="1121" spans="1:9">
      <c r="A1121" s="125" t="s">
        <v>853</v>
      </c>
      <c r="B1121" s="4"/>
      <c r="C1121" s="2" t="s">
        <v>15</v>
      </c>
      <c r="D1121" s="2" t="s">
        <v>34</v>
      </c>
      <c r="E1121" s="2" t="s">
        <v>852</v>
      </c>
      <c r="F1121" s="2"/>
      <c r="G1121" s="25"/>
      <c r="H1121" s="25">
        <f>SUM(H1122)</f>
        <v>0</v>
      </c>
      <c r="I1121" s="25">
        <f>SUM(I1122)</f>
        <v>3000</v>
      </c>
    </row>
    <row r="1122" spans="1:9" ht="31.5">
      <c r="A1122" s="125" t="s">
        <v>52</v>
      </c>
      <c r="B1122" s="4"/>
      <c r="C1122" s="2" t="s">
        <v>15</v>
      </c>
      <c r="D1122" s="2" t="s">
        <v>34</v>
      </c>
      <c r="E1122" s="2" t="s">
        <v>852</v>
      </c>
      <c r="F1122" s="2" t="s">
        <v>91</v>
      </c>
      <c r="G1122" s="25"/>
      <c r="H1122" s="25"/>
      <c r="I1122" s="25">
        <v>3000</v>
      </c>
    </row>
    <row r="1123" spans="1:9" ht="31.5" hidden="1">
      <c r="A1123" s="125" t="s">
        <v>514</v>
      </c>
      <c r="B1123" s="47"/>
      <c r="C1123" s="48" t="s">
        <v>15</v>
      </c>
      <c r="D1123" s="48" t="s">
        <v>34</v>
      </c>
      <c r="E1123" s="49" t="s">
        <v>16</v>
      </c>
      <c r="F1123" s="49"/>
      <c r="G1123" s="50">
        <f t="shared" ref="G1123:I1126" si="162">G1124</f>
        <v>0</v>
      </c>
      <c r="H1123" s="50">
        <f t="shared" si="162"/>
        <v>0</v>
      </c>
      <c r="I1123" s="50">
        <f t="shared" si="162"/>
        <v>0</v>
      </c>
    </row>
    <row r="1124" spans="1:9" hidden="1">
      <c r="A1124" s="125" t="s">
        <v>84</v>
      </c>
      <c r="B1124" s="47"/>
      <c r="C1124" s="48" t="s">
        <v>15</v>
      </c>
      <c r="D1124" s="48" t="s">
        <v>34</v>
      </c>
      <c r="E1124" s="49" t="s">
        <v>68</v>
      </c>
      <c r="F1124" s="49"/>
      <c r="G1124" s="50">
        <f t="shared" si="162"/>
        <v>0</v>
      </c>
      <c r="H1124" s="50">
        <f t="shared" si="162"/>
        <v>0</v>
      </c>
      <c r="I1124" s="50">
        <f t="shared" si="162"/>
        <v>0</v>
      </c>
    </row>
    <row r="1125" spans="1:9" hidden="1">
      <c r="A1125" s="125" t="s">
        <v>35</v>
      </c>
      <c r="B1125" s="47"/>
      <c r="C1125" s="48" t="s">
        <v>15</v>
      </c>
      <c r="D1125" s="48" t="s">
        <v>34</v>
      </c>
      <c r="E1125" s="49" t="s">
        <v>428</v>
      </c>
      <c r="F1125" s="49"/>
      <c r="G1125" s="50">
        <f t="shared" si="162"/>
        <v>0</v>
      </c>
      <c r="H1125" s="50">
        <f t="shared" si="162"/>
        <v>0</v>
      </c>
      <c r="I1125" s="50">
        <f t="shared" si="162"/>
        <v>0</v>
      </c>
    </row>
    <row r="1126" spans="1:9" hidden="1">
      <c r="A1126" s="125" t="s">
        <v>37</v>
      </c>
      <c r="B1126" s="47"/>
      <c r="C1126" s="48" t="s">
        <v>15</v>
      </c>
      <c r="D1126" s="48" t="s">
        <v>34</v>
      </c>
      <c r="E1126" s="49" t="s">
        <v>429</v>
      </c>
      <c r="F1126" s="49"/>
      <c r="G1126" s="50">
        <f t="shared" si="162"/>
        <v>0</v>
      </c>
      <c r="H1126" s="50">
        <f t="shared" si="162"/>
        <v>0</v>
      </c>
      <c r="I1126" s="50">
        <f t="shared" si="162"/>
        <v>0</v>
      </c>
    </row>
    <row r="1127" spans="1:9" ht="31.5" hidden="1">
      <c r="A1127" s="125" t="s">
        <v>121</v>
      </c>
      <c r="B1127" s="47"/>
      <c r="C1127" s="48" t="s">
        <v>15</v>
      </c>
      <c r="D1127" s="48" t="s">
        <v>34</v>
      </c>
      <c r="E1127" s="49" t="s">
        <v>429</v>
      </c>
      <c r="F1127" s="49">
        <v>600</v>
      </c>
      <c r="G1127" s="50"/>
      <c r="H1127" s="50"/>
      <c r="I1127" s="50"/>
    </row>
    <row r="1128" spans="1:9">
      <c r="A1128" s="26" t="s">
        <v>143</v>
      </c>
      <c r="B1128" s="4"/>
      <c r="C1128" s="2" t="s">
        <v>15</v>
      </c>
      <c r="D1128" s="2" t="s">
        <v>13</v>
      </c>
      <c r="E1128" s="2"/>
      <c r="F1128" s="4"/>
      <c r="G1128" s="25">
        <f>G1129</f>
        <v>40666.600000000006</v>
      </c>
      <c r="H1128" s="25">
        <f>H1129</f>
        <v>31221.4</v>
      </c>
      <c r="I1128" s="25">
        <f>I1129</f>
        <v>31221.4</v>
      </c>
    </row>
    <row r="1129" spans="1:9">
      <c r="A1129" s="125" t="s">
        <v>754</v>
      </c>
      <c r="B1129" s="4"/>
      <c r="C1129" s="2" t="s">
        <v>15</v>
      </c>
      <c r="D1129" s="2" t="s">
        <v>13</v>
      </c>
      <c r="E1129" s="2" t="s">
        <v>115</v>
      </c>
      <c r="F1129" s="4"/>
      <c r="G1129" s="25">
        <f>G1130+G1138+G1150+G1161</f>
        <v>40666.600000000006</v>
      </c>
      <c r="H1129" s="25">
        <f>H1130+H1138+H1150+H1161</f>
        <v>31221.4</v>
      </c>
      <c r="I1129" s="25">
        <f>I1130+I1138+I1150+I1161</f>
        <v>31221.4</v>
      </c>
    </row>
    <row r="1130" spans="1:9" ht="31.5" hidden="1">
      <c r="A1130" s="125" t="s">
        <v>149</v>
      </c>
      <c r="B1130" s="4"/>
      <c r="C1130" s="2" t="s">
        <v>15</v>
      </c>
      <c r="D1130" s="2" t="s">
        <v>13</v>
      </c>
      <c r="E1130" s="2" t="s">
        <v>150</v>
      </c>
      <c r="F1130" s="4"/>
      <c r="G1130" s="25">
        <f>G1134+G1131</f>
        <v>0</v>
      </c>
      <c r="H1130" s="25">
        <f>H1134+H1131</f>
        <v>0</v>
      </c>
      <c r="I1130" s="25">
        <f>I1134+I1131</f>
        <v>0</v>
      </c>
    </row>
    <row r="1131" spans="1:9" hidden="1">
      <c r="A1131" s="125" t="s">
        <v>35</v>
      </c>
      <c r="B1131" s="4"/>
      <c r="C1131" s="2" t="s">
        <v>15</v>
      </c>
      <c r="D1131" s="2" t="s">
        <v>13</v>
      </c>
      <c r="E1131" s="2" t="s">
        <v>414</v>
      </c>
      <c r="F1131" s="4"/>
      <c r="G1131" s="25">
        <f t="shared" ref="G1131:I1132" si="163">G1132</f>
        <v>0</v>
      </c>
      <c r="H1131" s="25">
        <f t="shared" si="163"/>
        <v>0</v>
      </c>
      <c r="I1131" s="25">
        <f t="shared" si="163"/>
        <v>0</v>
      </c>
    </row>
    <row r="1132" spans="1:9" hidden="1">
      <c r="A1132" s="125" t="s">
        <v>128</v>
      </c>
      <c r="B1132" s="4"/>
      <c r="C1132" s="2" t="s">
        <v>15</v>
      </c>
      <c r="D1132" s="2" t="s">
        <v>13</v>
      </c>
      <c r="E1132" s="2" t="s">
        <v>415</v>
      </c>
      <c r="F1132" s="4"/>
      <c r="G1132" s="25">
        <f t="shared" si="163"/>
        <v>0</v>
      </c>
      <c r="H1132" s="25">
        <f t="shared" si="163"/>
        <v>0</v>
      </c>
      <c r="I1132" s="25">
        <f t="shared" si="163"/>
        <v>0</v>
      </c>
    </row>
    <row r="1133" spans="1:9" ht="31.5" hidden="1">
      <c r="A1133" s="125" t="s">
        <v>52</v>
      </c>
      <c r="B1133" s="4"/>
      <c r="C1133" s="2" t="s">
        <v>15</v>
      </c>
      <c r="D1133" s="2" t="s">
        <v>13</v>
      </c>
      <c r="E1133" s="2" t="s">
        <v>415</v>
      </c>
      <c r="F1133" s="2" t="s">
        <v>91</v>
      </c>
      <c r="G1133" s="25"/>
      <c r="H1133" s="25"/>
      <c r="I1133" s="25"/>
    </row>
    <row r="1134" spans="1:9" hidden="1">
      <c r="A1134" s="125" t="s">
        <v>151</v>
      </c>
      <c r="B1134" s="4"/>
      <c r="C1134" s="2" t="s">
        <v>15</v>
      </c>
      <c r="D1134" s="2" t="s">
        <v>13</v>
      </c>
      <c r="E1134" s="2" t="s">
        <v>152</v>
      </c>
      <c r="F1134" s="2"/>
      <c r="G1134" s="25">
        <f t="shared" ref="G1134:I1136" si="164">G1135</f>
        <v>0</v>
      </c>
      <c r="H1134" s="25">
        <f t="shared" si="164"/>
        <v>0</v>
      </c>
      <c r="I1134" s="25">
        <f t="shared" si="164"/>
        <v>0</v>
      </c>
    </row>
    <row r="1135" spans="1:9" hidden="1">
      <c r="A1135" s="125" t="s">
        <v>141</v>
      </c>
      <c r="B1135" s="4"/>
      <c r="C1135" s="2" t="s">
        <v>15</v>
      </c>
      <c r="D1135" s="2" t="s">
        <v>13</v>
      </c>
      <c r="E1135" s="2" t="s">
        <v>412</v>
      </c>
      <c r="F1135" s="2"/>
      <c r="G1135" s="25">
        <f t="shared" si="164"/>
        <v>0</v>
      </c>
      <c r="H1135" s="25">
        <f t="shared" si="164"/>
        <v>0</v>
      </c>
      <c r="I1135" s="25">
        <f t="shared" si="164"/>
        <v>0</v>
      </c>
    </row>
    <row r="1136" spans="1:9" hidden="1">
      <c r="A1136" s="125" t="s">
        <v>335</v>
      </c>
      <c r="B1136" s="4"/>
      <c r="C1136" s="2" t="s">
        <v>15</v>
      </c>
      <c r="D1136" s="2" t="s">
        <v>13</v>
      </c>
      <c r="E1136" s="2" t="s">
        <v>413</v>
      </c>
      <c r="F1136" s="2"/>
      <c r="G1136" s="25">
        <f t="shared" si="164"/>
        <v>0</v>
      </c>
      <c r="H1136" s="25">
        <f t="shared" si="164"/>
        <v>0</v>
      </c>
      <c r="I1136" s="25">
        <f t="shared" si="164"/>
        <v>0</v>
      </c>
    </row>
    <row r="1137" spans="1:9" ht="31.5" hidden="1">
      <c r="A1137" s="125" t="s">
        <v>72</v>
      </c>
      <c r="B1137" s="4"/>
      <c r="C1137" s="2" t="s">
        <v>15</v>
      </c>
      <c r="D1137" s="2" t="s">
        <v>13</v>
      </c>
      <c r="E1137" s="2" t="s">
        <v>413</v>
      </c>
      <c r="F1137" s="2" t="s">
        <v>122</v>
      </c>
      <c r="G1137" s="25"/>
      <c r="H1137" s="25"/>
      <c r="I1137" s="25"/>
    </row>
    <row r="1138" spans="1:9">
      <c r="A1138" s="125" t="s">
        <v>154</v>
      </c>
      <c r="B1138" s="4"/>
      <c r="C1138" s="2" t="s">
        <v>15</v>
      </c>
      <c r="D1138" s="2" t="s">
        <v>13</v>
      </c>
      <c r="E1138" s="2" t="s">
        <v>155</v>
      </c>
      <c r="F1138" s="2"/>
      <c r="G1138" s="25">
        <f>G1139+G1143</f>
        <v>9445.2000000000007</v>
      </c>
      <c r="H1138" s="25">
        <f>H1139+H1143</f>
        <v>0</v>
      </c>
      <c r="I1138" s="25">
        <f>I1139+I1143</f>
        <v>0</v>
      </c>
    </row>
    <row r="1139" spans="1:9">
      <c r="A1139" s="125" t="s">
        <v>35</v>
      </c>
      <c r="B1139" s="4"/>
      <c r="C1139" s="2" t="s">
        <v>15</v>
      </c>
      <c r="D1139" s="2" t="s">
        <v>13</v>
      </c>
      <c r="E1139" s="2" t="s">
        <v>416</v>
      </c>
      <c r="F1139" s="2"/>
      <c r="G1139" s="25">
        <f>G1140</f>
        <v>2650</v>
      </c>
      <c r="H1139" s="25">
        <f>H1140</f>
        <v>0</v>
      </c>
      <c r="I1139" s="25">
        <f>I1140</f>
        <v>0</v>
      </c>
    </row>
    <row r="1140" spans="1:9" s="66" customFormat="1" ht="14.25" customHeight="1">
      <c r="A1140" s="125" t="s">
        <v>153</v>
      </c>
      <c r="B1140" s="4"/>
      <c r="C1140" s="2" t="s">
        <v>15</v>
      </c>
      <c r="D1140" s="2" t="s">
        <v>13</v>
      </c>
      <c r="E1140" s="2" t="s">
        <v>417</v>
      </c>
      <c r="F1140" s="2"/>
      <c r="G1140" s="25">
        <f>G1141+G1142</f>
        <v>2650</v>
      </c>
      <c r="H1140" s="25">
        <f>H1141+H1142</f>
        <v>0</v>
      </c>
      <c r="I1140" s="25">
        <f>I1141+I1142</f>
        <v>0</v>
      </c>
    </row>
    <row r="1141" spans="1:9" ht="18.75" hidden="1" customHeight="1">
      <c r="A1141" s="125" t="s">
        <v>132</v>
      </c>
      <c r="B1141" s="4"/>
      <c r="C1141" s="2" t="s">
        <v>15</v>
      </c>
      <c r="D1141" s="2" t="s">
        <v>13</v>
      </c>
      <c r="E1141" s="2" t="s">
        <v>417</v>
      </c>
      <c r="F1141" s="2" t="s">
        <v>89</v>
      </c>
      <c r="G1141" s="25"/>
      <c r="H1141" s="25"/>
      <c r="I1141" s="25"/>
    </row>
    <row r="1142" spans="1:9" ht="30.75" customHeight="1">
      <c r="A1142" s="125" t="s">
        <v>52</v>
      </c>
      <c r="B1142" s="4"/>
      <c r="C1142" s="2" t="s">
        <v>15</v>
      </c>
      <c r="D1142" s="2" t="s">
        <v>13</v>
      </c>
      <c r="E1142" s="2" t="s">
        <v>417</v>
      </c>
      <c r="F1142" s="2" t="s">
        <v>91</v>
      </c>
      <c r="G1142" s="25">
        <v>2650</v>
      </c>
      <c r="H1142" s="25"/>
      <c r="I1142" s="25"/>
    </row>
    <row r="1143" spans="1:9">
      <c r="A1143" s="125" t="s">
        <v>151</v>
      </c>
      <c r="B1143" s="2"/>
      <c r="C1143" s="2" t="s">
        <v>15</v>
      </c>
      <c r="D1143" s="2" t="s">
        <v>13</v>
      </c>
      <c r="E1143" s="2" t="s">
        <v>551</v>
      </c>
      <c r="F1143" s="4"/>
      <c r="G1143" s="25">
        <f>G1144+G1147</f>
        <v>6795.2</v>
      </c>
      <c r="H1143" s="25">
        <f>H1144+H1147</f>
        <v>0</v>
      </c>
      <c r="I1143" s="25">
        <f>I1144+I1147</f>
        <v>0</v>
      </c>
    </row>
    <row r="1144" spans="1:9">
      <c r="A1144" s="125" t="s">
        <v>128</v>
      </c>
      <c r="B1144" s="3"/>
      <c r="C1144" s="2" t="s">
        <v>15</v>
      </c>
      <c r="D1144" s="2" t="s">
        <v>13</v>
      </c>
      <c r="E1144" s="2" t="s">
        <v>552</v>
      </c>
      <c r="F1144" s="4"/>
      <c r="G1144" s="25">
        <f t="shared" ref="G1144:I1145" si="165">G1145</f>
        <v>6795.2</v>
      </c>
      <c r="H1144" s="25">
        <f t="shared" si="165"/>
        <v>0</v>
      </c>
      <c r="I1144" s="25">
        <f t="shared" si="165"/>
        <v>0</v>
      </c>
    </row>
    <row r="1145" spans="1:9">
      <c r="A1145" s="125" t="s">
        <v>335</v>
      </c>
      <c r="B1145" s="3"/>
      <c r="C1145" s="2" t="s">
        <v>15</v>
      </c>
      <c r="D1145" s="2" t="s">
        <v>13</v>
      </c>
      <c r="E1145" s="2" t="s">
        <v>553</v>
      </c>
      <c r="F1145" s="4"/>
      <c r="G1145" s="25">
        <f t="shared" si="165"/>
        <v>6795.2</v>
      </c>
      <c r="H1145" s="25">
        <f t="shared" si="165"/>
        <v>0</v>
      </c>
      <c r="I1145" s="25">
        <f t="shared" si="165"/>
        <v>0</v>
      </c>
    </row>
    <row r="1146" spans="1:9" ht="31.5">
      <c r="A1146" s="125" t="s">
        <v>121</v>
      </c>
      <c r="B1146" s="3"/>
      <c r="C1146" s="2" t="s">
        <v>15</v>
      </c>
      <c r="D1146" s="2" t="s">
        <v>13</v>
      </c>
      <c r="E1146" s="2" t="s">
        <v>553</v>
      </c>
      <c r="F1146" s="2" t="s">
        <v>122</v>
      </c>
      <c r="G1146" s="25">
        <v>6795.2</v>
      </c>
      <c r="H1146" s="25"/>
      <c r="I1146" s="25"/>
    </row>
    <row r="1147" spans="1:9" hidden="1">
      <c r="A1147" s="125" t="s">
        <v>630</v>
      </c>
      <c r="B1147" s="3"/>
      <c r="C1147" s="2" t="s">
        <v>15</v>
      </c>
      <c r="D1147" s="2" t="s">
        <v>13</v>
      </c>
      <c r="E1147" s="2" t="s">
        <v>632</v>
      </c>
      <c r="F1147" s="2"/>
      <c r="G1147" s="25">
        <f t="shared" ref="G1147:I1148" si="166">SUM(G1148)</f>
        <v>0</v>
      </c>
      <c r="H1147" s="25">
        <f t="shared" si="166"/>
        <v>0</v>
      </c>
      <c r="I1147" s="25">
        <f t="shared" si="166"/>
        <v>0</v>
      </c>
    </row>
    <row r="1148" spans="1:9" hidden="1">
      <c r="A1148" s="125" t="s">
        <v>335</v>
      </c>
      <c r="B1148" s="3"/>
      <c r="C1148" s="2" t="s">
        <v>15</v>
      </c>
      <c r="D1148" s="2" t="s">
        <v>13</v>
      </c>
      <c r="E1148" s="2" t="s">
        <v>631</v>
      </c>
      <c r="F1148" s="2"/>
      <c r="G1148" s="25">
        <f t="shared" si="166"/>
        <v>0</v>
      </c>
      <c r="H1148" s="25">
        <f t="shared" si="166"/>
        <v>0</v>
      </c>
      <c r="I1148" s="25">
        <f t="shared" si="166"/>
        <v>0</v>
      </c>
    </row>
    <row r="1149" spans="1:9" ht="31.5" hidden="1">
      <c r="A1149" s="125" t="s">
        <v>121</v>
      </c>
      <c r="B1149" s="3"/>
      <c r="C1149" s="2" t="s">
        <v>15</v>
      </c>
      <c r="D1149" s="2" t="s">
        <v>13</v>
      </c>
      <c r="E1149" s="2" t="s">
        <v>631</v>
      </c>
      <c r="F1149" s="2" t="s">
        <v>122</v>
      </c>
      <c r="G1149" s="25"/>
      <c r="H1149" s="25"/>
      <c r="I1149" s="25"/>
    </row>
    <row r="1150" spans="1:9" ht="31.5" hidden="1">
      <c r="A1150" s="125" t="s">
        <v>156</v>
      </c>
      <c r="B1150" s="4"/>
      <c r="C1150" s="2" t="s">
        <v>15</v>
      </c>
      <c r="D1150" s="2" t="s">
        <v>13</v>
      </c>
      <c r="E1150" s="2" t="s">
        <v>157</v>
      </c>
      <c r="F1150" s="4"/>
      <c r="G1150" s="25">
        <f>SUM(G1151)</f>
        <v>0</v>
      </c>
      <c r="H1150" s="25">
        <f>SUM(H1151)</f>
        <v>0</v>
      </c>
      <c r="I1150" s="25">
        <f>SUM(I1151)</f>
        <v>0</v>
      </c>
    </row>
    <row r="1151" spans="1:9" hidden="1">
      <c r="A1151" s="125" t="s">
        <v>151</v>
      </c>
      <c r="B1151" s="4"/>
      <c r="C1151" s="2" t="s">
        <v>15</v>
      </c>
      <c r="D1151" s="2" t="s">
        <v>13</v>
      </c>
      <c r="E1151" s="2" t="s">
        <v>158</v>
      </c>
      <c r="F1151" s="4"/>
      <c r="G1151" s="25">
        <f>SUM(G1152+G1155+G1158)</f>
        <v>0</v>
      </c>
      <c r="H1151" s="25">
        <f>SUM(H1152+H1155+H1158)</f>
        <v>0</v>
      </c>
      <c r="I1151" s="25">
        <f>SUM(I1152+I1155+I1158)</f>
        <v>0</v>
      </c>
    </row>
    <row r="1152" spans="1:9" hidden="1">
      <c r="A1152" s="125" t="s">
        <v>423</v>
      </c>
      <c r="B1152" s="4"/>
      <c r="C1152" s="2" t="s">
        <v>15</v>
      </c>
      <c r="D1152" s="2" t="s">
        <v>13</v>
      </c>
      <c r="E1152" s="2" t="s">
        <v>424</v>
      </c>
      <c r="F1152" s="2"/>
      <c r="G1152" s="25">
        <f t="shared" ref="G1152:I1153" si="167">G1153</f>
        <v>0</v>
      </c>
      <c r="H1152" s="25">
        <f t="shared" si="167"/>
        <v>0</v>
      </c>
      <c r="I1152" s="25">
        <f t="shared" si="167"/>
        <v>0</v>
      </c>
    </row>
    <row r="1153" spans="1:9" hidden="1">
      <c r="A1153" s="125" t="s">
        <v>119</v>
      </c>
      <c r="B1153" s="4"/>
      <c r="C1153" s="2" t="s">
        <v>15</v>
      </c>
      <c r="D1153" s="2" t="s">
        <v>13</v>
      </c>
      <c r="E1153" s="2" t="s">
        <v>425</v>
      </c>
      <c r="F1153" s="2"/>
      <c r="G1153" s="25">
        <f t="shared" si="167"/>
        <v>0</v>
      </c>
      <c r="H1153" s="25">
        <f t="shared" si="167"/>
        <v>0</v>
      </c>
      <c r="I1153" s="25">
        <f t="shared" si="167"/>
        <v>0</v>
      </c>
    </row>
    <row r="1154" spans="1:9" ht="31.5" hidden="1">
      <c r="A1154" s="125" t="s">
        <v>121</v>
      </c>
      <c r="B1154" s="4"/>
      <c r="C1154" s="2" t="s">
        <v>15</v>
      </c>
      <c r="D1154" s="2" t="s">
        <v>13</v>
      </c>
      <c r="E1154" s="2" t="s">
        <v>425</v>
      </c>
      <c r="F1154" s="2" t="s">
        <v>122</v>
      </c>
      <c r="G1154" s="25"/>
      <c r="H1154" s="25"/>
      <c r="I1154" s="25"/>
    </row>
    <row r="1155" spans="1:9" ht="31.5" hidden="1">
      <c r="A1155" s="125" t="s">
        <v>265</v>
      </c>
      <c r="B1155" s="4"/>
      <c r="C1155" s="2" t="s">
        <v>15</v>
      </c>
      <c r="D1155" s="2" t="s">
        <v>13</v>
      </c>
      <c r="E1155" s="2" t="s">
        <v>442</v>
      </c>
      <c r="F1155" s="2"/>
      <c r="G1155" s="25">
        <f t="shared" ref="G1155:I1156" si="168">G1156</f>
        <v>0</v>
      </c>
      <c r="H1155" s="25">
        <f t="shared" si="168"/>
        <v>0</v>
      </c>
      <c r="I1155" s="25">
        <f t="shared" si="168"/>
        <v>0</v>
      </c>
    </row>
    <row r="1156" spans="1:9" hidden="1">
      <c r="A1156" s="125" t="s">
        <v>119</v>
      </c>
      <c r="B1156" s="4"/>
      <c r="C1156" s="2" t="s">
        <v>15</v>
      </c>
      <c r="D1156" s="2" t="s">
        <v>13</v>
      </c>
      <c r="E1156" s="2" t="s">
        <v>443</v>
      </c>
      <c r="F1156" s="2"/>
      <c r="G1156" s="25">
        <f t="shared" si="168"/>
        <v>0</v>
      </c>
      <c r="H1156" s="25">
        <f t="shared" si="168"/>
        <v>0</v>
      </c>
      <c r="I1156" s="25">
        <f t="shared" si="168"/>
        <v>0</v>
      </c>
    </row>
    <row r="1157" spans="1:9" ht="30.75" hidden="1" customHeight="1">
      <c r="A1157" s="125" t="s">
        <v>121</v>
      </c>
      <c r="B1157" s="4"/>
      <c r="C1157" s="2" t="s">
        <v>15</v>
      </c>
      <c r="D1157" s="2" t="s">
        <v>13</v>
      </c>
      <c r="E1157" s="2" t="s">
        <v>443</v>
      </c>
      <c r="F1157" s="2" t="s">
        <v>122</v>
      </c>
      <c r="G1157" s="25"/>
      <c r="H1157" s="25"/>
      <c r="I1157" s="25"/>
    </row>
    <row r="1158" spans="1:9" ht="30.75" hidden="1" customHeight="1">
      <c r="A1158" s="125" t="s">
        <v>335</v>
      </c>
      <c r="B1158" s="4"/>
      <c r="C1158" s="2" t="s">
        <v>15</v>
      </c>
      <c r="D1158" s="2" t="s">
        <v>13</v>
      </c>
      <c r="E1158" s="2" t="s">
        <v>426</v>
      </c>
      <c r="F1158" s="2"/>
      <c r="G1158" s="25">
        <f t="shared" ref="G1158:I1159" si="169">G1159</f>
        <v>0</v>
      </c>
      <c r="H1158" s="25">
        <f t="shared" si="169"/>
        <v>0</v>
      </c>
      <c r="I1158" s="25">
        <f t="shared" si="169"/>
        <v>0</v>
      </c>
    </row>
    <row r="1159" spans="1:9" ht="30.75" hidden="1" customHeight="1">
      <c r="A1159" s="125" t="s">
        <v>119</v>
      </c>
      <c r="B1159" s="4"/>
      <c r="C1159" s="2" t="s">
        <v>15</v>
      </c>
      <c r="D1159" s="2" t="s">
        <v>13</v>
      </c>
      <c r="E1159" s="2" t="s">
        <v>427</v>
      </c>
      <c r="F1159" s="2"/>
      <c r="G1159" s="25">
        <f t="shared" si="169"/>
        <v>0</v>
      </c>
      <c r="H1159" s="25">
        <f t="shared" si="169"/>
        <v>0</v>
      </c>
      <c r="I1159" s="25">
        <f t="shared" si="169"/>
        <v>0</v>
      </c>
    </row>
    <row r="1160" spans="1:9" ht="31.5" hidden="1">
      <c r="A1160" s="125" t="s">
        <v>121</v>
      </c>
      <c r="B1160" s="4"/>
      <c r="C1160" s="2" t="s">
        <v>15</v>
      </c>
      <c r="D1160" s="2" t="s">
        <v>13</v>
      </c>
      <c r="E1160" s="2" t="s">
        <v>427</v>
      </c>
      <c r="F1160" s="2" t="s">
        <v>122</v>
      </c>
      <c r="G1160" s="25"/>
      <c r="H1160" s="25"/>
      <c r="I1160" s="25"/>
    </row>
    <row r="1161" spans="1:9" ht="31.5">
      <c r="A1161" s="26" t="s">
        <v>621</v>
      </c>
      <c r="B1161" s="4"/>
      <c r="C1161" s="2" t="s">
        <v>15</v>
      </c>
      <c r="D1161" s="2" t="s">
        <v>13</v>
      </c>
      <c r="E1161" s="2" t="s">
        <v>146</v>
      </c>
      <c r="F1161" s="2"/>
      <c r="G1161" s="25">
        <f>G1167+G1162+G1165</f>
        <v>31221.4</v>
      </c>
      <c r="H1161" s="25">
        <f>H1167+H1162+H1165</f>
        <v>31221.4</v>
      </c>
      <c r="I1161" s="25">
        <f>I1167+I1162+I1165</f>
        <v>31221.4</v>
      </c>
    </row>
    <row r="1162" spans="1:9">
      <c r="A1162" s="57" t="s">
        <v>80</v>
      </c>
      <c r="B1162" s="58"/>
      <c r="C1162" s="58" t="s">
        <v>15</v>
      </c>
      <c r="D1162" s="58" t="s">
        <v>13</v>
      </c>
      <c r="E1162" s="64" t="s">
        <v>532</v>
      </c>
      <c r="F1162" s="58"/>
      <c r="G1162" s="60">
        <f>+G1163+G1164</f>
        <v>3408.3999999999996</v>
      </c>
      <c r="H1162" s="60">
        <f>+H1163+H1164</f>
        <v>3408.3999999999996</v>
      </c>
      <c r="I1162" s="60">
        <f>+I1163+I1164</f>
        <v>3408.3999999999996</v>
      </c>
    </row>
    <row r="1163" spans="1:9" ht="47.25">
      <c r="A1163" s="57" t="s">
        <v>51</v>
      </c>
      <c r="B1163" s="58"/>
      <c r="C1163" s="58" t="s">
        <v>15</v>
      </c>
      <c r="D1163" s="58" t="s">
        <v>13</v>
      </c>
      <c r="E1163" s="64" t="s">
        <v>532</v>
      </c>
      <c r="F1163" s="58" t="s">
        <v>89</v>
      </c>
      <c r="G1163" s="60">
        <v>3408.2</v>
      </c>
      <c r="H1163" s="60">
        <v>3408.2</v>
      </c>
      <c r="I1163" s="60">
        <v>3408.2</v>
      </c>
    </row>
    <row r="1164" spans="1:9" ht="31.5">
      <c r="A1164" s="57" t="s">
        <v>52</v>
      </c>
      <c r="B1164" s="58"/>
      <c r="C1164" s="58" t="s">
        <v>15</v>
      </c>
      <c r="D1164" s="58" t="s">
        <v>13</v>
      </c>
      <c r="E1164" s="64" t="s">
        <v>532</v>
      </c>
      <c r="F1164" s="58" t="s">
        <v>91</v>
      </c>
      <c r="G1164" s="60">
        <v>0.2</v>
      </c>
      <c r="H1164" s="60">
        <v>0.2</v>
      </c>
      <c r="I1164" s="60">
        <v>0.2</v>
      </c>
    </row>
    <row r="1165" spans="1:9" ht="24" customHeight="1">
      <c r="A1165" s="125" t="s">
        <v>98</v>
      </c>
      <c r="B1165" s="58"/>
      <c r="C1165" s="58" t="s">
        <v>15</v>
      </c>
      <c r="D1165" s="58" t="s">
        <v>13</v>
      </c>
      <c r="E1165" s="64" t="s">
        <v>625</v>
      </c>
      <c r="F1165" s="58"/>
      <c r="G1165" s="60">
        <f>SUM(G1166)</f>
        <v>0</v>
      </c>
      <c r="H1165" s="60">
        <f>SUM(H1166)</f>
        <v>0</v>
      </c>
      <c r="I1165" s="60">
        <f>SUM(I1166)</f>
        <v>0</v>
      </c>
    </row>
    <row r="1166" spans="1:9" ht="31.5">
      <c r="A1166" s="57" t="s">
        <v>52</v>
      </c>
      <c r="B1166" s="58"/>
      <c r="C1166" s="58" t="s">
        <v>15</v>
      </c>
      <c r="D1166" s="58" t="s">
        <v>13</v>
      </c>
      <c r="E1166" s="64" t="s">
        <v>625</v>
      </c>
      <c r="F1166" s="58" t="s">
        <v>91</v>
      </c>
      <c r="G1166" s="60"/>
      <c r="H1166" s="60"/>
      <c r="I1166" s="60"/>
    </row>
    <row r="1167" spans="1:9" ht="31.5">
      <c r="A1167" s="125" t="s">
        <v>45</v>
      </c>
      <c r="B1167" s="3"/>
      <c r="C1167" s="2" t="s">
        <v>15</v>
      </c>
      <c r="D1167" s="2" t="s">
        <v>13</v>
      </c>
      <c r="E1167" s="2" t="s">
        <v>147</v>
      </c>
      <c r="F1167" s="2"/>
      <c r="G1167" s="25">
        <f>G1168</f>
        <v>27813</v>
      </c>
      <c r="H1167" s="25">
        <f>H1168</f>
        <v>27813</v>
      </c>
      <c r="I1167" s="25">
        <f>I1168</f>
        <v>27813</v>
      </c>
    </row>
    <row r="1168" spans="1:9">
      <c r="A1168" s="26" t="s">
        <v>554</v>
      </c>
      <c r="B1168" s="3"/>
      <c r="C1168" s="2" t="s">
        <v>15</v>
      </c>
      <c r="D1168" s="2" t="s">
        <v>13</v>
      </c>
      <c r="E1168" s="2" t="s">
        <v>148</v>
      </c>
      <c r="F1168" s="2"/>
      <c r="G1168" s="25">
        <f>G1169+G1170+G1171</f>
        <v>27813</v>
      </c>
      <c r="H1168" s="25">
        <f>H1169+H1170+H1171</f>
        <v>27813</v>
      </c>
      <c r="I1168" s="25">
        <f>I1169+I1170+I1171</f>
        <v>27813</v>
      </c>
    </row>
    <row r="1169" spans="1:9" ht="47.25">
      <c r="A1169" s="125" t="s">
        <v>51</v>
      </c>
      <c r="B1169" s="4"/>
      <c r="C1169" s="2" t="s">
        <v>15</v>
      </c>
      <c r="D1169" s="2" t="s">
        <v>13</v>
      </c>
      <c r="E1169" s="2" t="s">
        <v>148</v>
      </c>
      <c r="F1169" s="2" t="s">
        <v>89</v>
      </c>
      <c r="G1169" s="25">
        <v>26250.799999999999</v>
      </c>
      <c r="H1169" s="25">
        <v>26250.799999999999</v>
      </c>
      <c r="I1169" s="25">
        <v>26250.799999999999</v>
      </c>
    </row>
    <row r="1170" spans="1:9" s="24" customFormat="1" ht="31.5">
      <c r="A1170" s="125" t="s">
        <v>52</v>
      </c>
      <c r="B1170" s="4"/>
      <c r="C1170" s="2" t="s">
        <v>15</v>
      </c>
      <c r="D1170" s="2" t="s">
        <v>13</v>
      </c>
      <c r="E1170" s="2" t="s">
        <v>148</v>
      </c>
      <c r="F1170" s="2" t="s">
        <v>91</v>
      </c>
      <c r="G1170" s="25">
        <v>1558.8</v>
      </c>
      <c r="H1170" s="25">
        <v>1558.9</v>
      </c>
      <c r="I1170" s="25">
        <v>1558.9</v>
      </c>
    </row>
    <row r="1171" spans="1:9">
      <c r="A1171" s="125" t="s">
        <v>22</v>
      </c>
      <c r="B1171" s="4"/>
      <c r="C1171" s="2" t="s">
        <v>15</v>
      </c>
      <c r="D1171" s="2" t="s">
        <v>13</v>
      </c>
      <c r="E1171" s="2" t="s">
        <v>148</v>
      </c>
      <c r="F1171" s="2" t="s">
        <v>96</v>
      </c>
      <c r="G1171" s="25">
        <v>3.4</v>
      </c>
      <c r="H1171" s="25">
        <v>3.3</v>
      </c>
      <c r="I1171" s="25">
        <v>3.3</v>
      </c>
    </row>
    <row r="1172" spans="1:9">
      <c r="A1172" s="125" t="s">
        <v>30</v>
      </c>
      <c r="B1172" s="126"/>
      <c r="C1172" s="126" t="s">
        <v>31</v>
      </c>
      <c r="D1172" s="126" t="s">
        <v>32</v>
      </c>
      <c r="E1172" s="31"/>
      <c r="F1172" s="31"/>
      <c r="G1172" s="102">
        <f>SUM(G1173)</f>
        <v>389.4</v>
      </c>
      <c r="H1172" s="102">
        <f>SUM(H1173)</f>
        <v>405</v>
      </c>
      <c r="I1172" s="102">
        <f>SUM(I1173)</f>
        <v>421.2</v>
      </c>
    </row>
    <row r="1173" spans="1:9">
      <c r="A1173" s="125" t="s">
        <v>53</v>
      </c>
      <c r="B1173" s="2"/>
      <c r="C1173" s="2" t="s">
        <v>31</v>
      </c>
      <c r="D1173" s="2" t="s">
        <v>54</v>
      </c>
      <c r="E1173" s="41"/>
      <c r="F1173" s="2"/>
      <c r="G1173" s="25">
        <f t="shared" ref="G1173:I1174" si="170">G1174</f>
        <v>389.4</v>
      </c>
      <c r="H1173" s="25">
        <f t="shared" si="170"/>
        <v>405</v>
      </c>
      <c r="I1173" s="25">
        <f t="shared" si="170"/>
        <v>421.2</v>
      </c>
    </row>
    <row r="1174" spans="1:9" ht="31.5">
      <c r="A1174" s="125" t="s">
        <v>533</v>
      </c>
      <c r="B1174" s="46"/>
      <c r="C1174" s="126" t="s">
        <v>31</v>
      </c>
      <c r="D1174" s="126" t="s">
        <v>54</v>
      </c>
      <c r="E1174" s="126" t="s">
        <v>365</v>
      </c>
      <c r="F1174" s="34"/>
      <c r="G1174" s="52">
        <f t="shared" si="170"/>
        <v>389.4</v>
      </c>
      <c r="H1174" s="52">
        <f t="shared" si="170"/>
        <v>405</v>
      </c>
      <c r="I1174" s="52">
        <f t="shared" si="170"/>
        <v>421.2</v>
      </c>
    </row>
    <row r="1175" spans="1:9" ht="31.5">
      <c r="A1175" s="125" t="s">
        <v>376</v>
      </c>
      <c r="B1175" s="46"/>
      <c r="C1175" s="126" t="s">
        <v>31</v>
      </c>
      <c r="D1175" s="126" t="s">
        <v>54</v>
      </c>
      <c r="E1175" s="126" t="s">
        <v>377</v>
      </c>
      <c r="F1175" s="34"/>
      <c r="G1175" s="52">
        <f>SUM(G1176)</f>
        <v>389.4</v>
      </c>
      <c r="H1175" s="52">
        <f>SUM(H1176)</f>
        <v>405</v>
      </c>
      <c r="I1175" s="52">
        <f>SUM(I1176)</f>
        <v>421.2</v>
      </c>
    </row>
    <row r="1176" spans="1:9" ht="47.25">
      <c r="A1176" s="125" t="s">
        <v>388</v>
      </c>
      <c r="B1176" s="46"/>
      <c r="C1176" s="35" t="s">
        <v>31</v>
      </c>
      <c r="D1176" s="35" t="s">
        <v>54</v>
      </c>
      <c r="E1176" s="35" t="s">
        <v>584</v>
      </c>
      <c r="F1176" s="34"/>
      <c r="G1176" s="52">
        <f>G1177</f>
        <v>389.4</v>
      </c>
      <c r="H1176" s="52">
        <f>H1177</f>
        <v>405</v>
      </c>
      <c r="I1176" s="52">
        <f>I1177</f>
        <v>421.2</v>
      </c>
    </row>
    <row r="1177" spans="1:9">
      <c r="A1177" s="125" t="s">
        <v>42</v>
      </c>
      <c r="B1177" s="46"/>
      <c r="C1177" s="126" t="s">
        <v>31</v>
      </c>
      <c r="D1177" s="126" t="s">
        <v>54</v>
      </c>
      <c r="E1177" s="35" t="s">
        <v>584</v>
      </c>
      <c r="F1177" s="34">
        <v>300</v>
      </c>
      <c r="G1177" s="52">
        <v>389.4</v>
      </c>
      <c r="H1177" s="52">
        <v>405</v>
      </c>
      <c r="I1177" s="52">
        <v>421.2</v>
      </c>
    </row>
    <row r="1178" spans="1:9">
      <c r="A1178" s="21" t="s">
        <v>926</v>
      </c>
      <c r="B1178" s="46"/>
      <c r="C1178" s="126"/>
      <c r="D1178" s="126"/>
      <c r="E1178" s="35"/>
      <c r="F1178" s="34"/>
      <c r="G1178" s="52"/>
      <c r="H1178" s="45">
        <v>50000</v>
      </c>
      <c r="I1178" s="45">
        <v>100000</v>
      </c>
    </row>
    <row r="1179" spans="1:9">
      <c r="A1179" s="67" t="s">
        <v>191</v>
      </c>
      <c r="B1179" s="68"/>
      <c r="C1179" s="69"/>
      <c r="D1179" s="69"/>
      <c r="E1179" s="69"/>
      <c r="F1179" s="69"/>
      <c r="G1179" s="45">
        <f>SUM(G10+G30+G49+G449+G478+G1034+G671)+G789</f>
        <v>5194400</v>
      </c>
      <c r="H1179" s="45">
        <f>SUM(H10+H30+H49+H449+H478+H1034+H671)+H789+H1178</f>
        <v>4931100</v>
      </c>
      <c r="I1179" s="45">
        <f>SUM(I10+I30+I49+I449+I478+I1034+I671)+I789+I1178</f>
        <v>4997200.0000000009</v>
      </c>
    </row>
    <row r="1180" spans="1:9">
      <c r="G1180" s="103"/>
      <c r="H1180" s="103"/>
      <c r="I1180" s="103"/>
    </row>
    <row r="1181" spans="1:9" hidden="1">
      <c r="G1181" s="101">
        <v>5194400</v>
      </c>
      <c r="H1181" s="101">
        <v>4931100</v>
      </c>
      <c r="I1181" s="101">
        <v>4997200</v>
      </c>
    </row>
    <row r="1182" spans="1:9" hidden="1">
      <c r="G1182" s="166">
        <f>SUM(G1181-G1179)</f>
        <v>0</v>
      </c>
      <c r="H1182" s="166">
        <f t="shared" ref="H1182:I1182" si="171">SUM(H1181-H1179)</f>
        <v>0</v>
      </c>
      <c r="I1182" s="166">
        <f t="shared" si="171"/>
        <v>-9.3132257461547852E-10</v>
      </c>
    </row>
    <row r="1183" spans="1:9" hidden="1">
      <c r="E1183" s="164" t="s">
        <v>972</v>
      </c>
      <c r="F1183" s="164"/>
      <c r="G1183" s="165">
        <f>SUM(G293+G356+G629+G756+G772+G898+G920+G959+G1052+G1120)</f>
        <v>73943.399999999994</v>
      </c>
      <c r="H1183" s="165">
        <f>SUM(H293+H356+H629+H756+H772+H898+H920+H959+H1052+H1120)</f>
        <v>22269.199999999997</v>
      </c>
      <c r="I1183" s="165">
        <f>SUM(I293+I356+I629+I756+I772+I898+I920+I959+I1052+I1120)</f>
        <v>19131.8</v>
      </c>
    </row>
    <row r="1184" spans="1:9" hidden="1">
      <c r="E1184" s="164"/>
      <c r="F1184" s="164"/>
      <c r="G1184" s="165"/>
      <c r="H1184" s="165"/>
      <c r="I1184" s="165">
        <f>SUM(G1183:I1183)</f>
        <v>115344.4</v>
      </c>
    </row>
    <row r="1185" spans="7:8" hidden="1"/>
    <row r="1186" spans="7:8" hidden="1"/>
    <row r="1187" spans="7:8">
      <c r="G1187" s="101"/>
    </row>
    <row r="1189" spans="7:8">
      <c r="G1189" s="101"/>
      <c r="H1189" s="178"/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9"/>
  <sheetViews>
    <sheetView zoomScaleNormal="100" workbookViewId="0">
      <selection activeCell="G5" sqref="G5"/>
    </sheetView>
  </sheetViews>
  <sheetFormatPr defaultRowHeight="15.7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8" customWidth="1"/>
    <col min="9" max="16384" width="9.140625" style="9"/>
  </cols>
  <sheetData>
    <row r="1" spans="1:8">
      <c r="D1" s="10"/>
      <c r="E1" s="10"/>
      <c r="G1" s="10" t="s">
        <v>993</v>
      </c>
    </row>
    <row r="2" spans="1:8">
      <c r="C2" s="11"/>
      <c r="D2" s="13"/>
      <c r="E2" s="13"/>
      <c r="G2" s="13" t="s">
        <v>991</v>
      </c>
    </row>
    <row r="3" spans="1:8">
      <c r="C3" s="11"/>
      <c r="D3" s="13"/>
      <c r="E3" s="13"/>
      <c r="G3" s="13" t="s">
        <v>1</v>
      </c>
    </row>
    <row r="4" spans="1:8">
      <c r="C4" s="11"/>
      <c r="D4" s="13"/>
      <c r="E4" s="13"/>
      <c r="G4" s="13" t="s">
        <v>2</v>
      </c>
    </row>
    <row r="5" spans="1:8">
      <c r="C5" s="15"/>
      <c r="D5" s="17"/>
      <c r="E5" s="17"/>
      <c r="G5" s="17" t="s">
        <v>992</v>
      </c>
    </row>
    <row r="6" spans="1:8" ht="72.75" customHeight="1">
      <c r="A6" s="181" t="s">
        <v>854</v>
      </c>
      <c r="B6" s="181"/>
      <c r="C6" s="181"/>
      <c r="D6" s="181"/>
      <c r="E6" s="181"/>
      <c r="F6" s="181"/>
      <c r="G6" s="182"/>
      <c r="H6" s="182"/>
    </row>
    <row r="7" spans="1:8">
      <c r="A7" s="5"/>
      <c r="B7" s="6"/>
      <c r="C7" s="16"/>
      <c r="D7" s="6"/>
      <c r="E7" s="6"/>
      <c r="F7" s="111"/>
      <c r="G7" s="111"/>
      <c r="H7" s="111" t="s">
        <v>536</v>
      </c>
    </row>
    <row r="8" spans="1:8" ht="63">
      <c r="A8" s="32" t="s">
        <v>159</v>
      </c>
      <c r="B8" s="33" t="s">
        <v>160</v>
      </c>
      <c r="C8" s="33" t="s">
        <v>161</v>
      </c>
      <c r="D8" s="33" t="s">
        <v>163</v>
      </c>
      <c r="E8" s="33" t="s">
        <v>164</v>
      </c>
      <c r="F8" s="112" t="s">
        <v>702</v>
      </c>
      <c r="G8" s="112" t="s">
        <v>844</v>
      </c>
      <c r="H8" s="112" t="s">
        <v>845</v>
      </c>
    </row>
    <row r="9" spans="1:8" s="24" customFormat="1" ht="31.5">
      <c r="A9" s="21" t="s">
        <v>541</v>
      </c>
      <c r="B9" s="29" t="s">
        <v>210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>
      <c r="A10" s="176" t="s">
        <v>983</v>
      </c>
      <c r="B10" s="31" t="s">
        <v>981</v>
      </c>
      <c r="C10" s="29"/>
      <c r="D10" s="44"/>
      <c r="E10" s="44"/>
      <c r="F10" s="102">
        <f>SUM(F11)</f>
        <v>23424</v>
      </c>
      <c r="G10" s="102">
        <f t="shared" ref="G10:H10" si="0">SUM(G11)</f>
        <v>23424</v>
      </c>
      <c r="H10" s="102">
        <f t="shared" si="0"/>
        <v>23424</v>
      </c>
    </row>
    <row r="11" spans="1:8" ht="47.25">
      <c r="A11" s="125" t="s">
        <v>406</v>
      </c>
      <c r="B11" s="61" t="s">
        <v>982</v>
      </c>
      <c r="C11" s="2"/>
      <c r="D11" s="2"/>
      <c r="E11" s="2"/>
      <c r="F11" s="102">
        <f>F12</f>
        <v>23424</v>
      </c>
      <c r="G11" s="102">
        <f>G12</f>
        <v>23424</v>
      </c>
      <c r="H11" s="102">
        <f>H12</f>
        <v>23424</v>
      </c>
    </row>
    <row r="12" spans="1:8">
      <c r="A12" s="125" t="s">
        <v>42</v>
      </c>
      <c r="B12" s="61" t="s">
        <v>982</v>
      </c>
      <c r="C12" s="2" t="s">
        <v>99</v>
      </c>
      <c r="D12" s="2" t="s">
        <v>31</v>
      </c>
      <c r="E12" s="2" t="s">
        <v>54</v>
      </c>
      <c r="F12" s="102">
        <f>SUM(Ведомственная!G1011)</f>
        <v>23424</v>
      </c>
      <c r="G12" s="102">
        <f>SUM(Ведомственная!H1011)</f>
        <v>23424</v>
      </c>
      <c r="H12" s="102">
        <f>SUM(Ведомственная!I1011)</f>
        <v>23424</v>
      </c>
    </row>
    <row r="13" spans="1:8" s="24" customFormat="1" ht="44.25" customHeight="1">
      <c r="A13" s="21" t="s">
        <v>542</v>
      </c>
      <c r="B13" s="70" t="s">
        <v>401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>
      <c r="A14" s="125" t="s">
        <v>398</v>
      </c>
      <c r="B14" s="56" t="s">
        <v>461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>
      <c r="A15" s="125" t="s">
        <v>463</v>
      </c>
      <c r="B15" s="56" t="s">
        <v>462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>
      <c r="A16" s="125" t="s">
        <v>230</v>
      </c>
      <c r="B16" s="56" t="s">
        <v>462</v>
      </c>
      <c r="C16" s="33">
        <v>600</v>
      </c>
      <c r="D16" s="2" t="s">
        <v>113</v>
      </c>
      <c r="E16" s="2" t="s">
        <v>34</v>
      </c>
      <c r="F16" s="25"/>
      <c r="G16" s="25"/>
      <c r="H16" s="25"/>
    </row>
    <row r="17" spans="1:8" ht="94.5" hidden="1">
      <c r="A17" s="125" t="s">
        <v>502</v>
      </c>
      <c r="B17" s="41" t="s">
        <v>503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>
      <c r="A18" s="125" t="s">
        <v>52</v>
      </c>
      <c r="B18" s="41" t="s">
        <v>503</v>
      </c>
      <c r="C18" s="20">
        <v>200</v>
      </c>
      <c r="D18" s="2" t="s">
        <v>113</v>
      </c>
      <c r="E18" s="2" t="s">
        <v>34</v>
      </c>
      <c r="F18" s="25"/>
      <c r="G18" s="25"/>
      <c r="H18" s="25"/>
    </row>
    <row r="19" spans="1:8" ht="31.5" hidden="1">
      <c r="A19" s="125" t="s">
        <v>230</v>
      </c>
      <c r="B19" s="41" t="s">
        <v>503</v>
      </c>
      <c r="C19" s="20">
        <v>600</v>
      </c>
      <c r="D19" s="2" t="s">
        <v>113</v>
      </c>
      <c r="E19" s="2" t="s">
        <v>34</v>
      </c>
      <c r="F19" s="25"/>
      <c r="G19" s="25"/>
      <c r="H19" s="25"/>
    </row>
    <row r="20" spans="1:8" ht="31.5">
      <c r="A20" s="176" t="s">
        <v>986</v>
      </c>
      <c r="B20" s="41" t="s">
        <v>984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>
      <c r="A21" s="125" t="s">
        <v>407</v>
      </c>
      <c r="B21" s="61" t="s">
        <v>985</v>
      </c>
      <c r="C21" s="2"/>
      <c r="D21" s="2"/>
      <c r="E21" s="2"/>
      <c r="F21" s="102">
        <f>F22</f>
        <v>29718.3</v>
      </c>
      <c r="G21" s="102">
        <f>G22</f>
        <v>29718.3</v>
      </c>
      <c r="H21" s="102">
        <f>H22</f>
        <v>29718.3</v>
      </c>
    </row>
    <row r="22" spans="1:8">
      <c r="A22" s="125" t="s">
        <v>42</v>
      </c>
      <c r="B22" s="61" t="s">
        <v>985</v>
      </c>
      <c r="C22" s="2">
        <v>300</v>
      </c>
      <c r="D22" s="2" t="s">
        <v>31</v>
      </c>
      <c r="E22" s="2" t="s">
        <v>13</v>
      </c>
      <c r="F22" s="102">
        <f>SUM(Ведомственная!G1016)</f>
        <v>29718.3</v>
      </c>
      <c r="G22" s="102">
        <f>SUM(Ведомственная!H1016)</f>
        <v>29718.3</v>
      </c>
      <c r="H22" s="102">
        <f>SUM(Ведомственная!I1016)</f>
        <v>29718.3</v>
      </c>
    </row>
    <row r="23" spans="1:8" s="24" customFormat="1" ht="31.5">
      <c r="A23" s="21" t="s">
        <v>517</v>
      </c>
      <c r="B23" s="44" t="s">
        <v>365</v>
      </c>
      <c r="C23" s="44"/>
      <c r="D23" s="44"/>
      <c r="E23" s="44"/>
      <c r="F23" s="45">
        <f>SUM(F24)+F106+F49</f>
        <v>1142881.1000000001</v>
      </c>
      <c r="G23" s="45">
        <f>SUM(G24)+G106+G49</f>
        <v>1170452.6000000001</v>
      </c>
      <c r="H23" s="45">
        <f>SUM(H24)+H106+H49</f>
        <v>1198883.7000000002</v>
      </c>
    </row>
    <row r="24" spans="1:8">
      <c r="A24" s="125" t="s">
        <v>408</v>
      </c>
      <c r="B24" s="126" t="s">
        <v>366</v>
      </c>
      <c r="C24" s="126"/>
      <c r="D24" s="126"/>
      <c r="E24" s="126"/>
      <c r="F24" s="102">
        <f>SUM(F25+F30+F33+F36+F39+F42+F46)</f>
        <v>311242.7</v>
      </c>
      <c r="G24" s="102">
        <f>SUM(G25+G30+G33+G36+G39+G42+G46)</f>
        <v>318592.2</v>
      </c>
      <c r="H24" s="102">
        <f>SUM(H25+H30+H33+H36+H39+H42+H46)</f>
        <v>326207.5</v>
      </c>
    </row>
    <row r="25" spans="1:8" ht="47.25">
      <c r="A25" s="125" t="s">
        <v>391</v>
      </c>
      <c r="B25" s="31" t="s">
        <v>595</v>
      </c>
      <c r="C25" s="31"/>
      <c r="D25" s="126"/>
      <c r="E25" s="126"/>
      <c r="F25" s="102">
        <f>F26+F27+F29+F28</f>
        <v>78237</v>
      </c>
      <c r="G25" s="102">
        <f>G26+G27+G29+G28</f>
        <v>79241.89999999998</v>
      </c>
      <c r="H25" s="102">
        <f>H26+H27+H29+H28</f>
        <v>80285.999999999985</v>
      </c>
    </row>
    <row r="26" spans="1:8" ht="63">
      <c r="A26" s="125" t="s">
        <v>51</v>
      </c>
      <c r="B26" s="31" t="s">
        <v>595</v>
      </c>
      <c r="C26" s="31">
        <v>100</v>
      </c>
      <c r="D26" s="126" t="s">
        <v>31</v>
      </c>
      <c r="E26" s="126" t="s">
        <v>13</v>
      </c>
      <c r="F26" s="102">
        <f>SUM(Ведомственная!G616)</f>
        <v>51096.7</v>
      </c>
      <c r="G26" s="102">
        <f>SUM(Ведомственная!H616)</f>
        <v>51096.7</v>
      </c>
      <c r="H26" s="102">
        <f>SUM(Ведомственная!I616)</f>
        <v>51096.7</v>
      </c>
    </row>
    <row r="27" spans="1:8" ht="31.5">
      <c r="A27" s="125" t="s">
        <v>52</v>
      </c>
      <c r="B27" s="31" t="s">
        <v>595</v>
      </c>
      <c r="C27" s="31">
        <v>200</v>
      </c>
      <c r="D27" s="126" t="s">
        <v>31</v>
      </c>
      <c r="E27" s="126" t="s">
        <v>13</v>
      </c>
      <c r="F27" s="102">
        <f>SUM(Ведомственная!G617)</f>
        <v>26317</v>
      </c>
      <c r="G27" s="102">
        <f>SUM(Ведомственная!H617)</f>
        <v>27326.6</v>
      </c>
      <c r="H27" s="102">
        <f>SUM(Ведомственная!I617)</f>
        <v>28382.1</v>
      </c>
    </row>
    <row r="28" spans="1:8">
      <c r="A28" s="125" t="s">
        <v>42</v>
      </c>
      <c r="B28" s="31" t="s">
        <v>595</v>
      </c>
      <c r="C28" s="31">
        <v>200</v>
      </c>
      <c r="D28" s="126" t="s">
        <v>31</v>
      </c>
      <c r="E28" s="126" t="s">
        <v>13</v>
      </c>
      <c r="F28" s="102">
        <f>SUM(Ведомственная!G618)</f>
        <v>170.1</v>
      </c>
      <c r="G28" s="102">
        <f>SUM(Ведомственная!H618)</f>
        <v>176.9</v>
      </c>
      <c r="H28" s="102">
        <f>SUM(Ведомственная!I618)</f>
        <v>176.9</v>
      </c>
    </row>
    <row r="29" spans="1:8">
      <c r="A29" s="125" t="s">
        <v>22</v>
      </c>
      <c r="B29" s="31" t="s">
        <v>595</v>
      </c>
      <c r="C29" s="31">
        <v>800</v>
      </c>
      <c r="D29" s="126" t="s">
        <v>31</v>
      </c>
      <c r="E29" s="126" t="s">
        <v>13</v>
      </c>
      <c r="F29" s="102">
        <f>SUM(Ведомственная!G619)</f>
        <v>653.20000000000005</v>
      </c>
      <c r="G29" s="102">
        <f>SUM(Ведомственная!H619)</f>
        <v>641.70000000000005</v>
      </c>
      <c r="H29" s="102">
        <f>SUM(Ведомственная!I619)</f>
        <v>630.29999999999995</v>
      </c>
    </row>
    <row r="30" spans="1:8" ht="31.5">
      <c r="A30" s="125" t="s">
        <v>396</v>
      </c>
      <c r="B30" s="31" t="s">
        <v>599</v>
      </c>
      <c r="C30" s="31"/>
      <c r="D30" s="126"/>
      <c r="E30" s="126"/>
      <c r="F30" s="102">
        <f>F31+F32</f>
        <v>6102.0999999999995</v>
      </c>
      <c r="G30" s="102">
        <f>G31+G32</f>
        <v>6102.0999999999995</v>
      </c>
      <c r="H30" s="102">
        <f>H31+H32</f>
        <v>6102.0999999999995</v>
      </c>
    </row>
    <row r="31" spans="1:8" ht="63">
      <c r="A31" s="125" t="s">
        <v>51</v>
      </c>
      <c r="B31" s="31" t="s">
        <v>599</v>
      </c>
      <c r="C31" s="31">
        <v>100</v>
      </c>
      <c r="D31" s="126" t="s">
        <v>31</v>
      </c>
      <c r="E31" s="126" t="s">
        <v>78</v>
      </c>
      <c r="F31" s="102">
        <f>SUM(Ведомственная!G643)</f>
        <v>5522.7</v>
      </c>
      <c r="G31" s="102">
        <f>SUM(Ведомственная!H643)</f>
        <v>5522.7</v>
      </c>
      <c r="H31" s="102">
        <f>SUM(Ведомственная!I643)</f>
        <v>5522.7</v>
      </c>
    </row>
    <row r="32" spans="1:8" ht="31.5">
      <c r="A32" s="125" t="s">
        <v>52</v>
      </c>
      <c r="B32" s="31" t="s">
        <v>599</v>
      </c>
      <c r="C32" s="31">
        <v>200</v>
      </c>
      <c r="D32" s="126" t="s">
        <v>31</v>
      </c>
      <c r="E32" s="126" t="s">
        <v>78</v>
      </c>
      <c r="F32" s="102">
        <f>SUM(Ведомственная!G644)</f>
        <v>579.4</v>
      </c>
      <c r="G32" s="102">
        <f>SUM(Ведомственная!H644)</f>
        <v>579.4</v>
      </c>
      <c r="H32" s="102">
        <f>SUM(Ведомственная!I644)</f>
        <v>579.4</v>
      </c>
    </row>
    <row r="33" spans="1:8" ht="94.5">
      <c r="A33" s="125" t="s">
        <v>394</v>
      </c>
      <c r="B33" s="31" t="s">
        <v>596</v>
      </c>
      <c r="C33" s="31"/>
      <c r="D33" s="126"/>
      <c r="E33" s="126"/>
      <c r="F33" s="102">
        <f>F34+F35</f>
        <v>65123.1</v>
      </c>
      <c r="G33" s="102">
        <f>G34+G35</f>
        <v>65436.6</v>
      </c>
      <c r="H33" s="102">
        <f>H34+H35</f>
        <v>65762.7</v>
      </c>
    </row>
    <row r="34" spans="1:8" ht="31.5">
      <c r="A34" s="125" t="s">
        <v>52</v>
      </c>
      <c r="B34" s="31" t="s">
        <v>596</v>
      </c>
      <c r="C34" s="31">
        <v>200</v>
      </c>
      <c r="D34" s="126" t="s">
        <v>31</v>
      </c>
      <c r="E34" s="126" t="s">
        <v>13</v>
      </c>
      <c r="F34" s="102">
        <f>SUM(Ведомственная!G621)</f>
        <v>962.1</v>
      </c>
      <c r="G34" s="102">
        <f>SUM(Ведомственная!H621)</f>
        <v>966.7</v>
      </c>
      <c r="H34" s="102">
        <f>SUM(Ведомственная!I621)</f>
        <v>971.5</v>
      </c>
    </row>
    <row r="35" spans="1:8">
      <c r="A35" s="125" t="s">
        <v>42</v>
      </c>
      <c r="B35" s="31" t="s">
        <v>596</v>
      </c>
      <c r="C35" s="31">
        <v>300</v>
      </c>
      <c r="D35" s="126" t="s">
        <v>31</v>
      </c>
      <c r="E35" s="126" t="s">
        <v>13</v>
      </c>
      <c r="F35" s="102">
        <f>SUM(Ведомственная!G622)</f>
        <v>64161</v>
      </c>
      <c r="G35" s="102">
        <f>SUM(Ведомственная!H622)</f>
        <v>64469.9</v>
      </c>
      <c r="H35" s="102">
        <f>SUM(Ведомственная!I622)</f>
        <v>64791.199999999997</v>
      </c>
    </row>
    <row r="36" spans="1:8" ht="31.5">
      <c r="A36" s="125" t="s">
        <v>392</v>
      </c>
      <c r="B36" s="31" t="s">
        <v>597</v>
      </c>
      <c r="C36" s="31"/>
      <c r="D36" s="126"/>
      <c r="E36" s="126"/>
      <c r="F36" s="102">
        <f>F37+F38</f>
        <v>55825.599999999999</v>
      </c>
      <c r="G36" s="102">
        <f>G37+G38</f>
        <v>58058.6</v>
      </c>
      <c r="H36" s="102">
        <f>H37+H38</f>
        <v>60381</v>
      </c>
    </row>
    <row r="37" spans="1:8" ht="31.5">
      <c r="A37" s="125" t="s">
        <v>52</v>
      </c>
      <c r="B37" s="31" t="s">
        <v>597</v>
      </c>
      <c r="C37" s="31">
        <v>200</v>
      </c>
      <c r="D37" s="126" t="s">
        <v>31</v>
      </c>
      <c r="E37" s="126" t="s">
        <v>13</v>
      </c>
      <c r="F37" s="102">
        <f>SUM(Ведомственная!G624)</f>
        <v>830.2</v>
      </c>
      <c r="G37" s="102">
        <f>SUM(Ведомственная!H624)</f>
        <v>863.6</v>
      </c>
      <c r="H37" s="102">
        <f>SUM(Ведомственная!I624)</f>
        <v>898.3</v>
      </c>
    </row>
    <row r="38" spans="1:8">
      <c r="A38" s="125" t="s">
        <v>42</v>
      </c>
      <c r="B38" s="31" t="s">
        <v>597</v>
      </c>
      <c r="C38" s="31">
        <v>300</v>
      </c>
      <c r="D38" s="126" t="s">
        <v>31</v>
      </c>
      <c r="E38" s="126" t="s">
        <v>13</v>
      </c>
      <c r="F38" s="102">
        <f>SUM(Ведомственная!G625)</f>
        <v>54995.4</v>
      </c>
      <c r="G38" s="102">
        <f>SUM(Ведомственная!H625)</f>
        <v>57195</v>
      </c>
      <c r="H38" s="102">
        <f>SUM(Ведомственная!I625)</f>
        <v>59482.7</v>
      </c>
    </row>
    <row r="39" spans="1:8" ht="63">
      <c r="A39" s="125" t="s">
        <v>395</v>
      </c>
      <c r="B39" s="31" t="s">
        <v>598</v>
      </c>
      <c r="C39" s="31"/>
      <c r="D39" s="126"/>
      <c r="E39" s="126"/>
      <c r="F39" s="102">
        <f>F40+F41</f>
        <v>19864.399999999998</v>
      </c>
      <c r="G39" s="102">
        <f>G40+G41</f>
        <v>20659</v>
      </c>
      <c r="H39" s="102">
        <f>H40+H41</f>
        <v>21485.4</v>
      </c>
    </row>
    <row r="40" spans="1:8" ht="31.5">
      <c r="A40" s="125" t="s">
        <v>52</v>
      </c>
      <c r="B40" s="31" t="s">
        <v>598</v>
      </c>
      <c r="C40" s="31">
        <v>200</v>
      </c>
      <c r="D40" s="126" t="s">
        <v>31</v>
      </c>
      <c r="E40" s="126" t="s">
        <v>13</v>
      </c>
      <c r="F40" s="102">
        <f>SUM(Ведомственная!G627)</f>
        <v>296.3</v>
      </c>
      <c r="G40" s="102">
        <f>SUM(Ведомственная!H627)</f>
        <v>308.10000000000002</v>
      </c>
      <c r="H40" s="102">
        <f>SUM(Ведомственная!I627)</f>
        <v>320.39999999999998</v>
      </c>
    </row>
    <row r="41" spans="1:8">
      <c r="A41" s="125" t="s">
        <v>42</v>
      </c>
      <c r="B41" s="31" t="s">
        <v>598</v>
      </c>
      <c r="C41" s="31">
        <v>300</v>
      </c>
      <c r="D41" s="126" t="s">
        <v>31</v>
      </c>
      <c r="E41" s="126" t="s">
        <v>13</v>
      </c>
      <c r="F41" s="102">
        <f>SUM(Ведомственная!G628)</f>
        <v>19568.099999999999</v>
      </c>
      <c r="G41" s="102">
        <f>SUM(Ведомственная!H628)</f>
        <v>20350.900000000001</v>
      </c>
      <c r="H41" s="102">
        <f>SUM(Ведомственная!I628)</f>
        <v>21165</v>
      </c>
    </row>
    <row r="42" spans="1:8" ht="31.5">
      <c r="A42" s="125" t="s">
        <v>604</v>
      </c>
      <c r="B42" s="31" t="s">
        <v>605</v>
      </c>
      <c r="C42" s="31"/>
      <c r="D42" s="126"/>
      <c r="E42" s="126"/>
      <c r="F42" s="102">
        <f>SUM(F43)</f>
        <v>4791.7</v>
      </c>
      <c r="G42" s="102">
        <f>SUM(G43)</f>
        <v>4791.7</v>
      </c>
      <c r="H42" s="102">
        <f>SUM(H43)</f>
        <v>4791.7</v>
      </c>
    </row>
    <row r="43" spans="1:8" ht="47.25">
      <c r="A43" s="125" t="s">
        <v>393</v>
      </c>
      <c r="B43" s="31" t="s">
        <v>606</v>
      </c>
      <c r="C43" s="31"/>
      <c r="D43" s="126"/>
      <c r="E43" s="126"/>
      <c r="F43" s="102">
        <f>F44+F45</f>
        <v>4791.7</v>
      </c>
      <c r="G43" s="102">
        <f>G44+G45</f>
        <v>4791.7</v>
      </c>
      <c r="H43" s="102">
        <f>H44+H45</f>
        <v>4791.7</v>
      </c>
    </row>
    <row r="44" spans="1:8" ht="31.5">
      <c r="A44" s="125" t="s">
        <v>52</v>
      </c>
      <c r="B44" s="31" t="s">
        <v>606</v>
      </c>
      <c r="C44" s="31">
        <v>200</v>
      </c>
      <c r="D44" s="126" t="s">
        <v>31</v>
      </c>
      <c r="E44" s="126" t="s">
        <v>13</v>
      </c>
      <c r="F44" s="102">
        <f>SUM(Ведомственная!G631)</f>
        <v>71.7</v>
      </c>
      <c r="G44" s="102">
        <f>SUM(Ведомственная!H631)</f>
        <v>71.7</v>
      </c>
      <c r="H44" s="102">
        <f>SUM(Ведомственная!I631)</f>
        <v>71.7</v>
      </c>
    </row>
    <row r="45" spans="1:8">
      <c r="A45" s="125" t="s">
        <v>42</v>
      </c>
      <c r="B45" s="31" t="s">
        <v>606</v>
      </c>
      <c r="C45" s="31">
        <v>300</v>
      </c>
      <c r="D45" s="126" t="s">
        <v>31</v>
      </c>
      <c r="E45" s="126" t="s">
        <v>13</v>
      </c>
      <c r="F45" s="102">
        <f>SUM(Ведомственная!G632)</f>
        <v>4720</v>
      </c>
      <c r="G45" s="102">
        <f>SUM(Ведомственная!H632)</f>
        <v>4720</v>
      </c>
      <c r="H45" s="102">
        <f>SUM(Ведомственная!I632)</f>
        <v>4720</v>
      </c>
    </row>
    <row r="46" spans="1:8" ht="126">
      <c r="A46" s="125" t="s">
        <v>375</v>
      </c>
      <c r="B46" s="126" t="s">
        <v>576</v>
      </c>
      <c r="C46" s="31"/>
      <c r="D46" s="126"/>
      <c r="E46" s="126"/>
      <c r="F46" s="102">
        <f>SUM(F47:F48)</f>
        <v>81298.8</v>
      </c>
      <c r="G46" s="102">
        <f>SUM(G47:G48)</f>
        <v>84302.3</v>
      </c>
      <c r="H46" s="102">
        <f>SUM(H47:H48)</f>
        <v>87398.6</v>
      </c>
    </row>
    <row r="47" spans="1:8" ht="31.5">
      <c r="A47" s="125" t="s">
        <v>52</v>
      </c>
      <c r="B47" s="126" t="s">
        <v>576</v>
      </c>
      <c r="C47" s="31">
        <v>200</v>
      </c>
      <c r="D47" s="126" t="s">
        <v>31</v>
      </c>
      <c r="E47" s="126" t="s">
        <v>54</v>
      </c>
      <c r="F47" s="102">
        <f>SUM(Ведомственная!G518)</f>
        <v>58.1</v>
      </c>
      <c r="G47" s="102">
        <f>SUM(Ведомственная!H518)</f>
        <v>71.099999999999994</v>
      </c>
      <c r="H47" s="102">
        <f>SUM(Ведомственная!I518)</f>
        <v>82</v>
      </c>
    </row>
    <row r="48" spans="1:8">
      <c r="A48" s="125" t="s">
        <v>42</v>
      </c>
      <c r="B48" s="126" t="s">
        <v>576</v>
      </c>
      <c r="C48" s="31">
        <v>300</v>
      </c>
      <c r="D48" s="126" t="s">
        <v>31</v>
      </c>
      <c r="E48" s="126" t="s">
        <v>54</v>
      </c>
      <c r="F48" s="102">
        <f>SUM(Ведомственная!G519)</f>
        <v>81240.7</v>
      </c>
      <c r="G48" s="102">
        <f>SUM(Ведомственная!H519)</f>
        <v>84231.2</v>
      </c>
      <c r="H48" s="102">
        <f>SUM(Ведомственная!I519)</f>
        <v>87316.6</v>
      </c>
    </row>
    <row r="49" spans="1:8" ht="31.5">
      <c r="A49" s="125" t="s">
        <v>376</v>
      </c>
      <c r="B49" s="126" t="s">
        <v>377</v>
      </c>
      <c r="C49" s="31"/>
      <c r="D49" s="126"/>
      <c r="E49" s="126"/>
      <c r="F49" s="102">
        <f>SUM(F50+F53+F56+F59+F62+F65+F68+F71+F75+F78+F81+F84+F87+F90+F93+F96+F99+F102)</f>
        <v>732034.6</v>
      </c>
      <c r="G49" s="102">
        <f>SUM(G50+G53+G56+G59+G62+G65+G68+G71+G75+G78+G81+G84+G87+G90+G93+G96+G99+G102)</f>
        <v>751849.20000000007</v>
      </c>
      <c r="H49" s="102">
        <f>SUM(H50+H53+H56+H59+H62+H65+H68+H71+H75+H78+H81+H84+H87+H90+H93+H96+H99+H102)</f>
        <v>772241.30000000016</v>
      </c>
    </row>
    <row r="50" spans="1:8" ht="47.25">
      <c r="A50" s="125" t="s">
        <v>620</v>
      </c>
      <c r="B50" s="126" t="s">
        <v>577</v>
      </c>
      <c r="C50" s="31"/>
      <c r="D50" s="126"/>
      <c r="E50" s="126"/>
      <c r="F50" s="102">
        <f>F51+F52</f>
        <v>191978.8</v>
      </c>
      <c r="G50" s="102">
        <f>G51+G52</f>
        <v>199658</v>
      </c>
      <c r="H50" s="102">
        <f>H51+H52</f>
        <v>207644.3</v>
      </c>
    </row>
    <row r="51" spans="1:8" ht="31.5">
      <c r="A51" s="125" t="s">
        <v>52</v>
      </c>
      <c r="B51" s="126" t="s">
        <v>577</v>
      </c>
      <c r="C51" s="31">
        <v>200</v>
      </c>
      <c r="D51" s="126" t="s">
        <v>31</v>
      </c>
      <c r="E51" s="126" t="s">
        <v>54</v>
      </c>
      <c r="F51" s="102">
        <f>SUM(Ведомственная!G522)</f>
        <v>2858.9</v>
      </c>
      <c r="G51" s="102">
        <f>SUM(Ведомственная!H522)</f>
        <v>2973.3</v>
      </c>
      <c r="H51" s="102">
        <f>SUM(Ведомственная!I522)</f>
        <v>3092.5</v>
      </c>
    </row>
    <row r="52" spans="1:8">
      <c r="A52" s="125" t="s">
        <v>42</v>
      </c>
      <c r="B52" s="126" t="s">
        <v>577</v>
      </c>
      <c r="C52" s="31">
        <v>300</v>
      </c>
      <c r="D52" s="126" t="s">
        <v>31</v>
      </c>
      <c r="E52" s="126" t="s">
        <v>54</v>
      </c>
      <c r="F52" s="102">
        <f>SUM(Ведомственная!G523)</f>
        <v>189119.9</v>
      </c>
      <c r="G52" s="102">
        <f>SUM(Ведомственная!H523)</f>
        <v>196684.7</v>
      </c>
      <c r="H52" s="102">
        <f>SUM(Ведомственная!I523)</f>
        <v>204551.8</v>
      </c>
    </row>
    <row r="53" spans="1:8" ht="47.25">
      <c r="A53" s="125" t="s">
        <v>378</v>
      </c>
      <c r="B53" s="126" t="s">
        <v>578</v>
      </c>
      <c r="C53" s="126"/>
      <c r="D53" s="126"/>
      <c r="E53" s="126"/>
      <c r="F53" s="102">
        <f>F54+F55</f>
        <v>9292.4</v>
      </c>
      <c r="G53" s="102">
        <f>G54+G55</f>
        <v>9648.5</v>
      </c>
      <c r="H53" s="102">
        <f>H54+H55</f>
        <v>10018.799999999999</v>
      </c>
    </row>
    <row r="54" spans="1:8" ht="31.5">
      <c r="A54" s="125" t="s">
        <v>52</v>
      </c>
      <c r="B54" s="126" t="s">
        <v>578</v>
      </c>
      <c r="C54" s="126" t="s">
        <v>91</v>
      </c>
      <c r="D54" s="126" t="s">
        <v>31</v>
      </c>
      <c r="E54" s="126" t="s">
        <v>54</v>
      </c>
      <c r="F54" s="102">
        <f>SUM(Ведомственная!G525)</f>
        <v>138.6</v>
      </c>
      <c r="G54" s="102">
        <f>SUM(Ведомственная!H525)</f>
        <v>143.9</v>
      </c>
      <c r="H54" s="102">
        <f>SUM(Ведомственная!I525)</f>
        <v>149.30000000000001</v>
      </c>
    </row>
    <row r="55" spans="1:8">
      <c r="A55" s="125" t="s">
        <v>42</v>
      </c>
      <c r="B55" s="126" t="s">
        <v>578</v>
      </c>
      <c r="C55" s="126" t="s">
        <v>99</v>
      </c>
      <c r="D55" s="126" t="s">
        <v>31</v>
      </c>
      <c r="E55" s="126" t="s">
        <v>54</v>
      </c>
      <c r="F55" s="102">
        <f>SUM(Ведомственная!G526)</f>
        <v>9153.7999999999993</v>
      </c>
      <c r="G55" s="102">
        <f>SUM(Ведомственная!H526)</f>
        <v>9504.6</v>
      </c>
      <c r="H55" s="102">
        <f>SUM(Ведомственная!I526)</f>
        <v>9869.5</v>
      </c>
    </row>
    <row r="56" spans="1:8" ht="47.25">
      <c r="A56" s="125" t="s">
        <v>379</v>
      </c>
      <c r="B56" s="126" t="s">
        <v>579</v>
      </c>
      <c r="C56" s="126"/>
      <c r="D56" s="126"/>
      <c r="E56" s="126"/>
      <c r="F56" s="102">
        <f>F57+F58</f>
        <v>125715.40000000001</v>
      </c>
      <c r="G56" s="102">
        <f>G57+G58</f>
        <v>125715.40000000001</v>
      </c>
      <c r="H56" s="102">
        <f>H57+H58</f>
        <v>125715.40000000001</v>
      </c>
    </row>
    <row r="57" spans="1:8" ht="31.5">
      <c r="A57" s="125" t="s">
        <v>52</v>
      </c>
      <c r="B57" s="126" t="s">
        <v>579</v>
      </c>
      <c r="C57" s="126" t="s">
        <v>91</v>
      </c>
      <c r="D57" s="126" t="s">
        <v>31</v>
      </c>
      <c r="E57" s="126" t="s">
        <v>54</v>
      </c>
      <c r="F57" s="102">
        <f>SUM(Ведомственная!G528)</f>
        <v>1870.6</v>
      </c>
      <c r="G57" s="102">
        <f>SUM(Ведомственная!H528)</f>
        <v>1870.6</v>
      </c>
      <c r="H57" s="102">
        <f>SUM(Ведомственная!I528)</f>
        <v>1870.6</v>
      </c>
    </row>
    <row r="58" spans="1:8">
      <c r="A58" s="125" t="s">
        <v>42</v>
      </c>
      <c r="B58" s="126" t="s">
        <v>579</v>
      </c>
      <c r="C58" s="126" t="s">
        <v>99</v>
      </c>
      <c r="D58" s="126" t="s">
        <v>31</v>
      </c>
      <c r="E58" s="126" t="s">
        <v>54</v>
      </c>
      <c r="F58" s="102">
        <f>SUM(Ведомственная!G529)</f>
        <v>123844.8</v>
      </c>
      <c r="G58" s="102">
        <f>SUM(Ведомственная!H529)</f>
        <v>123844.8</v>
      </c>
      <c r="H58" s="102">
        <f>SUM(Ведомственная!I529)</f>
        <v>123844.8</v>
      </c>
    </row>
    <row r="59" spans="1:8" ht="63">
      <c r="A59" s="125" t="s">
        <v>380</v>
      </c>
      <c r="B59" s="126" t="s">
        <v>580</v>
      </c>
      <c r="C59" s="126"/>
      <c r="D59" s="126"/>
      <c r="E59" s="126"/>
      <c r="F59" s="102">
        <f>F60+F61</f>
        <v>426.8</v>
      </c>
      <c r="G59" s="102">
        <f>G60+G61</f>
        <v>443.90000000000003</v>
      </c>
      <c r="H59" s="102">
        <f>H60+H61</f>
        <v>461.7</v>
      </c>
    </row>
    <row r="60" spans="1:8" ht="31.5">
      <c r="A60" s="125" t="s">
        <v>52</v>
      </c>
      <c r="B60" s="126" t="s">
        <v>580</v>
      </c>
      <c r="C60" s="126" t="s">
        <v>91</v>
      </c>
      <c r="D60" s="126" t="s">
        <v>31</v>
      </c>
      <c r="E60" s="126" t="s">
        <v>54</v>
      </c>
      <c r="F60" s="102">
        <f>SUM(Ведомственная!G531)</f>
        <v>6.5</v>
      </c>
      <c r="G60" s="102">
        <f>SUM(Ведомственная!H531)</f>
        <v>6.8</v>
      </c>
      <c r="H60" s="102">
        <f>SUM(Ведомственная!I531)</f>
        <v>7.2</v>
      </c>
    </row>
    <row r="61" spans="1:8">
      <c r="A61" s="125" t="s">
        <v>42</v>
      </c>
      <c r="B61" s="126" t="s">
        <v>580</v>
      </c>
      <c r="C61" s="126" t="s">
        <v>99</v>
      </c>
      <c r="D61" s="126" t="s">
        <v>31</v>
      </c>
      <c r="E61" s="126" t="s">
        <v>54</v>
      </c>
      <c r="F61" s="102">
        <f>SUM(Ведомственная!G532)</f>
        <v>420.3</v>
      </c>
      <c r="G61" s="102">
        <f>SUM(Ведомственная!H532)</f>
        <v>437.1</v>
      </c>
      <c r="H61" s="102">
        <f>SUM(Ведомственная!I532)</f>
        <v>454.5</v>
      </c>
    </row>
    <row r="62" spans="1:8" ht="63">
      <c r="A62" s="125" t="s">
        <v>381</v>
      </c>
      <c r="B62" s="126" t="s">
        <v>581</v>
      </c>
      <c r="C62" s="126"/>
      <c r="D62" s="126"/>
      <c r="E62" s="126"/>
      <c r="F62" s="102">
        <f>F63+F64</f>
        <v>46.6</v>
      </c>
      <c r="G62" s="102">
        <f>G63+G64</f>
        <v>46.6</v>
      </c>
      <c r="H62" s="102">
        <f>H63+H64</f>
        <v>46.6</v>
      </c>
    </row>
    <row r="63" spans="1:8" ht="31.5">
      <c r="A63" s="125" t="s">
        <v>52</v>
      </c>
      <c r="B63" s="126" t="s">
        <v>581</v>
      </c>
      <c r="C63" s="126" t="s">
        <v>91</v>
      </c>
      <c r="D63" s="126" t="s">
        <v>31</v>
      </c>
      <c r="E63" s="126" t="s">
        <v>54</v>
      </c>
      <c r="F63" s="102">
        <f>SUM(Ведомственная!G534)</f>
        <v>0.7</v>
      </c>
      <c r="G63" s="102">
        <f>SUM(Ведомственная!H534)</f>
        <v>0.7</v>
      </c>
      <c r="H63" s="102">
        <f>SUM(Ведомственная!I534)</f>
        <v>0.7</v>
      </c>
    </row>
    <row r="64" spans="1:8">
      <c r="A64" s="125" t="s">
        <v>42</v>
      </c>
      <c r="B64" s="126" t="s">
        <v>581</v>
      </c>
      <c r="C64" s="126" t="s">
        <v>99</v>
      </c>
      <c r="D64" s="126" t="s">
        <v>31</v>
      </c>
      <c r="E64" s="126" t="s">
        <v>54</v>
      </c>
      <c r="F64" s="102">
        <f>SUM(Ведомственная!G535)</f>
        <v>45.9</v>
      </c>
      <c r="G64" s="102">
        <f>SUM(Ведомственная!H535)</f>
        <v>45.9</v>
      </c>
      <c r="H64" s="102">
        <f>SUM(Ведомственная!I535)</f>
        <v>45.9</v>
      </c>
    </row>
    <row r="65" spans="1:8" ht="63">
      <c r="A65" s="125" t="s">
        <v>382</v>
      </c>
      <c r="B65" s="126" t="s">
        <v>582</v>
      </c>
      <c r="C65" s="126"/>
      <c r="D65" s="126"/>
      <c r="E65" s="126"/>
      <c r="F65" s="102">
        <f>F66+F67</f>
        <v>4695.5999999999995</v>
      </c>
      <c r="G65" s="102">
        <f>G66+G67</f>
        <v>4695.5999999999995</v>
      </c>
      <c r="H65" s="102">
        <f>H66+H67</f>
        <v>4695.5999999999995</v>
      </c>
    </row>
    <row r="66" spans="1:8" ht="31.5">
      <c r="A66" s="125" t="s">
        <v>52</v>
      </c>
      <c r="B66" s="126" t="s">
        <v>582</v>
      </c>
      <c r="C66" s="126" t="s">
        <v>91</v>
      </c>
      <c r="D66" s="126" t="s">
        <v>31</v>
      </c>
      <c r="E66" s="126" t="s">
        <v>54</v>
      </c>
      <c r="F66" s="102">
        <f>SUM(Ведомственная!G537)</f>
        <v>606.4</v>
      </c>
      <c r="G66" s="102">
        <f>SUM(Ведомственная!H537)</f>
        <v>606.4</v>
      </c>
      <c r="H66" s="102">
        <f>SUM(Ведомственная!I537)</f>
        <v>606.4</v>
      </c>
    </row>
    <row r="67" spans="1:8">
      <c r="A67" s="125" t="s">
        <v>42</v>
      </c>
      <c r="B67" s="126" t="s">
        <v>582</v>
      </c>
      <c r="C67" s="126" t="s">
        <v>99</v>
      </c>
      <c r="D67" s="126" t="s">
        <v>31</v>
      </c>
      <c r="E67" s="126" t="s">
        <v>54</v>
      </c>
      <c r="F67" s="102">
        <f>SUM(Ведомственная!G538)</f>
        <v>4089.2</v>
      </c>
      <c r="G67" s="102">
        <f>SUM(Ведомственная!H538)</f>
        <v>4089.2</v>
      </c>
      <c r="H67" s="102">
        <f>SUM(Ведомственная!I538)</f>
        <v>4089.2</v>
      </c>
    </row>
    <row r="68" spans="1:8" ht="47.25">
      <c r="A68" s="125" t="s">
        <v>397</v>
      </c>
      <c r="B68" s="126" t="s">
        <v>583</v>
      </c>
      <c r="C68" s="126"/>
      <c r="D68" s="126"/>
      <c r="E68" s="126"/>
      <c r="F68" s="102">
        <f>F69+F70</f>
        <v>229744.19999999998</v>
      </c>
      <c r="G68" s="102">
        <f>G69+G70</f>
        <v>240523.7</v>
      </c>
      <c r="H68" s="102">
        <f>H69+H70</f>
        <v>251514.1</v>
      </c>
    </row>
    <row r="69" spans="1:8" ht="31.5">
      <c r="A69" s="125" t="s">
        <v>52</v>
      </c>
      <c r="B69" s="126" t="s">
        <v>583</v>
      </c>
      <c r="C69" s="126" t="s">
        <v>91</v>
      </c>
      <c r="D69" s="126" t="s">
        <v>31</v>
      </c>
      <c r="E69" s="126" t="s">
        <v>54</v>
      </c>
      <c r="F69" s="102">
        <f>SUM(Ведомственная!G540)</f>
        <v>3416.4</v>
      </c>
      <c r="G69" s="102">
        <f>SUM(Ведомственная!H540)</f>
        <v>3576.2</v>
      </c>
      <c r="H69" s="102">
        <f>SUM(Ведомственная!I540)</f>
        <v>3739</v>
      </c>
    </row>
    <row r="70" spans="1:8">
      <c r="A70" s="125" t="s">
        <v>42</v>
      </c>
      <c r="B70" s="126" t="s">
        <v>583</v>
      </c>
      <c r="C70" s="126" t="s">
        <v>99</v>
      </c>
      <c r="D70" s="126" t="s">
        <v>31</v>
      </c>
      <c r="E70" s="126" t="s">
        <v>54</v>
      </c>
      <c r="F70" s="102">
        <f>SUM(Ведомственная!G541)</f>
        <v>226327.8</v>
      </c>
      <c r="G70" s="102">
        <f>SUM(Ведомственная!H541)</f>
        <v>236947.5</v>
      </c>
      <c r="H70" s="102">
        <f>SUM(Ведомственная!I541)</f>
        <v>247775.1</v>
      </c>
    </row>
    <row r="71" spans="1:8" ht="47.25">
      <c r="A71" s="125" t="s">
        <v>388</v>
      </c>
      <c r="B71" s="126" t="s">
        <v>584</v>
      </c>
      <c r="C71" s="126"/>
      <c r="D71" s="126"/>
      <c r="E71" s="126"/>
      <c r="F71" s="102">
        <f>SUM(F72:F74)</f>
        <v>8598.2000000000007</v>
      </c>
      <c r="G71" s="102">
        <f>SUM(G72:G74)</f>
        <v>8942.1</v>
      </c>
      <c r="H71" s="102">
        <f>SUM(H72:H74)</f>
        <v>9299.7999999999993</v>
      </c>
    </row>
    <row r="72" spans="1:8" ht="31.5">
      <c r="A72" s="125" t="s">
        <v>52</v>
      </c>
      <c r="B72" s="126" t="s">
        <v>584</v>
      </c>
      <c r="C72" s="126" t="s">
        <v>91</v>
      </c>
      <c r="D72" s="126" t="s">
        <v>31</v>
      </c>
      <c r="E72" s="126" t="s">
        <v>54</v>
      </c>
      <c r="F72" s="102">
        <f>SUM(Ведомственная!G543)</f>
        <v>44</v>
      </c>
      <c r="G72" s="102">
        <f>SUM(Ведомственная!H543)</f>
        <v>45.7</v>
      </c>
      <c r="H72" s="102">
        <f>SUM(Ведомственная!I543)</f>
        <v>47.5</v>
      </c>
    </row>
    <row r="73" spans="1:8">
      <c r="A73" s="125" t="s">
        <v>42</v>
      </c>
      <c r="B73" s="126" t="s">
        <v>584</v>
      </c>
      <c r="C73" s="126" t="s">
        <v>99</v>
      </c>
      <c r="D73" s="126" t="s">
        <v>31</v>
      </c>
      <c r="E73" s="126" t="s">
        <v>54</v>
      </c>
      <c r="F73" s="102">
        <f>SUM(Ведомственная!G544+Ведомственная!G1006+Ведомственная!G1177)</f>
        <v>8097.2</v>
      </c>
      <c r="G73" s="102">
        <f>SUM(Ведомственная!H544+Ведомственная!H1006+Ведомственная!H1177)</f>
        <v>8421.1</v>
      </c>
      <c r="H73" s="102">
        <f>SUM(Ведомственная!I544+Ведомственная!I1006+Ведомственная!I1177)</f>
        <v>8758</v>
      </c>
    </row>
    <row r="74" spans="1:8" ht="31.5">
      <c r="A74" s="125" t="s">
        <v>121</v>
      </c>
      <c r="B74" s="126" t="s">
        <v>584</v>
      </c>
      <c r="C74" s="126" t="s">
        <v>122</v>
      </c>
      <c r="D74" s="126" t="s">
        <v>31</v>
      </c>
      <c r="E74" s="126" t="s">
        <v>54</v>
      </c>
      <c r="F74" s="102">
        <f>SUM(Ведомственная!G1007)</f>
        <v>457</v>
      </c>
      <c r="G74" s="102">
        <f>SUM(Ведомственная!H1007)</f>
        <v>475.3</v>
      </c>
      <c r="H74" s="102">
        <f>SUM(Ведомственная!I1007)</f>
        <v>494.3</v>
      </c>
    </row>
    <row r="75" spans="1:8" ht="63">
      <c r="A75" s="125" t="s">
        <v>389</v>
      </c>
      <c r="B75" s="126" t="s">
        <v>585</v>
      </c>
      <c r="C75" s="126"/>
      <c r="D75" s="126"/>
      <c r="E75" s="126"/>
      <c r="F75" s="102">
        <f>F76+F77</f>
        <v>1893.1999999999998</v>
      </c>
      <c r="G75" s="102">
        <f>G76+G77</f>
        <v>1969</v>
      </c>
      <c r="H75" s="102">
        <f>H76+H77</f>
        <v>2047.7</v>
      </c>
    </row>
    <row r="76" spans="1:8" ht="31.5">
      <c r="A76" s="125" t="s">
        <v>52</v>
      </c>
      <c r="B76" s="126" t="s">
        <v>585</v>
      </c>
      <c r="C76" s="126" t="s">
        <v>91</v>
      </c>
      <c r="D76" s="126" t="s">
        <v>31</v>
      </c>
      <c r="E76" s="126" t="s">
        <v>54</v>
      </c>
      <c r="F76" s="102">
        <f>SUM(Ведомственная!G546)</f>
        <v>33.1</v>
      </c>
      <c r="G76" s="102">
        <f>SUM(Ведомственная!H546)</f>
        <v>34.799999999999997</v>
      </c>
      <c r="H76" s="102">
        <f>SUM(Ведомственная!I546)</f>
        <v>36.200000000000003</v>
      </c>
    </row>
    <row r="77" spans="1:8">
      <c r="A77" s="125" t="s">
        <v>42</v>
      </c>
      <c r="B77" s="126" t="s">
        <v>585</v>
      </c>
      <c r="C77" s="126" t="s">
        <v>99</v>
      </c>
      <c r="D77" s="126" t="s">
        <v>31</v>
      </c>
      <c r="E77" s="126" t="s">
        <v>54</v>
      </c>
      <c r="F77" s="102">
        <f>SUM(Ведомственная!G547)</f>
        <v>1860.1</v>
      </c>
      <c r="G77" s="102">
        <f>SUM(Ведомственная!H547)</f>
        <v>1934.2</v>
      </c>
      <c r="H77" s="102">
        <f>SUM(Ведомственная!I547)</f>
        <v>2011.5</v>
      </c>
    </row>
    <row r="78" spans="1:8" ht="31.5">
      <c r="A78" s="125" t="s">
        <v>390</v>
      </c>
      <c r="B78" s="126" t="s">
        <v>586</v>
      </c>
      <c r="C78" s="126"/>
      <c r="D78" s="126"/>
      <c r="E78" s="126"/>
      <c r="F78" s="102">
        <f>F79+F80</f>
        <v>21.1</v>
      </c>
      <c r="G78" s="102">
        <f>G79+G80</f>
        <v>21.1</v>
      </c>
      <c r="H78" s="102">
        <f>H79+H80</f>
        <v>21.1</v>
      </c>
    </row>
    <row r="79" spans="1:8" ht="31.5">
      <c r="A79" s="125" t="s">
        <v>52</v>
      </c>
      <c r="B79" s="126" t="s">
        <v>586</v>
      </c>
      <c r="C79" s="126" t="s">
        <v>91</v>
      </c>
      <c r="D79" s="126" t="s">
        <v>31</v>
      </c>
      <c r="E79" s="126" t="s">
        <v>54</v>
      </c>
      <c r="F79" s="102">
        <f>SUM(Ведомственная!G549)</f>
        <v>0.3</v>
      </c>
      <c r="G79" s="102">
        <f>SUM(Ведомственная!H549)</f>
        <v>0.3</v>
      </c>
      <c r="H79" s="102">
        <f>SUM(Ведомственная!I549)</f>
        <v>0.3</v>
      </c>
    </row>
    <row r="80" spans="1:8">
      <c r="A80" s="125" t="s">
        <v>42</v>
      </c>
      <c r="B80" s="126" t="s">
        <v>586</v>
      </c>
      <c r="C80" s="126" t="s">
        <v>99</v>
      </c>
      <c r="D80" s="126" t="s">
        <v>31</v>
      </c>
      <c r="E80" s="126" t="s">
        <v>54</v>
      </c>
      <c r="F80" s="102">
        <f>SUM(Ведомственная!G550)</f>
        <v>20.8</v>
      </c>
      <c r="G80" s="102">
        <f>SUM(Ведомственная!H550)</f>
        <v>20.8</v>
      </c>
      <c r="H80" s="102">
        <f>SUM(Ведомственная!I550)</f>
        <v>20.8</v>
      </c>
    </row>
    <row r="81" spans="1:8" ht="94.5">
      <c r="A81" s="125" t="s">
        <v>518</v>
      </c>
      <c r="B81" s="126" t="s">
        <v>587</v>
      </c>
      <c r="C81" s="126"/>
      <c r="D81" s="126"/>
      <c r="E81" s="126"/>
      <c r="F81" s="102">
        <f>F82+F83</f>
        <v>707.30000000000007</v>
      </c>
      <c r="G81" s="102">
        <f>G82+G83</f>
        <v>707.30000000000007</v>
      </c>
      <c r="H81" s="102">
        <f>H82+H83</f>
        <v>707.30000000000007</v>
      </c>
    </row>
    <row r="82" spans="1:8" ht="31.5">
      <c r="A82" s="125" t="s">
        <v>52</v>
      </c>
      <c r="B82" s="126" t="s">
        <v>587</v>
      </c>
      <c r="C82" s="126" t="s">
        <v>91</v>
      </c>
      <c r="D82" s="126" t="s">
        <v>31</v>
      </c>
      <c r="E82" s="126" t="s">
        <v>54</v>
      </c>
      <c r="F82" s="102">
        <f>SUM(Ведомственная!G552)</f>
        <v>8.6</v>
      </c>
      <c r="G82" s="102">
        <f>SUM(Ведомственная!H552)</f>
        <v>8.6</v>
      </c>
      <c r="H82" s="102">
        <f>SUM(Ведомственная!I552)</f>
        <v>8.6</v>
      </c>
    </row>
    <row r="83" spans="1:8">
      <c r="A83" s="125" t="s">
        <v>42</v>
      </c>
      <c r="B83" s="126" t="s">
        <v>587</v>
      </c>
      <c r="C83" s="126" t="s">
        <v>99</v>
      </c>
      <c r="D83" s="126" t="s">
        <v>31</v>
      </c>
      <c r="E83" s="126" t="s">
        <v>54</v>
      </c>
      <c r="F83" s="102">
        <f>SUM(Ведомственная!G553)</f>
        <v>698.7</v>
      </c>
      <c r="G83" s="102">
        <f>SUM(Ведомственная!H553)</f>
        <v>698.7</v>
      </c>
      <c r="H83" s="102">
        <f>SUM(Ведомственная!I553)</f>
        <v>698.7</v>
      </c>
    </row>
    <row r="84" spans="1:8" ht="63">
      <c r="A84" s="125" t="s">
        <v>588</v>
      </c>
      <c r="B84" s="126" t="s">
        <v>589</v>
      </c>
      <c r="C84" s="126"/>
      <c r="D84" s="126"/>
      <c r="E84" s="126"/>
      <c r="F84" s="102">
        <f>SUM(F85:F86)</f>
        <v>0</v>
      </c>
      <c r="G84" s="102">
        <f>SUM(G85:G86)</f>
        <v>0</v>
      </c>
      <c r="H84" s="102">
        <f>SUM(H85:H86)</f>
        <v>0</v>
      </c>
    </row>
    <row r="85" spans="1:8" ht="31.5">
      <c r="A85" s="125" t="s">
        <v>52</v>
      </c>
      <c r="B85" s="126" t="s">
        <v>589</v>
      </c>
      <c r="C85" s="126" t="s">
        <v>91</v>
      </c>
      <c r="D85" s="126" t="s">
        <v>31</v>
      </c>
      <c r="E85" s="126" t="s">
        <v>54</v>
      </c>
      <c r="F85" s="102">
        <f>SUM(Ведомственная!G555)</f>
        <v>0</v>
      </c>
      <c r="G85" s="102">
        <f>SUM(Ведомственная!H555)</f>
        <v>0</v>
      </c>
      <c r="H85" s="102">
        <f>SUM(Ведомственная!I555)</f>
        <v>0</v>
      </c>
    </row>
    <row r="86" spans="1:8">
      <c r="A86" s="125" t="s">
        <v>42</v>
      </c>
      <c r="B86" s="126" t="s">
        <v>589</v>
      </c>
      <c r="C86" s="126" t="s">
        <v>99</v>
      </c>
      <c r="D86" s="126" t="s">
        <v>31</v>
      </c>
      <c r="E86" s="126" t="s">
        <v>54</v>
      </c>
      <c r="F86" s="102">
        <f>SUM(Ведомственная!G556)</f>
        <v>0</v>
      </c>
      <c r="G86" s="102">
        <f>SUM(Ведомственная!H556)</f>
        <v>0</v>
      </c>
      <c r="H86" s="102">
        <f>SUM(Ведомственная!I556)</f>
        <v>0</v>
      </c>
    </row>
    <row r="87" spans="1:8" ht="47.25">
      <c r="A87" s="125" t="s">
        <v>384</v>
      </c>
      <c r="B87" s="126" t="s">
        <v>590</v>
      </c>
      <c r="C87" s="126"/>
      <c r="D87" s="126"/>
      <c r="E87" s="126"/>
      <c r="F87" s="102">
        <f>F88+F89</f>
        <v>1880.8999999999999</v>
      </c>
      <c r="G87" s="102">
        <f>G88+G89</f>
        <v>1875.8</v>
      </c>
      <c r="H87" s="102">
        <f>H88+H89</f>
        <v>1875.8</v>
      </c>
    </row>
    <row r="88" spans="1:8" ht="31.5">
      <c r="A88" s="125" t="s">
        <v>52</v>
      </c>
      <c r="B88" s="126" t="s">
        <v>590</v>
      </c>
      <c r="C88" s="126" t="s">
        <v>91</v>
      </c>
      <c r="D88" s="126" t="s">
        <v>31</v>
      </c>
      <c r="E88" s="126" t="s">
        <v>54</v>
      </c>
      <c r="F88" s="102">
        <f>SUM(Ведомственная!G558)</f>
        <v>27.8</v>
      </c>
      <c r="G88" s="102">
        <f>SUM(Ведомственная!H558)</f>
        <v>27.7</v>
      </c>
      <c r="H88" s="102">
        <f>SUM(Ведомственная!I558)</f>
        <v>27.7</v>
      </c>
    </row>
    <row r="89" spans="1:8">
      <c r="A89" s="125" t="s">
        <v>42</v>
      </c>
      <c r="B89" s="126" t="s">
        <v>590</v>
      </c>
      <c r="C89" s="126" t="s">
        <v>99</v>
      </c>
      <c r="D89" s="126" t="s">
        <v>31</v>
      </c>
      <c r="E89" s="126" t="s">
        <v>54</v>
      </c>
      <c r="F89" s="102">
        <f>SUM(Ведомственная!G559)</f>
        <v>1853.1</v>
      </c>
      <c r="G89" s="102">
        <f>SUM(Ведомственная!H559)</f>
        <v>1848.1</v>
      </c>
      <c r="H89" s="102">
        <f>SUM(Ведомственная!I559)</f>
        <v>1848.1</v>
      </c>
    </row>
    <row r="90" spans="1:8" ht="47.25">
      <c r="A90" s="125" t="s">
        <v>385</v>
      </c>
      <c r="B90" s="126" t="s">
        <v>591</v>
      </c>
      <c r="C90" s="126"/>
      <c r="D90" s="126"/>
      <c r="E90" s="126"/>
      <c r="F90" s="102">
        <f>F91+F92</f>
        <v>14203.3</v>
      </c>
      <c r="G90" s="102">
        <f>G91+G92</f>
        <v>14771.4</v>
      </c>
      <c r="H90" s="102">
        <f>H91+H92</f>
        <v>15362.3</v>
      </c>
    </row>
    <row r="91" spans="1:8" ht="31.5">
      <c r="A91" s="125" t="s">
        <v>52</v>
      </c>
      <c r="B91" s="126" t="s">
        <v>591</v>
      </c>
      <c r="C91" s="126" t="s">
        <v>91</v>
      </c>
      <c r="D91" s="126" t="s">
        <v>31</v>
      </c>
      <c r="E91" s="126" t="s">
        <v>54</v>
      </c>
      <c r="F91" s="102">
        <f>SUM(Ведомственная!G561)</f>
        <v>212.9</v>
      </c>
      <c r="G91" s="102">
        <f>SUM(Ведомственная!H561)</f>
        <v>221.4</v>
      </c>
      <c r="H91" s="102">
        <f>SUM(Ведомственная!I561)</f>
        <v>230.3</v>
      </c>
    </row>
    <row r="92" spans="1:8">
      <c r="A92" s="125" t="s">
        <v>42</v>
      </c>
      <c r="B92" s="126" t="s">
        <v>591</v>
      </c>
      <c r="C92" s="126" t="s">
        <v>99</v>
      </c>
      <c r="D92" s="126" t="s">
        <v>31</v>
      </c>
      <c r="E92" s="126" t="s">
        <v>54</v>
      </c>
      <c r="F92" s="102">
        <f>SUM(Ведомственная!G562)</f>
        <v>13990.4</v>
      </c>
      <c r="G92" s="102">
        <f>SUM(Ведомственная!H562)</f>
        <v>14550</v>
      </c>
      <c r="H92" s="102">
        <f>SUM(Ведомственная!I562)</f>
        <v>15132</v>
      </c>
    </row>
    <row r="93" spans="1:8" ht="31.5">
      <c r="A93" s="125" t="s">
        <v>386</v>
      </c>
      <c r="B93" s="126" t="s">
        <v>592</v>
      </c>
      <c r="C93" s="126"/>
      <c r="D93" s="126"/>
      <c r="E93" s="126"/>
      <c r="F93" s="102">
        <f>F94+F95</f>
        <v>122082.8</v>
      </c>
      <c r="G93" s="102">
        <f>G94+G95</f>
        <v>122082.8</v>
      </c>
      <c r="H93" s="102">
        <f>H94+H95</f>
        <v>122082.8</v>
      </c>
    </row>
    <row r="94" spans="1:8" ht="31.5">
      <c r="A94" s="125" t="s">
        <v>52</v>
      </c>
      <c r="B94" s="126" t="s">
        <v>592</v>
      </c>
      <c r="C94" s="126" t="s">
        <v>91</v>
      </c>
      <c r="D94" s="126" t="s">
        <v>31</v>
      </c>
      <c r="E94" s="126" t="s">
        <v>54</v>
      </c>
      <c r="F94" s="102">
        <f>SUM(Ведомственная!G564)</f>
        <v>2507</v>
      </c>
      <c r="G94" s="102">
        <f>SUM(Ведомственная!H564)</f>
        <v>2507</v>
      </c>
      <c r="H94" s="102">
        <f>SUM(Ведомственная!I564)</f>
        <v>2507</v>
      </c>
    </row>
    <row r="95" spans="1:8">
      <c r="A95" s="125" t="s">
        <v>42</v>
      </c>
      <c r="B95" s="126" t="s">
        <v>592</v>
      </c>
      <c r="C95" s="126" t="s">
        <v>99</v>
      </c>
      <c r="D95" s="126" t="s">
        <v>31</v>
      </c>
      <c r="E95" s="126" t="s">
        <v>54</v>
      </c>
      <c r="F95" s="102">
        <f>SUM(Ведомственная!G565)</f>
        <v>119575.8</v>
      </c>
      <c r="G95" s="102">
        <f>SUM(Ведомственная!H565)</f>
        <v>119575.8</v>
      </c>
      <c r="H95" s="102">
        <f>SUM(Ведомственная!I565)</f>
        <v>119575.8</v>
      </c>
    </row>
    <row r="96" spans="1:8" ht="94.5">
      <c r="A96" s="125" t="s">
        <v>387</v>
      </c>
      <c r="B96" s="126" t="s">
        <v>593</v>
      </c>
      <c r="C96" s="126"/>
      <c r="D96" s="126"/>
      <c r="E96" s="126"/>
      <c r="F96" s="102">
        <f>F97+F98</f>
        <v>50.8</v>
      </c>
      <c r="G96" s="102">
        <f>G97+G98</f>
        <v>50.8</v>
      </c>
      <c r="H96" s="102">
        <f>H97+H98</f>
        <v>50.8</v>
      </c>
    </row>
    <row r="97" spans="1:8" ht="31.5">
      <c r="A97" s="125" t="s">
        <v>52</v>
      </c>
      <c r="B97" s="126" t="s">
        <v>593</v>
      </c>
      <c r="C97" s="126" t="s">
        <v>91</v>
      </c>
      <c r="D97" s="126" t="s">
        <v>31</v>
      </c>
      <c r="E97" s="126" t="s">
        <v>54</v>
      </c>
      <c r="F97" s="102">
        <f>SUM(Ведомственная!G567)</f>
        <v>0.8</v>
      </c>
      <c r="G97" s="102">
        <f>SUM(Ведомственная!H567)</f>
        <v>0.8</v>
      </c>
      <c r="H97" s="102">
        <f>SUM(Ведомственная!I567)</f>
        <v>0.8</v>
      </c>
    </row>
    <row r="98" spans="1:8">
      <c r="A98" s="125" t="s">
        <v>42</v>
      </c>
      <c r="B98" s="126" t="s">
        <v>593</v>
      </c>
      <c r="C98" s="126" t="s">
        <v>99</v>
      </c>
      <c r="D98" s="126" t="s">
        <v>31</v>
      </c>
      <c r="E98" s="126" t="s">
        <v>54</v>
      </c>
      <c r="F98" s="102">
        <f>SUM(Ведомственная!G568)</f>
        <v>50</v>
      </c>
      <c r="G98" s="102">
        <f>SUM(Ведомственная!H568)</f>
        <v>50</v>
      </c>
      <c r="H98" s="102">
        <f>SUM(Ведомственная!I568)</f>
        <v>50</v>
      </c>
    </row>
    <row r="99" spans="1:8" ht="31.5">
      <c r="A99" s="125" t="s">
        <v>558</v>
      </c>
      <c r="B99" s="126" t="s">
        <v>594</v>
      </c>
      <c r="C99" s="126"/>
      <c r="D99" s="126"/>
      <c r="E99" s="126"/>
      <c r="F99" s="102">
        <f>SUM(F100:F101)</f>
        <v>16042.1</v>
      </c>
      <c r="G99" s="102">
        <f>SUM(G100:G101)</f>
        <v>16042.1</v>
      </c>
      <c r="H99" s="102">
        <f>SUM(H100:H101)</f>
        <v>16042.1</v>
      </c>
    </row>
    <row r="100" spans="1:8" ht="31.5" hidden="1">
      <c r="A100" s="125" t="s">
        <v>52</v>
      </c>
      <c r="B100" s="126" t="s">
        <v>445</v>
      </c>
      <c r="C100" s="126" t="s">
        <v>91</v>
      </c>
      <c r="D100" s="126" t="s">
        <v>31</v>
      </c>
      <c r="E100" s="126" t="s">
        <v>54</v>
      </c>
      <c r="F100" s="102"/>
      <c r="G100" s="102"/>
      <c r="H100" s="102"/>
    </row>
    <row r="101" spans="1:8">
      <c r="A101" s="125" t="s">
        <v>42</v>
      </c>
      <c r="B101" s="126" t="s">
        <v>594</v>
      </c>
      <c r="C101" s="126" t="s">
        <v>99</v>
      </c>
      <c r="D101" s="126" t="s">
        <v>31</v>
      </c>
      <c r="E101" s="126" t="s">
        <v>54</v>
      </c>
      <c r="F101" s="102">
        <f>SUM(Ведомственная!G571)</f>
        <v>16042.1</v>
      </c>
      <c r="G101" s="102">
        <f>SUM(Ведомственная!H571)</f>
        <v>16042.1</v>
      </c>
      <c r="H101" s="102">
        <f>SUM(Ведомственная!I571)</f>
        <v>16042.1</v>
      </c>
    </row>
    <row r="102" spans="1:8" ht="63">
      <c r="A102" s="125" t="s">
        <v>602</v>
      </c>
      <c r="B102" s="126" t="s">
        <v>601</v>
      </c>
      <c r="C102" s="126"/>
      <c r="D102" s="126"/>
      <c r="E102" s="126"/>
      <c r="F102" s="102">
        <f>SUM(F103)</f>
        <v>4655.1000000000004</v>
      </c>
      <c r="G102" s="102">
        <f>SUM(G103)</f>
        <v>4655.1000000000004</v>
      </c>
      <c r="H102" s="102">
        <f>SUM(H103)</f>
        <v>4655.1000000000004</v>
      </c>
    </row>
    <row r="103" spans="1:8" s="77" customFormat="1" ht="47.25">
      <c r="A103" s="125" t="s">
        <v>397</v>
      </c>
      <c r="B103" s="126" t="s">
        <v>600</v>
      </c>
      <c r="C103" s="31"/>
      <c r="D103" s="126"/>
      <c r="E103" s="126"/>
      <c r="F103" s="102">
        <f>F104+F105</f>
        <v>4655.1000000000004</v>
      </c>
      <c r="G103" s="102">
        <f>G104+G105</f>
        <v>4655.1000000000004</v>
      </c>
      <c r="H103" s="102">
        <f>H104+H105</f>
        <v>4655.1000000000004</v>
      </c>
    </row>
    <row r="104" spans="1:8" s="77" customFormat="1" ht="63">
      <c r="A104" s="125" t="s">
        <v>51</v>
      </c>
      <c r="B104" s="126" t="s">
        <v>600</v>
      </c>
      <c r="C104" s="31">
        <v>100</v>
      </c>
      <c r="D104" s="126" t="s">
        <v>31</v>
      </c>
      <c r="E104" s="126" t="s">
        <v>78</v>
      </c>
      <c r="F104" s="102">
        <f>SUM(Ведомственная!G648)</f>
        <v>4020.3</v>
      </c>
      <c r="G104" s="102">
        <f>SUM(Ведомственная!H648)</f>
        <v>4020.3</v>
      </c>
      <c r="H104" s="102">
        <f>SUM(Ведомственная!I648)</f>
        <v>4020.3</v>
      </c>
    </row>
    <row r="105" spans="1:8" s="77" customFormat="1" ht="31.5">
      <c r="A105" s="125" t="s">
        <v>52</v>
      </c>
      <c r="B105" s="126" t="s">
        <v>600</v>
      </c>
      <c r="C105" s="31">
        <v>200</v>
      </c>
      <c r="D105" s="126" t="s">
        <v>31</v>
      </c>
      <c r="E105" s="126" t="s">
        <v>78</v>
      </c>
      <c r="F105" s="102">
        <f>SUM(Ведомственная!G649)</f>
        <v>634.79999999999995</v>
      </c>
      <c r="G105" s="102">
        <f>SUM(Ведомственная!H649)</f>
        <v>634.79999999999995</v>
      </c>
      <c r="H105" s="102">
        <f>SUM(Ведомственная!I649)</f>
        <v>634.79999999999995</v>
      </c>
    </row>
    <row r="106" spans="1:8" ht="47.25">
      <c r="A106" s="125" t="s">
        <v>371</v>
      </c>
      <c r="B106" s="126" t="s">
        <v>372</v>
      </c>
      <c r="C106" s="31"/>
      <c r="D106" s="126"/>
      <c r="E106" s="126"/>
      <c r="F106" s="102">
        <f>SUM(F107)+F111</f>
        <v>99603.799999999988</v>
      </c>
      <c r="G106" s="102">
        <f>SUM(G107)+G111</f>
        <v>100011.2</v>
      </c>
      <c r="H106" s="102">
        <f>SUM(H107)+H111</f>
        <v>100434.9</v>
      </c>
    </row>
    <row r="107" spans="1:8" ht="31.5">
      <c r="A107" s="125" t="s">
        <v>399</v>
      </c>
      <c r="B107" s="31" t="s">
        <v>603</v>
      </c>
      <c r="C107" s="31"/>
      <c r="D107" s="126"/>
      <c r="E107" s="126"/>
      <c r="F107" s="102">
        <f>F108+F109+F110</f>
        <v>19083</v>
      </c>
      <c r="G107" s="102">
        <f>G108+G109+G110</f>
        <v>19083</v>
      </c>
      <c r="H107" s="102">
        <f>H108+H109+H110</f>
        <v>19083</v>
      </c>
    </row>
    <row r="108" spans="1:8" ht="63">
      <c r="A108" s="125" t="s">
        <v>51</v>
      </c>
      <c r="B108" s="31" t="s">
        <v>603</v>
      </c>
      <c r="C108" s="31">
        <v>100</v>
      </c>
      <c r="D108" s="126" t="s">
        <v>31</v>
      </c>
      <c r="E108" s="126" t="s">
        <v>78</v>
      </c>
      <c r="F108" s="102">
        <f>SUM(Ведомственная!G652)</f>
        <v>19083</v>
      </c>
      <c r="G108" s="102">
        <f>SUM(Ведомственная!H652)</f>
        <v>19083</v>
      </c>
      <c r="H108" s="102">
        <f>SUM(Ведомственная!I652)</f>
        <v>19083</v>
      </c>
    </row>
    <row r="109" spans="1:8" ht="31.5" hidden="1">
      <c r="A109" s="125" t="s">
        <v>52</v>
      </c>
      <c r="B109" s="31" t="s">
        <v>400</v>
      </c>
      <c r="C109" s="31">
        <v>200</v>
      </c>
      <c r="D109" s="126" t="s">
        <v>31</v>
      </c>
      <c r="E109" s="126" t="s">
        <v>78</v>
      </c>
      <c r="F109" s="102"/>
      <c r="G109" s="102"/>
      <c r="H109" s="102"/>
    </row>
    <row r="110" spans="1:8" hidden="1">
      <c r="A110" s="125" t="s">
        <v>22</v>
      </c>
      <c r="B110" s="31" t="s">
        <v>400</v>
      </c>
      <c r="C110" s="31">
        <v>800</v>
      </c>
      <c r="D110" s="126" t="s">
        <v>31</v>
      </c>
      <c r="E110" s="126" t="s">
        <v>78</v>
      </c>
      <c r="F110" s="102"/>
      <c r="G110" s="102"/>
      <c r="H110" s="102"/>
    </row>
    <row r="111" spans="1:8" ht="31.5">
      <c r="A111" s="125" t="s">
        <v>373</v>
      </c>
      <c r="B111" s="126" t="s">
        <v>575</v>
      </c>
      <c r="C111" s="31"/>
      <c r="D111" s="126"/>
      <c r="E111" s="126"/>
      <c r="F111" s="102">
        <f>F112+F113+F115+F114</f>
        <v>80520.799999999988</v>
      </c>
      <c r="G111" s="102">
        <f>G112+G113+G115+G114</f>
        <v>80928.2</v>
      </c>
      <c r="H111" s="102">
        <f>H112+H113+H115+H114</f>
        <v>81351.899999999994</v>
      </c>
    </row>
    <row r="112" spans="1:8" ht="63">
      <c r="A112" s="125" t="s">
        <v>51</v>
      </c>
      <c r="B112" s="126" t="s">
        <v>575</v>
      </c>
      <c r="C112" s="31">
        <v>100</v>
      </c>
      <c r="D112" s="126" t="s">
        <v>31</v>
      </c>
      <c r="E112" s="126" t="s">
        <v>44</v>
      </c>
      <c r="F112" s="102">
        <f>SUM(Ведомственная!G499)</f>
        <v>68372.399999999994</v>
      </c>
      <c r="G112" s="102">
        <f>SUM(Ведомственная!H499)</f>
        <v>68372.399999999994</v>
      </c>
      <c r="H112" s="102">
        <f>SUM(Ведомственная!I499)</f>
        <v>68372.399999999994</v>
      </c>
    </row>
    <row r="113" spans="1:8" ht="31.5">
      <c r="A113" s="125" t="s">
        <v>52</v>
      </c>
      <c r="B113" s="126" t="s">
        <v>575</v>
      </c>
      <c r="C113" s="31">
        <v>200</v>
      </c>
      <c r="D113" s="126" t="s">
        <v>31</v>
      </c>
      <c r="E113" s="126" t="s">
        <v>44</v>
      </c>
      <c r="F113" s="102">
        <f>SUM(Ведомственная!G500)</f>
        <v>11880.7</v>
      </c>
      <c r="G113" s="102">
        <f>SUM(Ведомственная!H500)</f>
        <v>12338.7</v>
      </c>
      <c r="H113" s="102">
        <f>SUM(Ведомственная!I500)</f>
        <v>12770.6</v>
      </c>
    </row>
    <row r="114" spans="1:8" ht="19.5" customHeight="1">
      <c r="A114" s="125" t="s">
        <v>42</v>
      </c>
      <c r="B114" s="126" t="s">
        <v>575</v>
      </c>
      <c r="C114" s="31">
        <v>300</v>
      </c>
      <c r="D114" s="126" t="s">
        <v>31</v>
      </c>
      <c r="E114" s="126" t="s">
        <v>44</v>
      </c>
      <c r="F114" s="102">
        <f>SUM(Ведомственная!G501)</f>
        <v>0</v>
      </c>
      <c r="G114" s="102">
        <f>SUM(Ведомственная!H501)</f>
        <v>0</v>
      </c>
      <c r="H114" s="102">
        <f>SUM(Ведомственная!I501)</f>
        <v>0</v>
      </c>
    </row>
    <row r="115" spans="1:8">
      <c r="A115" s="125" t="s">
        <v>22</v>
      </c>
      <c r="B115" s="126" t="s">
        <v>575</v>
      </c>
      <c r="C115" s="31">
        <v>800</v>
      </c>
      <c r="D115" s="126" t="s">
        <v>31</v>
      </c>
      <c r="E115" s="126" t="s">
        <v>44</v>
      </c>
      <c r="F115" s="102">
        <f>SUM(Ведомственная!G502)</f>
        <v>267.7</v>
      </c>
      <c r="G115" s="102">
        <f>SUM(Ведомственная!H502)</f>
        <v>217.1</v>
      </c>
      <c r="H115" s="102">
        <f>SUM(Ведомственная!I502)</f>
        <v>208.9</v>
      </c>
    </row>
    <row r="116" spans="1:8" s="24" customFormat="1" ht="47.25">
      <c r="A116" s="21" t="s">
        <v>718</v>
      </c>
      <c r="B116" s="29" t="s">
        <v>719</v>
      </c>
      <c r="C116" s="29"/>
      <c r="D116" s="44"/>
      <c r="E116" s="44"/>
      <c r="F116" s="45">
        <f>SUM(F120)</f>
        <v>1500</v>
      </c>
      <c r="G116" s="45">
        <f>SUM(G120)</f>
        <v>1500</v>
      </c>
      <c r="H116" s="45">
        <f>SUM(H120)</f>
        <v>1500</v>
      </c>
    </row>
    <row r="117" spans="1:8" ht="47.25" hidden="1">
      <c r="A117" s="125" t="s">
        <v>398</v>
      </c>
      <c r="B117" s="126" t="s">
        <v>483</v>
      </c>
      <c r="C117" s="31"/>
      <c r="D117" s="126"/>
      <c r="E117" s="126"/>
      <c r="F117" s="102">
        <f t="shared" ref="F117:H118" si="2">SUM(F118)</f>
        <v>0</v>
      </c>
      <c r="G117" s="102">
        <f t="shared" si="2"/>
        <v>0</v>
      </c>
      <c r="H117" s="102">
        <f t="shared" si="2"/>
        <v>0</v>
      </c>
    </row>
    <row r="118" spans="1:8" ht="31.5" hidden="1">
      <c r="A118" s="125" t="s">
        <v>484</v>
      </c>
      <c r="B118" s="126" t="s">
        <v>485</v>
      </c>
      <c r="C118" s="31"/>
      <c r="D118" s="126"/>
      <c r="E118" s="126"/>
      <c r="F118" s="102">
        <f t="shared" si="2"/>
        <v>0</v>
      </c>
      <c r="G118" s="102">
        <f t="shared" si="2"/>
        <v>0</v>
      </c>
      <c r="H118" s="102">
        <f t="shared" si="2"/>
        <v>0</v>
      </c>
    </row>
    <row r="119" spans="1:8" hidden="1">
      <c r="A119" s="125" t="s">
        <v>22</v>
      </c>
      <c r="B119" s="126" t="s">
        <v>485</v>
      </c>
      <c r="C119" s="31">
        <v>800</v>
      </c>
      <c r="D119" s="126" t="s">
        <v>13</v>
      </c>
      <c r="E119" s="126" t="s">
        <v>24</v>
      </c>
      <c r="F119" s="102"/>
      <c r="G119" s="102"/>
      <c r="H119" s="102"/>
    </row>
    <row r="120" spans="1:8" ht="47.25">
      <c r="A120" s="38" t="s">
        <v>18</v>
      </c>
      <c r="B120" s="126" t="s">
        <v>989</v>
      </c>
      <c r="C120" s="31"/>
      <c r="D120" s="126"/>
      <c r="E120" s="126"/>
      <c r="F120" s="102">
        <f t="shared" ref="F120:H121" si="3">SUM(F121)</f>
        <v>1500</v>
      </c>
      <c r="G120" s="102">
        <f t="shared" si="3"/>
        <v>1500</v>
      </c>
      <c r="H120" s="102">
        <f t="shared" si="3"/>
        <v>1500</v>
      </c>
    </row>
    <row r="121" spans="1:8" ht="31.5">
      <c r="A121" s="125" t="s">
        <v>235</v>
      </c>
      <c r="B121" s="126" t="s">
        <v>988</v>
      </c>
      <c r="C121" s="126"/>
      <c r="D121" s="126"/>
      <c r="E121" s="126"/>
      <c r="F121" s="102">
        <f t="shared" si="3"/>
        <v>1500</v>
      </c>
      <c r="G121" s="102">
        <f t="shared" si="3"/>
        <v>1500</v>
      </c>
      <c r="H121" s="102">
        <f t="shared" si="3"/>
        <v>1500</v>
      </c>
    </row>
    <row r="122" spans="1:8">
      <c r="A122" s="125" t="s">
        <v>22</v>
      </c>
      <c r="B122" s="126" t="s">
        <v>988</v>
      </c>
      <c r="C122" s="126" t="s">
        <v>96</v>
      </c>
      <c r="D122" s="126" t="s">
        <v>13</v>
      </c>
      <c r="E122" s="126" t="s">
        <v>24</v>
      </c>
      <c r="F122" s="102">
        <f>SUM(Ведомственная!G201)</f>
        <v>1500</v>
      </c>
      <c r="G122" s="102">
        <f>SUM(Ведомственная!H201)</f>
        <v>1500</v>
      </c>
      <c r="H122" s="102">
        <f>SUM(Ведомственная!I201)</f>
        <v>1500</v>
      </c>
    </row>
    <row r="123" spans="1:8" ht="35.25" customHeight="1">
      <c r="A123" s="113" t="s">
        <v>720</v>
      </c>
      <c r="B123" s="44" t="s">
        <v>233</v>
      </c>
      <c r="C123" s="31"/>
      <c r="D123" s="126"/>
      <c r="E123" s="126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>
      <c r="A124" s="26" t="s">
        <v>98</v>
      </c>
      <c r="B124" s="126" t="s">
        <v>796</v>
      </c>
      <c r="C124" s="31"/>
      <c r="D124" s="126"/>
      <c r="E124" s="126"/>
      <c r="F124" s="102">
        <f>SUM(F125)</f>
        <v>700</v>
      </c>
      <c r="G124" s="102">
        <f>SUM(G125)</f>
        <v>0</v>
      </c>
      <c r="H124" s="102">
        <f>SUM(H125)</f>
        <v>0</v>
      </c>
    </row>
    <row r="125" spans="1:8" ht="35.25" customHeight="1">
      <c r="A125" s="104" t="s">
        <v>52</v>
      </c>
      <c r="B125" s="126" t="s">
        <v>796</v>
      </c>
      <c r="C125" s="31">
        <v>200</v>
      </c>
      <c r="D125" s="126" t="s">
        <v>13</v>
      </c>
      <c r="E125" s="126" t="s">
        <v>24</v>
      </c>
      <c r="F125" s="102">
        <f>SUM(Ведомственная!G204)</f>
        <v>700</v>
      </c>
      <c r="G125" s="102">
        <f>SUM(Ведомственная!H204)</f>
        <v>0</v>
      </c>
      <c r="H125" s="102">
        <f>SUM(Ведомственная!I204)</f>
        <v>0</v>
      </c>
    </row>
    <row r="126" spans="1:8" ht="31.5">
      <c r="A126" s="38" t="s">
        <v>69</v>
      </c>
      <c r="B126" s="126" t="s">
        <v>721</v>
      </c>
      <c r="C126" s="31"/>
      <c r="D126" s="126"/>
      <c r="E126" s="126"/>
      <c r="F126" s="102">
        <f t="shared" ref="F126:H127" si="4">SUM(F127)</f>
        <v>3800</v>
      </c>
      <c r="G126" s="102">
        <f t="shared" si="4"/>
        <v>3800</v>
      </c>
      <c r="H126" s="102">
        <f t="shared" si="4"/>
        <v>3800</v>
      </c>
    </row>
    <row r="127" spans="1:8" ht="47.25">
      <c r="A127" s="125" t="s">
        <v>411</v>
      </c>
      <c r="B127" s="126" t="s">
        <v>722</v>
      </c>
      <c r="C127" s="126"/>
      <c r="D127" s="126"/>
      <c r="E127" s="126"/>
      <c r="F127" s="102">
        <f t="shared" si="4"/>
        <v>3800</v>
      </c>
      <c r="G127" s="102">
        <f t="shared" si="4"/>
        <v>3800</v>
      </c>
      <c r="H127" s="102">
        <f t="shared" si="4"/>
        <v>3800</v>
      </c>
    </row>
    <row r="128" spans="1:8" ht="31.5">
      <c r="A128" s="125" t="s">
        <v>230</v>
      </c>
      <c r="B128" s="126" t="s">
        <v>722</v>
      </c>
      <c r="C128" s="126" t="s">
        <v>122</v>
      </c>
      <c r="D128" s="126" t="s">
        <v>13</v>
      </c>
      <c r="E128" s="126" t="s">
        <v>24</v>
      </c>
      <c r="F128" s="102">
        <f>SUM(Ведомственная!G207)</f>
        <v>3800</v>
      </c>
      <c r="G128" s="102">
        <f>SUM(Ведомственная!H207)</f>
        <v>3800</v>
      </c>
      <c r="H128" s="102">
        <f>SUM(Ведомственная!I207)</f>
        <v>3800</v>
      </c>
    </row>
    <row r="129" spans="1:8">
      <c r="A129" s="125" t="s">
        <v>724</v>
      </c>
      <c r="B129" s="126" t="s">
        <v>234</v>
      </c>
      <c r="C129" s="126"/>
      <c r="D129" s="126"/>
      <c r="E129" s="43"/>
      <c r="F129" s="102">
        <f>SUM(F131)</f>
        <v>300</v>
      </c>
      <c r="G129" s="102">
        <f>SUM(G131)</f>
        <v>300</v>
      </c>
      <c r="H129" s="102">
        <f>SUM(H131)</f>
        <v>300</v>
      </c>
    </row>
    <row r="130" spans="1:8">
      <c r="A130" s="27" t="s">
        <v>35</v>
      </c>
      <c r="B130" s="126" t="s">
        <v>725</v>
      </c>
      <c r="C130" s="126"/>
      <c r="D130" s="126"/>
      <c r="E130" s="43"/>
      <c r="F130" s="102">
        <f>SUM(F131)</f>
        <v>300</v>
      </c>
      <c r="G130" s="102">
        <f>SUM(G131)</f>
        <v>300</v>
      </c>
      <c r="H130" s="102">
        <f>SUM(H131)</f>
        <v>300</v>
      </c>
    </row>
    <row r="131" spans="1:8" ht="31.5">
      <c r="A131" s="27" t="s">
        <v>52</v>
      </c>
      <c r="B131" s="126" t="s">
        <v>725</v>
      </c>
      <c r="C131" s="126" t="s">
        <v>91</v>
      </c>
      <c r="D131" s="126" t="s">
        <v>13</v>
      </c>
      <c r="E131" s="126" t="s">
        <v>24</v>
      </c>
      <c r="F131" s="102">
        <f>SUM(Ведомственная!G210)</f>
        <v>300</v>
      </c>
      <c r="G131" s="102">
        <f>SUM(Ведомственная!H210)</f>
        <v>300</v>
      </c>
      <c r="H131" s="102">
        <f>SUM(Ведомственная!I210)</f>
        <v>300</v>
      </c>
    </row>
    <row r="132" spans="1:8" s="24" customFormat="1" ht="31.5">
      <c r="A132" s="21" t="s">
        <v>705</v>
      </c>
      <c r="B132" s="44" t="s">
        <v>215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>
      <c r="A133" s="125" t="s">
        <v>213</v>
      </c>
      <c r="B133" s="31" t="s">
        <v>564</v>
      </c>
      <c r="C133" s="31"/>
      <c r="D133" s="126"/>
      <c r="E133" s="126"/>
      <c r="F133" s="102">
        <f>SUM(F134:F135)</f>
        <v>391.4</v>
      </c>
      <c r="G133" s="102">
        <f>SUM(G134:G135)</f>
        <v>391.4</v>
      </c>
      <c r="H133" s="102">
        <f>SUM(H134:H135)</f>
        <v>391.4</v>
      </c>
    </row>
    <row r="134" spans="1:8" ht="63">
      <c r="A134" s="125" t="s">
        <v>51</v>
      </c>
      <c r="B134" s="31" t="s">
        <v>564</v>
      </c>
      <c r="C134" s="31">
        <v>100</v>
      </c>
      <c r="D134" s="126" t="s">
        <v>34</v>
      </c>
      <c r="E134" s="126" t="s">
        <v>13</v>
      </c>
      <c r="F134" s="102">
        <f>SUM(Ведомственная!G58)</f>
        <v>370.7</v>
      </c>
      <c r="G134" s="102">
        <f>SUM(Ведомственная!H58)</f>
        <v>370.7</v>
      </c>
      <c r="H134" s="102">
        <f>SUM(Ведомственная!I58)</f>
        <v>370.7</v>
      </c>
    </row>
    <row r="135" spans="1:8" ht="31.5">
      <c r="A135" s="125" t="s">
        <v>52</v>
      </c>
      <c r="B135" s="31" t="s">
        <v>564</v>
      </c>
      <c r="C135" s="126" t="s">
        <v>91</v>
      </c>
      <c r="D135" s="126" t="s">
        <v>34</v>
      </c>
      <c r="E135" s="126" t="s">
        <v>13</v>
      </c>
      <c r="F135" s="102">
        <f>SUM(Ведомственная!G59)</f>
        <v>20.7</v>
      </c>
      <c r="G135" s="102">
        <f>SUM(Ведомственная!H59)</f>
        <v>20.7</v>
      </c>
      <c r="H135" s="102">
        <f>SUM(Ведомственная!I59)</f>
        <v>20.7</v>
      </c>
    </row>
    <row r="136" spans="1:8" ht="31.5">
      <c r="A136" s="21" t="s">
        <v>976</v>
      </c>
      <c r="B136" s="44" t="s">
        <v>216</v>
      </c>
      <c r="C136" s="29"/>
      <c r="D136" s="44"/>
      <c r="E136" s="44"/>
      <c r="F136" s="45">
        <f t="shared" ref="F136:H137" si="5">SUM(F137)</f>
        <v>450</v>
      </c>
      <c r="G136" s="45">
        <f t="shared" si="5"/>
        <v>150</v>
      </c>
      <c r="H136" s="45">
        <f t="shared" si="5"/>
        <v>150</v>
      </c>
    </row>
    <row r="137" spans="1:8" ht="31.5">
      <c r="A137" s="125" t="s">
        <v>98</v>
      </c>
      <c r="B137" s="31" t="s">
        <v>758</v>
      </c>
      <c r="C137" s="29"/>
      <c r="D137" s="44"/>
      <c r="E137" s="44"/>
      <c r="F137" s="102">
        <f t="shared" si="5"/>
        <v>450</v>
      </c>
      <c r="G137" s="102">
        <f t="shared" si="5"/>
        <v>150</v>
      </c>
      <c r="H137" s="102">
        <f t="shared" si="5"/>
        <v>150</v>
      </c>
    </row>
    <row r="138" spans="1:8" ht="29.25" customHeight="1">
      <c r="A138" s="125" t="s">
        <v>52</v>
      </c>
      <c r="B138" s="31" t="s">
        <v>758</v>
      </c>
      <c r="C138" s="31">
        <v>200</v>
      </c>
      <c r="D138" s="126" t="s">
        <v>34</v>
      </c>
      <c r="E138" s="126">
        <v>13</v>
      </c>
      <c r="F138" s="102">
        <f>SUM(Ведомственная!G87)</f>
        <v>450</v>
      </c>
      <c r="G138" s="102">
        <f>SUM(Ведомственная!H87)</f>
        <v>150</v>
      </c>
      <c r="H138" s="102">
        <f>SUM(Ведомственная!I87)</f>
        <v>150</v>
      </c>
    </row>
    <row r="139" spans="1:8" hidden="1">
      <c r="A139" s="125" t="s">
        <v>22</v>
      </c>
      <c r="B139" s="31" t="s">
        <v>216</v>
      </c>
      <c r="C139" s="31">
        <v>800</v>
      </c>
      <c r="D139" s="126" t="s">
        <v>34</v>
      </c>
      <c r="E139" s="126">
        <v>13</v>
      </c>
      <c r="F139" s="102"/>
      <c r="G139" s="102"/>
      <c r="H139" s="102"/>
    </row>
    <row r="140" spans="1:8" s="24" customFormat="1" ht="31.5">
      <c r="A140" s="67" t="s">
        <v>704</v>
      </c>
      <c r="B140" s="29" t="s">
        <v>207</v>
      </c>
      <c r="C140" s="29"/>
      <c r="D140" s="44"/>
      <c r="E140" s="44"/>
      <c r="F140" s="45">
        <f>SUM(F141+F143+F147+F150+F152)</f>
        <v>159111.6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>
      <c r="A141" s="125" t="s">
        <v>208</v>
      </c>
      <c r="B141" s="126" t="s">
        <v>209</v>
      </c>
      <c r="C141" s="126"/>
      <c r="D141" s="126"/>
      <c r="E141" s="126"/>
      <c r="F141" s="102">
        <f>SUM(F142)</f>
        <v>2053.3000000000002</v>
      </c>
      <c r="G141" s="102">
        <f>SUM(G142)</f>
        <v>2053.3000000000002</v>
      </c>
      <c r="H141" s="102">
        <f>SUM(H142)</f>
        <v>2053.3000000000002</v>
      </c>
    </row>
    <row r="142" spans="1:8" ht="63">
      <c r="A142" s="125" t="s">
        <v>51</v>
      </c>
      <c r="B142" s="126" t="s">
        <v>209</v>
      </c>
      <c r="C142" s="126" t="s">
        <v>89</v>
      </c>
      <c r="D142" s="126" t="s">
        <v>34</v>
      </c>
      <c r="E142" s="126" t="s">
        <v>44</v>
      </c>
      <c r="F142" s="102">
        <f>SUM(Ведомственная!G54)</f>
        <v>2053.3000000000002</v>
      </c>
      <c r="G142" s="102">
        <f>SUM(Ведомственная!H54)</f>
        <v>2053.3000000000002</v>
      </c>
      <c r="H142" s="102">
        <f>SUM(Ведомственная!I54)</f>
        <v>2053.3000000000002</v>
      </c>
    </row>
    <row r="143" spans="1:8">
      <c r="A143" s="125" t="s">
        <v>80</v>
      </c>
      <c r="B143" s="126" t="s">
        <v>211</v>
      </c>
      <c r="C143" s="126"/>
      <c r="D143" s="126"/>
      <c r="E143" s="126"/>
      <c r="F143" s="102">
        <f>SUM(F144:F146)</f>
        <v>119295</v>
      </c>
      <c r="G143" s="102">
        <f>SUM(G144:G146)</f>
        <v>119035.40000000001</v>
      </c>
      <c r="H143" s="102">
        <f>SUM(H144:H146)</f>
        <v>119295</v>
      </c>
    </row>
    <row r="144" spans="1:8" ht="63">
      <c r="A144" s="125" t="s">
        <v>51</v>
      </c>
      <c r="B144" s="126" t="s">
        <v>211</v>
      </c>
      <c r="C144" s="126" t="s">
        <v>89</v>
      </c>
      <c r="D144" s="126" t="s">
        <v>34</v>
      </c>
      <c r="E144" s="126" t="s">
        <v>13</v>
      </c>
      <c r="F144" s="102">
        <f>SUM(Ведомственная!G62)</f>
        <v>119202.9</v>
      </c>
      <c r="G144" s="102">
        <f>SUM(Ведомственная!H62)</f>
        <v>118943.3</v>
      </c>
      <c r="H144" s="102">
        <f>SUM(Ведомственная!I62)</f>
        <v>119202.9</v>
      </c>
    </row>
    <row r="145" spans="1:8" ht="31.5">
      <c r="A145" s="125" t="s">
        <v>52</v>
      </c>
      <c r="B145" s="126" t="s">
        <v>211</v>
      </c>
      <c r="C145" s="126" t="s">
        <v>91</v>
      </c>
      <c r="D145" s="126" t="s">
        <v>34</v>
      </c>
      <c r="E145" s="126" t="s">
        <v>13</v>
      </c>
      <c r="F145" s="102">
        <f>SUM(Ведомственная!G63)</f>
        <v>92.1</v>
      </c>
      <c r="G145" s="102">
        <f>SUM(Ведомственная!H63)</f>
        <v>92.1</v>
      </c>
      <c r="H145" s="102">
        <f>SUM(Ведомственная!I63)</f>
        <v>92.1</v>
      </c>
    </row>
    <row r="146" spans="1:8" ht="19.5" customHeight="1">
      <c r="A146" s="125" t="s">
        <v>42</v>
      </c>
      <c r="B146" s="126" t="s">
        <v>211</v>
      </c>
      <c r="C146" s="126" t="s">
        <v>99</v>
      </c>
      <c r="D146" s="126" t="s">
        <v>34</v>
      </c>
      <c r="E146" s="126" t="s">
        <v>13</v>
      </c>
      <c r="F146" s="102">
        <f>SUM(Ведомственная!G64)</f>
        <v>0</v>
      </c>
      <c r="G146" s="102">
        <f>SUM(Ведомственная!H64)</f>
        <v>0</v>
      </c>
      <c r="H146" s="102">
        <f>SUM(Ведомственная!I64)</f>
        <v>0</v>
      </c>
    </row>
    <row r="147" spans="1:8">
      <c r="A147" s="125" t="s">
        <v>95</v>
      </c>
      <c r="B147" s="31" t="s">
        <v>217</v>
      </c>
      <c r="C147" s="31"/>
      <c r="D147" s="126"/>
      <c r="E147" s="126"/>
      <c r="F147" s="102">
        <f>SUM(F148:F149)</f>
        <v>5912.2000000000007</v>
      </c>
      <c r="G147" s="102">
        <f>SUM(G148:G149)</f>
        <v>581.6</v>
      </c>
      <c r="H147" s="102">
        <f>SUM(H148:H149)</f>
        <v>1614.6</v>
      </c>
    </row>
    <row r="148" spans="1:8" ht="31.5">
      <c r="A148" s="125" t="s">
        <v>52</v>
      </c>
      <c r="B148" s="31" t="s">
        <v>217</v>
      </c>
      <c r="C148" s="31">
        <v>200</v>
      </c>
      <c r="D148" s="126" t="s">
        <v>34</v>
      </c>
      <c r="E148" s="126">
        <v>13</v>
      </c>
      <c r="F148" s="102">
        <f>SUM(Ведомственная!G90)</f>
        <v>5830.6</v>
      </c>
      <c r="G148" s="102">
        <f>SUM(Ведомственная!H90)</f>
        <v>500</v>
      </c>
      <c r="H148" s="102">
        <f>SUM(Ведомственная!I90)</f>
        <v>1533</v>
      </c>
    </row>
    <row r="149" spans="1:8">
      <c r="A149" s="125" t="s">
        <v>22</v>
      </c>
      <c r="B149" s="31" t="s">
        <v>217</v>
      </c>
      <c r="C149" s="31">
        <v>800</v>
      </c>
      <c r="D149" s="126" t="s">
        <v>34</v>
      </c>
      <c r="E149" s="126">
        <v>13</v>
      </c>
      <c r="F149" s="102">
        <f>SUM(Ведомственная!G91)</f>
        <v>81.599999999999994</v>
      </c>
      <c r="G149" s="102">
        <f>SUM(Ведомственная!H91)</f>
        <v>81.599999999999994</v>
      </c>
      <c r="H149" s="102">
        <f>SUM(Ведомственная!I91)</f>
        <v>81.599999999999994</v>
      </c>
    </row>
    <row r="150" spans="1:8" ht="31.5">
      <c r="A150" s="125" t="s">
        <v>97</v>
      </c>
      <c r="B150" s="31" t="s">
        <v>218</v>
      </c>
      <c r="C150" s="31"/>
      <c r="D150" s="126"/>
      <c r="E150" s="126"/>
      <c r="F150" s="102">
        <f>SUM(F151)</f>
        <v>11918.7</v>
      </c>
      <c r="G150" s="102">
        <f>SUM(G151)</f>
        <v>1000</v>
      </c>
      <c r="H150" s="102">
        <f>SUM(H151)</f>
        <v>1000</v>
      </c>
    </row>
    <row r="151" spans="1:8" ht="31.5">
      <c r="A151" s="125" t="s">
        <v>52</v>
      </c>
      <c r="B151" s="31" t="s">
        <v>218</v>
      </c>
      <c r="C151" s="31">
        <v>200</v>
      </c>
      <c r="D151" s="126" t="s">
        <v>34</v>
      </c>
      <c r="E151" s="126">
        <v>13</v>
      </c>
      <c r="F151" s="102">
        <f>SUM(Ведомственная!G93)</f>
        <v>11918.7</v>
      </c>
      <c r="G151" s="102">
        <f>SUM(Ведомственная!H93)</f>
        <v>1000</v>
      </c>
      <c r="H151" s="102">
        <f>SUM(Ведомственная!I93)</f>
        <v>1000</v>
      </c>
    </row>
    <row r="152" spans="1:8" ht="31.5">
      <c r="A152" s="125" t="s">
        <v>98</v>
      </c>
      <c r="B152" s="31" t="s">
        <v>219</v>
      </c>
      <c r="C152" s="31"/>
      <c r="D152" s="126"/>
      <c r="E152" s="126"/>
      <c r="F152" s="102">
        <f>SUM(F153:F155)</f>
        <v>19932.400000000001</v>
      </c>
      <c r="G152" s="102">
        <f>SUM(G153:G155)</f>
        <v>5300</v>
      </c>
      <c r="H152" s="102">
        <f>SUM(H153:H155)</f>
        <v>5300</v>
      </c>
    </row>
    <row r="153" spans="1:8" ht="31.5">
      <c r="A153" s="125" t="s">
        <v>52</v>
      </c>
      <c r="B153" s="31" t="s">
        <v>219</v>
      </c>
      <c r="C153" s="31">
        <v>200</v>
      </c>
      <c r="D153" s="126" t="s">
        <v>34</v>
      </c>
      <c r="E153" s="126">
        <v>13</v>
      </c>
      <c r="F153" s="102">
        <f>SUM(Ведомственная!G95)</f>
        <v>13558</v>
      </c>
      <c r="G153" s="102">
        <f>SUM(Ведомственная!H95)</f>
        <v>2700</v>
      </c>
      <c r="H153" s="102">
        <f>SUM(Ведомственная!I95)</f>
        <v>2700</v>
      </c>
    </row>
    <row r="154" spans="1:8" ht="15" customHeight="1">
      <c r="A154" s="125" t="s">
        <v>42</v>
      </c>
      <c r="B154" s="31" t="s">
        <v>219</v>
      </c>
      <c r="C154" s="31">
        <v>300</v>
      </c>
      <c r="D154" s="126" t="s">
        <v>34</v>
      </c>
      <c r="E154" s="126">
        <v>13</v>
      </c>
      <c r="F154" s="102">
        <f>SUM(Ведомственная!G96)</f>
        <v>600</v>
      </c>
      <c r="G154" s="102">
        <f>SUM(Ведомственная!H96)</f>
        <v>600</v>
      </c>
      <c r="H154" s="102">
        <f>SUM(Ведомственная!I96)</f>
        <v>600</v>
      </c>
    </row>
    <row r="155" spans="1:8">
      <c r="A155" s="125" t="s">
        <v>22</v>
      </c>
      <c r="B155" s="31" t="s">
        <v>219</v>
      </c>
      <c r="C155" s="31">
        <v>800</v>
      </c>
      <c r="D155" s="126" t="s">
        <v>34</v>
      </c>
      <c r="E155" s="126">
        <v>13</v>
      </c>
      <c r="F155" s="102">
        <f>SUM(Ведомственная!G97)</f>
        <v>5774.4</v>
      </c>
      <c r="G155" s="102">
        <f>SUM(Ведомственная!H97)</f>
        <v>2000</v>
      </c>
      <c r="H155" s="102">
        <f>SUM(Ведомственная!I97)</f>
        <v>2000</v>
      </c>
    </row>
    <row r="156" spans="1:8" s="24" customFormat="1" ht="31.5">
      <c r="A156" s="78" t="s">
        <v>738</v>
      </c>
      <c r="B156" s="22" t="s">
        <v>308</v>
      </c>
      <c r="C156" s="22"/>
      <c r="D156" s="22"/>
      <c r="E156" s="22"/>
      <c r="F156" s="28">
        <f>SUM(F157)+F159+F161</f>
        <v>36608.699999999997</v>
      </c>
      <c r="G156" s="28">
        <f>SUM(G157)+G159+G161</f>
        <v>21526.2</v>
      </c>
      <c r="H156" s="28">
        <f>SUM(H157)+H159+H161</f>
        <v>24826.2</v>
      </c>
    </row>
    <row r="157" spans="1:8">
      <c r="A157" s="27" t="s">
        <v>35</v>
      </c>
      <c r="B157" s="2" t="s">
        <v>309</v>
      </c>
      <c r="C157" s="2"/>
      <c r="D157" s="2"/>
      <c r="E157" s="2"/>
      <c r="F157" s="25">
        <f>SUM(F158)</f>
        <v>35805</v>
      </c>
      <c r="G157" s="25">
        <f t="shared" ref="G157:H157" si="6">SUM(G158)</f>
        <v>20722.5</v>
      </c>
      <c r="H157" s="25">
        <f t="shared" si="6"/>
        <v>24022.5</v>
      </c>
    </row>
    <row r="158" spans="1:8" ht="31.5">
      <c r="A158" s="27" t="s">
        <v>52</v>
      </c>
      <c r="B158" s="2" t="s">
        <v>309</v>
      </c>
      <c r="C158" s="2" t="s">
        <v>91</v>
      </c>
      <c r="D158" s="2" t="s">
        <v>169</v>
      </c>
      <c r="E158" s="2" t="s">
        <v>54</v>
      </c>
      <c r="F158" s="25">
        <f>SUM(Ведомственная!G281)</f>
        <v>35805</v>
      </c>
      <c r="G158" s="25">
        <f>SUM(Ведомственная!H281)</f>
        <v>20722.5</v>
      </c>
      <c r="H158" s="25">
        <f>SUM(Ведомственная!I281)</f>
        <v>24022.5</v>
      </c>
    </row>
    <row r="159" spans="1:8" ht="63">
      <c r="A159" s="104" t="s">
        <v>823</v>
      </c>
      <c r="B159" s="106" t="s">
        <v>822</v>
      </c>
      <c r="C159" s="2"/>
      <c r="D159" s="2"/>
      <c r="E159" s="2"/>
      <c r="F159" s="25">
        <f>SUM(F160)</f>
        <v>401.2</v>
      </c>
      <c r="G159" s="25">
        <f>SUM(G160)</f>
        <v>401.2</v>
      </c>
      <c r="H159" s="25">
        <f>SUM(H160)</f>
        <v>401.2</v>
      </c>
    </row>
    <row r="160" spans="1:8" ht="31.5">
      <c r="A160" s="27" t="s">
        <v>52</v>
      </c>
      <c r="B160" s="106" t="s">
        <v>822</v>
      </c>
      <c r="C160" s="2" t="s">
        <v>91</v>
      </c>
      <c r="D160" s="2" t="s">
        <v>169</v>
      </c>
      <c r="E160" s="2" t="s">
        <v>54</v>
      </c>
      <c r="F160" s="25">
        <f>SUM(Ведомственная!G283)</f>
        <v>401.2</v>
      </c>
      <c r="G160" s="25">
        <f>SUM(Ведомственная!H283)</f>
        <v>401.2</v>
      </c>
      <c r="H160" s="25">
        <f>SUM(Ведомственная!I283)</f>
        <v>401.2</v>
      </c>
    </row>
    <row r="161" spans="1:8">
      <c r="A161" s="104" t="s">
        <v>824</v>
      </c>
      <c r="B161" s="106" t="s">
        <v>825</v>
      </c>
      <c r="C161" s="2"/>
      <c r="D161" s="2"/>
      <c r="E161" s="2"/>
      <c r="F161" s="25">
        <f>SUM(F162)</f>
        <v>402.5</v>
      </c>
      <c r="G161" s="25">
        <f>SUM(G162)</f>
        <v>402.5</v>
      </c>
      <c r="H161" s="25">
        <f>SUM(H162)</f>
        <v>402.5</v>
      </c>
    </row>
    <row r="162" spans="1:8" ht="31.5">
      <c r="A162" s="27" t="s">
        <v>52</v>
      </c>
      <c r="B162" s="106" t="s">
        <v>825</v>
      </c>
      <c r="C162" s="2" t="s">
        <v>91</v>
      </c>
      <c r="D162" s="2" t="s">
        <v>169</v>
      </c>
      <c r="E162" s="2" t="s">
        <v>54</v>
      </c>
      <c r="F162" s="25">
        <f>SUM(Ведомственная!G285)</f>
        <v>402.5</v>
      </c>
      <c r="G162" s="25">
        <f>SUM(Ведомственная!H285)</f>
        <v>402.5</v>
      </c>
      <c r="H162" s="25">
        <f>SUM(Ведомственная!I285)</f>
        <v>402.5</v>
      </c>
    </row>
    <row r="163" spans="1:8" s="24" customFormat="1" ht="47.25">
      <c r="A163" s="76" t="s">
        <v>735</v>
      </c>
      <c r="B163" s="22" t="s">
        <v>299</v>
      </c>
      <c r="C163" s="22"/>
      <c r="D163" s="22"/>
      <c r="E163" s="22"/>
      <c r="F163" s="28">
        <f t="shared" ref="F163:H164" si="7">SUM(F164)</f>
        <v>1921</v>
      </c>
      <c r="G163" s="28">
        <f t="shared" si="7"/>
        <v>0</v>
      </c>
      <c r="H163" s="28">
        <f t="shared" si="7"/>
        <v>0</v>
      </c>
    </row>
    <row r="164" spans="1:8">
      <c r="A164" s="27" t="s">
        <v>35</v>
      </c>
      <c r="B164" s="2" t="s">
        <v>300</v>
      </c>
      <c r="C164" s="2"/>
      <c r="D164" s="2"/>
      <c r="E164" s="2"/>
      <c r="F164" s="25">
        <f t="shared" si="7"/>
        <v>1921</v>
      </c>
      <c r="G164" s="25">
        <f t="shared" si="7"/>
        <v>0</v>
      </c>
      <c r="H164" s="25">
        <f t="shared" si="7"/>
        <v>0</v>
      </c>
    </row>
    <row r="165" spans="1:8" ht="31.5">
      <c r="A165" s="27" t="s">
        <v>52</v>
      </c>
      <c r="B165" s="2" t="s">
        <v>300</v>
      </c>
      <c r="C165" s="2" t="s">
        <v>91</v>
      </c>
      <c r="D165" s="2" t="s">
        <v>169</v>
      </c>
      <c r="E165" s="2" t="s">
        <v>44</v>
      </c>
      <c r="F165" s="25">
        <f>SUM(Ведомственная!G248)</f>
        <v>1921</v>
      </c>
      <c r="G165" s="25">
        <f>SUM(Ведомственная!H248)</f>
        <v>0</v>
      </c>
      <c r="H165" s="25">
        <f>SUM(Ведомственная!I248)</f>
        <v>0</v>
      </c>
    </row>
    <row r="166" spans="1:8" hidden="1">
      <c r="A166" s="27" t="s">
        <v>22</v>
      </c>
      <c r="B166" s="2" t="s">
        <v>301</v>
      </c>
      <c r="C166" s="2" t="s">
        <v>96</v>
      </c>
      <c r="D166" s="2" t="s">
        <v>169</v>
      </c>
      <c r="E166" s="2" t="s">
        <v>44</v>
      </c>
      <c r="F166" s="25"/>
      <c r="G166" s="25"/>
      <c r="H166" s="25"/>
    </row>
    <row r="167" spans="1:8" s="24" customFormat="1" ht="47.25">
      <c r="A167" s="76" t="s">
        <v>737</v>
      </c>
      <c r="B167" s="22" t="s">
        <v>302</v>
      </c>
      <c r="C167" s="22"/>
      <c r="D167" s="22"/>
      <c r="E167" s="22"/>
      <c r="F167" s="28">
        <f>SUM(F168)</f>
        <v>2650</v>
      </c>
      <c r="G167" s="28">
        <f>SUM(G168)</f>
        <v>1700</v>
      </c>
      <c r="H167" s="28">
        <f>SUM(H168)</f>
        <v>1700</v>
      </c>
    </row>
    <row r="168" spans="1:8">
      <c r="A168" s="27" t="s">
        <v>35</v>
      </c>
      <c r="B168" s="2" t="s">
        <v>303</v>
      </c>
      <c r="C168" s="2"/>
      <c r="D168" s="2"/>
      <c r="E168" s="2"/>
      <c r="F168" s="25">
        <f>SUM(F169:F170)</f>
        <v>2650</v>
      </c>
      <c r="G168" s="25">
        <f>SUM(G169:G170)</f>
        <v>1700</v>
      </c>
      <c r="H168" s="25">
        <f>SUM(H169:H170)</f>
        <v>1700</v>
      </c>
    </row>
    <row r="169" spans="1:8" ht="31.5">
      <c r="A169" s="27" t="s">
        <v>52</v>
      </c>
      <c r="B169" s="2" t="s">
        <v>303</v>
      </c>
      <c r="C169" s="2" t="s">
        <v>91</v>
      </c>
      <c r="D169" s="2" t="s">
        <v>169</v>
      </c>
      <c r="E169" s="2" t="s">
        <v>44</v>
      </c>
      <c r="F169" s="25">
        <f>SUM(Ведомственная!G252)</f>
        <v>1200</v>
      </c>
      <c r="G169" s="25">
        <f>SUM(Ведомственная!H252)</f>
        <v>1200</v>
      </c>
      <c r="H169" s="25">
        <f>SUM(Ведомственная!I252)</f>
        <v>1200</v>
      </c>
    </row>
    <row r="170" spans="1:8" ht="31.5">
      <c r="A170" s="27" t="s">
        <v>52</v>
      </c>
      <c r="B170" s="2" t="s">
        <v>303</v>
      </c>
      <c r="C170" s="2" t="s">
        <v>91</v>
      </c>
      <c r="D170" s="2" t="s">
        <v>169</v>
      </c>
      <c r="E170" s="2" t="s">
        <v>54</v>
      </c>
      <c r="F170" s="25">
        <f>SUM(Ведомственная!G288)</f>
        <v>1450</v>
      </c>
      <c r="G170" s="25">
        <f>SUM(Ведомственная!H288)</f>
        <v>500</v>
      </c>
      <c r="H170" s="25">
        <f>SUM(Ведомственная!I288)</f>
        <v>500</v>
      </c>
    </row>
    <row r="171" spans="1:8" s="24" customFormat="1" ht="31.5">
      <c r="A171" s="105" t="s">
        <v>760</v>
      </c>
      <c r="B171" s="22" t="s">
        <v>293</v>
      </c>
      <c r="C171" s="22"/>
      <c r="D171" s="22"/>
      <c r="E171" s="22"/>
      <c r="F171" s="28">
        <f>SUM(F174)+F172</f>
        <v>108312</v>
      </c>
      <c r="G171" s="28">
        <f>SUM(G174)+G172</f>
        <v>130192</v>
      </c>
      <c r="H171" s="28">
        <f>SUM(H174)+H172</f>
        <v>130192</v>
      </c>
    </row>
    <row r="172" spans="1:8" s="24" customFormat="1">
      <c r="A172" s="27" t="s">
        <v>35</v>
      </c>
      <c r="B172" s="2" t="s">
        <v>787</v>
      </c>
      <c r="C172" s="22"/>
      <c r="D172" s="22"/>
      <c r="E172" s="22"/>
      <c r="F172" s="25">
        <f>SUM(F173)</f>
        <v>120</v>
      </c>
      <c r="G172" s="25">
        <f>SUM(G173)</f>
        <v>3600</v>
      </c>
      <c r="H172" s="25">
        <f>SUM(H173)</f>
        <v>3600</v>
      </c>
    </row>
    <row r="173" spans="1:8" s="24" customFormat="1" ht="31.5">
      <c r="A173" s="27" t="s">
        <v>52</v>
      </c>
      <c r="B173" s="2" t="s">
        <v>787</v>
      </c>
      <c r="C173" s="2" t="s">
        <v>91</v>
      </c>
      <c r="D173" s="2" t="s">
        <v>13</v>
      </c>
      <c r="E173" s="2" t="s">
        <v>15</v>
      </c>
      <c r="F173" s="28">
        <f>SUM(Ведомственная!G169)</f>
        <v>120</v>
      </c>
      <c r="G173" s="28">
        <f>SUM(Ведомственная!H169)</f>
        <v>3600</v>
      </c>
      <c r="H173" s="28">
        <f>SUM(Ведомственная!I169)</f>
        <v>3600</v>
      </c>
    </row>
    <row r="174" spans="1:8" ht="47.25">
      <c r="A174" s="27" t="s">
        <v>18</v>
      </c>
      <c r="B174" s="2" t="s">
        <v>761</v>
      </c>
      <c r="C174" s="2"/>
      <c r="D174" s="2"/>
      <c r="E174" s="2"/>
      <c r="F174" s="25">
        <f>SUM(F175+F177)</f>
        <v>108192</v>
      </c>
      <c r="G174" s="25">
        <f>SUM(G175+G177)</f>
        <v>126592</v>
      </c>
      <c r="H174" s="25">
        <f>SUM(H175+H177)</f>
        <v>126592</v>
      </c>
    </row>
    <row r="175" spans="1:8">
      <c r="A175" s="27" t="s">
        <v>20</v>
      </c>
      <c r="B175" s="2" t="s">
        <v>762</v>
      </c>
      <c r="C175" s="2"/>
      <c r="D175" s="2"/>
      <c r="E175" s="2"/>
      <c r="F175" s="25">
        <f>SUM(F176)</f>
        <v>49192</v>
      </c>
      <c r="G175" s="25">
        <f>SUM(G176)</f>
        <v>55792</v>
      </c>
      <c r="H175" s="25">
        <f>SUM(H176)</f>
        <v>55792</v>
      </c>
    </row>
    <row r="176" spans="1:8">
      <c r="A176" s="27" t="s">
        <v>22</v>
      </c>
      <c r="B176" s="2" t="s">
        <v>762</v>
      </c>
      <c r="C176" s="2" t="s">
        <v>96</v>
      </c>
      <c r="D176" s="2" t="s">
        <v>13</v>
      </c>
      <c r="E176" s="2" t="s">
        <v>15</v>
      </c>
      <c r="F176" s="25">
        <f>SUM(Ведомственная!G172)</f>
        <v>49192</v>
      </c>
      <c r="G176" s="25">
        <f>SUM(Ведомственная!H172)</f>
        <v>55792</v>
      </c>
      <c r="H176" s="25">
        <f>SUM(Ведомственная!I172)</f>
        <v>55792</v>
      </c>
    </row>
    <row r="177" spans="1:8">
      <c r="A177" s="27" t="s">
        <v>269</v>
      </c>
      <c r="B177" s="2" t="s">
        <v>763</v>
      </c>
      <c r="C177" s="2"/>
      <c r="D177" s="2"/>
      <c r="E177" s="2"/>
      <c r="F177" s="25">
        <f>SUM(F178)</f>
        <v>59000</v>
      </c>
      <c r="G177" s="25">
        <f>SUM(G178)</f>
        <v>70800</v>
      </c>
      <c r="H177" s="25">
        <f>SUM(H178)</f>
        <v>70800</v>
      </c>
    </row>
    <row r="178" spans="1:8">
      <c r="A178" s="27" t="s">
        <v>22</v>
      </c>
      <c r="B178" s="2" t="s">
        <v>763</v>
      </c>
      <c r="C178" s="2" t="s">
        <v>96</v>
      </c>
      <c r="D178" s="2" t="s">
        <v>13</v>
      </c>
      <c r="E178" s="2" t="s">
        <v>15</v>
      </c>
      <c r="F178" s="25">
        <f>SUM(Ведомственная!G174)</f>
        <v>59000</v>
      </c>
      <c r="G178" s="25">
        <f>SUM(Ведомственная!H174)</f>
        <v>70800</v>
      </c>
      <c r="H178" s="25">
        <f>SUM(Ведомственная!I174)</f>
        <v>70800</v>
      </c>
    </row>
    <row r="179" spans="1:8" s="24" customFormat="1" ht="47.25">
      <c r="A179" s="76" t="s">
        <v>717</v>
      </c>
      <c r="B179" s="22" t="s">
        <v>294</v>
      </c>
      <c r="C179" s="22"/>
      <c r="D179" s="22"/>
      <c r="E179" s="22"/>
      <c r="F179" s="28">
        <f>SUM(F180)+F182+F184</f>
        <v>30460.9</v>
      </c>
      <c r="G179" s="28">
        <f>SUM(G180)+G182+G184</f>
        <v>10460.9</v>
      </c>
      <c r="H179" s="28">
        <f>SUM(H180)+H182+H184</f>
        <v>10460.9</v>
      </c>
    </row>
    <row r="180" spans="1:8">
      <c r="A180" s="27" t="s">
        <v>35</v>
      </c>
      <c r="B180" s="2" t="s">
        <v>295</v>
      </c>
      <c r="C180" s="2"/>
      <c r="D180" s="2"/>
      <c r="E180" s="2"/>
      <c r="F180" s="25">
        <f>SUM(F181)</f>
        <v>908.7</v>
      </c>
      <c r="G180" s="25">
        <f>SUM(G181)</f>
        <v>10460.9</v>
      </c>
      <c r="H180" s="25">
        <f>SUM(H181)</f>
        <v>10460.9</v>
      </c>
    </row>
    <row r="181" spans="1:8" ht="31.5">
      <c r="A181" s="27" t="s">
        <v>52</v>
      </c>
      <c r="B181" s="2" t="s">
        <v>295</v>
      </c>
      <c r="C181" s="2" t="s">
        <v>91</v>
      </c>
      <c r="D181" s="2" t="s">
        <v>13</v>
      </c>
      <c r="E181" s="2" t="s">
        <v>173</v>
      </c>
      <c r="F181" s="25">
        <f>SUM(Ведомственная!G178)</f>
        <v>908.7</v>
      </c>
      <c r="G181" s="25">
        <f>SUM(Ведомственная!H178)</f>
        <v>10460.9</v>
      </c>
      <c r="H181" s="25">
        <f>SUM(Ведомственная!I178)</f>
        <v>10460.9</v>
      </c>
    </row>
    <row r="182" spans="1:8" ht="31.5">
      <c r="A182" s="104" t="s">
        <v>812</v>
      </c>
      <c r="B182" s="106" t="s">
        <v>813</v>
      </c>
      <c r="C182" s="2"/>
      <c r="D182" s="2"/>
      <c r="E182" s="2"/>
      <c r="F182" s="25">
        <f>SUM(F183)</f>
        <v>20000</v>
      </c>
      <c r="G182" s="25">
        <f>SUM(G183)</f>
        <v>0</v>
      </c>
      <c r="H182" s="25">
        <f>SUM(H183)</f>
        <v>0</v>
      </c>
    </row>
    <row r="183" spans="1:8" ht="31.5">
      <c r="A183" s="104" t="s">
        <v>52</v>
      </c>
      <c r="B183" s="106" t="s">
        <v>813</v>
      </c>
      <c r="C183" s="2" t="s">
        <v>91</v>
      </c>
      <c r="D183" s="2" t="s">
        <v>13</v>
      </c>
      <c r="E183" s="2" t="s">
        <v>173</v>
      </c>
      <c r="F183" s="25">
        <f>SUM(Ведомственная!G180)</f>
        <v>20000</v>
      </c>
      <c r="G183" s="25">
        <f>SUM(Ведомственная!H180)</f>
        <v>0</v>
      </c>
      <c r="H183" s="25">
        <f>SUM(Ведомственная!I180)</f>
        <v>0</v>
      </c>
    </row>
    <row r="184" spans="1:8" ht="31.5">
      <c r="A184" s="104" t="s">
        <v>814</v>
      </c>
      <c r="B184" s="106" t="s">
        <v>815</v>
      </c>
      <c r="C184" s="2"/>
      <c r="D184" s="2"/>
      <c r="E184" s="2"/>
      <c r="F184" s="25">
        <f>SUM(F185)</f>
        <v>9552.2000000000007</v>
      </c>
      <c r="G184" s="25">
        <f>SUM(G185)</f>
        <v>0</v>
      </c>
      <c r="H184" s="25">
        <f>SUM(H185)</f>
        <v>0</v>
      </c>
    </row>
    <row r="185" spans="1:8" ht="31.5">
      <c r="A185" s="104" t="s">
        <v>52</v>
      </c>
      <c r="B185" s="106" t="s">
        <v>815</v>
      </c>
      <c r="C185" s="2" t="s">
        <v>91</v>
      </c>
      <c r="D185" s="2" t="s">
        <v>13</v>
      </c>
      <c r="E185" s="2" t="s">
        <v>173</v>
      </c>
      <c r="F185" s="25">
        <f>SUM(Ведомственная!G182)</f>
        <v>9552.2000000000007</v>
      </c>
      <c r="G185" s="25">
        <f>SUM(Ведомственная!H182)</f>
        <v>0</v>
      </c>
      <c r="H185" s="25">
        <f>SUM(Ведомственная!I182)</f>
        <v>0</v>
      </c>
    </row>
    <row r="186" spans="1:8" s="24" customFormat="1" ht="31.5">
      <c r="A186" s="76" t="s">
        <v>714</v>
      </c>
      <c r="B186" s="22" t="s">
        <v>282</v>
      </c>
      <c r="C186" s="22"/>
      <c r="D186" s="22"/>
      <c r="E186" s="22"/>
      <c r="F186" s="28">
        <f>SUM(F187,F197,F201)</f>
        <v>25979.4</v>
      </c>
      <c r="G186" s="28">
        <f>SUM(G187,G197,G201)</f>
        <v>21679.4</v>
      </c>
      <c r="H186" s="28">
        <f>SUM(H187,H197,H201)</f>
        <v>21679.4</v>
      </c>
    </row>
    <row r="187" spans="1:8" ht="47.25">
      <c r="A187" s="27" t="s">
        <v>715</v>
      </c>
      <c r="B187" s="2" t="s">
        <v>283</v>
      </c>
      <c r="C187" s="2"/>
      <c r="D187" s="2"/>
      <c r="E187" s="2"/>
      <c r="F187" s="25">
        <f>SUM(F188,F193)</f>
        <v>24675.300000000003</v>
      </c>
      <c r="G187" s="25">
        <f>SUM(G188,G193)</f>
        <v>20675.300000000003</v>
      </c>
      <c r="H187" s="25">
        <f>SUM(H188,H193)</f>
        <v>20675.300000000003</v>
      </c>
    </row>
    <row r="188" spans="1:8">
      <c r="A188" s="27" t="s">
        <v>35</v>
      </c>
      <c r="B188" s="2" t="s">
        <v>284</v>
      </c>
      <c r="C188" s="2"/>
      <c r="D188" s="2"/>
      <c r="E188" s="2"/>
      <c r="F188" s="25">
        <f>SUM(F189)+F191</f>
        <v>1308.4000000000001</v>
      </c>
      <c r="G188" s="25">
        <f>SUM(G189)+G191</f>
        <v>1308.4000000000001</v>
      </c>
      <c r="H188" s="25">
        <f>SUM(H189)+H191</f>
        <v>1308.4000000000001</v>
      </c>
    </row>
    <row r="189" spans="1:8" ht="31.5">
      <c r="A189" s="27" t="s">
        <v>279</v>
      </c>
      <c r="B189" s="2" t="s">
        <v>285</v>
      </c>
      <c r="C189" s="2"/>
      <c r="D189" s="2"/>
      <c r="E189" s="2"/>
      <c r="F189" s="25">
        <f>SUM(F190)</f>
        <v>1270</v>
      </c>
      <c r="G189" s="25">
        <f>SUM(G190)</f>
        <v>1270</v>
      </c>
      <c r="H189" s="25">
        <f>SUM(H190)</f>
        <v>1270</v>
      </c>
    </row>
    <row r="190" spans="1:8" ht="31.5">
      <c r="A190" s="27" t="s">
        <v>52</v>
      </c>
      <c r="B190" s="2" t="s">
        <v>285</v>
      </c>
      <c r="C190" s="2" t="s">
        <v>91</v>
      </c>
      <c r="D190" s="2" t="s">
        <v>54</v>
      </c>
      <c r="E190" s="2" t="s">
        <v>173</v>
      </c>
      <c r="F190" s="25">
        <f>SUM(Ведомственная!G144)</f>
        <v>1270</v>
      </c>
      <c r="G190" s="25">
        <f>SUM(Ведомственная!H144)</f>
        <v>1270</v>
      </c>
      <c r="H190" s="25">
        <f>SUM(Ведомственная!I144)</f>
        <v>1270</v>
      </c>
    </row>
    <row r="191" spans="1:8" ht="31.5">
      <c r="A191" s="27" t="s">
        <v>280</v>
      </c>
      <c r="B191" s="2" t="s">
        <v>286</v>
      </c>
      <c r="C191" s="2"/>
      <c r="D191" s="2"/>
      <c r="E191" s="2"/>
      <c r="F191" s="25">
        <f>SUM(F192)</f>
        <v>38.4</v>
      </c>
      <c r="G191" s="25">
        <f>SUM(G192)</f>
        <v>38.4</v>
      </c>
      <c r="H191" s="25">
        <f>SUM(H192)</f>
        <v>38.4</v>
      </c>
    </row>
    <row r="192" spans="1:8" ht="31.5">
      <c r="A192" s="27" t="s">
        <v>52</v>
      </c>
      <c r="B192" s="2" t="s">
        <v>286</v>
      </c>
      <c r="C192" s="2" t="s">
        <v>91</v>
      </c>
      <c r="D192" s="2" t="s">
        <v>54</v>
      </c>
      <c r="E192" s="2" t="s">
        <v>173</v>
      </c>
      <c r="F192" s="25">
        <f>SUM(Ведомственная!G146)</f>
        <v>38.4</v>
      </c>
      <c r="G192" s="25">
        <f>SUM(Ведомственная!H146)</f>
        <v>38.4</v>
      </c>
      <c r="H192" s="25">
        <f>SUM(Ведомственная!I146)</f>
        <v>38.4</v>
      </c>
    </row>
    <row r="193" spans="1:8" ht="31.5">
      <c r="A193" s="27" t="s">
        <v>45</v>
      </c>
      <c r="B193" s="2" t="s">
        <v>287</v>
      </c>
      <c r="C193" s="2"/>
      <c r="D193" s="2"/>
      <c r="E193" s="2"/>
      <c r="F193" s="25">
        <f>SUM(F194:F196)</f>
        <v>23366.9</v>
      </c>
      <c r="G193" s="25">
        <f>SUM(G194:G196)</f>
        <v>19366.900000000001</v>
      </c>
      <c r="H193" s="25">
        <f>SUM(H194:H196)</f>
        <v>19366.900000000001</v>
      </c>
    </row>
    <row r="194" spans="1:8" ht="63">
      <c r="A194" s="27" t="s">
        <v>51</v>
      </c>
      <c r="B194" s="2" t="s">
        <v>287</v>
      </c>
      <c r="C194" s="2" t="s">
        <v>89</v>
      </c>
      <c r="D194" s="2" t="s">
        <v>54</v>
      </c>
      <c r="E194" s="2" t="s">
        <v>173</v>
      </c>
      <c r="F194" s="25">
        <f>SUM(Ведомственная!G148)</f>
        <v>16521.8</v>
      </c>
      <c r="G194" s="25">
        <f>SUM(Ведомственная!H148)</f>
        <v>16521.8</v>
      </c>
      <c r="H194" s="25">
        <f>SUM(Ведомственная!I148)</f>
        <v>16521.8</v>
      </c>
    </row>
    <row r="195" spans="1:8" ht="31.5">
      <c r="A195" s="27" t="s">
        <v>52</v>
      </c>
      <c r="B195" s="2" t="s">
        <v>287</v>
      </c>
      <c r="C195" s="2" t="s">
        <v>91</v>
      </c>
      <c r="D195" s="2" t="s">
        <v>54</v>
      </c>
      <c r="E195" s="2" t="s">
        <v>173</v>
      </c>
      <c r="F195" s="25">
        <f>SUM(Ведомственная!G149)</f>
        <v>6797.2</v>
      </c>
      <c r="G195" s="25">
        <f>SUM(Ведомственная!H149)</f>
        <v>2797.2</v>
      </c>
      <c r="H195" s="25">
        <f>SUM(Ведомственная!I149)</f>
        <v>2797.2</v>
      </c>
    </row>
    <row r="196" spans="1:8">
      <c r="A196" s="27" t="s">
        <v>22</v>
      </c>
      <c r="B196" s="2" t="s">
        <v>287</v>
      </c>
      <c r="C196" s="2" t="s">
        <v>96</v>
      </c>
      <c r="D196" s="2" t="s">
        <v>54</v>
      </c>
      <c r="E196" s="2" t="s">
        <v>173</v>
      </c>
      <c r="F196" s="25">
        <f>SUM(Ведомственная!G150)</f>
        <v>47.9</v>
      </c>
      <c r="G196" s="25">
        <f>SUM(Ведомственная!H150)</f>
        <v>47.9</v>
      </c>
      <c r="H196" s="25">
        <f>SUM(Ведомственная!I150)</f>
        <v>47.9</v>
      </c>
    </row>
    <row r="197" spans="1:8" ht="47.25">
      <c r="A197" s="27" t="s">
        <v>281</v>
      </c>
      <c r="B197" s="2" t="s">
        <v>288</v>
      </c>
      <c r="C197" s="2"/>
      <c r="D197" s="2"/>
      <c r="E197" s="2"/>
      <c r="F197" s="25">
        <f t="shared" ref="F197:H199" si="8">SUM(F198)</f>
        <v>875</v>
      </c>
      <c r="G197" s="25">
        <f t="shared" si="8"/>
        <v>575</v>
      </c>
      <c r="H197" s="25">
        <f t="shared" si="8"/>
        <v>575</v>
      </c>
    </row>
    <row r="198" spans="1:8">
      <c r="A198" s="27" t="s">
        <v>35</v>
      </c>
      <c r="B198" s="2" t="s">
        <v>289</v>
      </c>
      <c r="C198" s="2"/>
      <c r="D198" s="2"/>
      <c r="E198" s="2"/>
      <c r="F198" s="25">
        <f t="shared" si="8"/>
        <v>875</v>
      </c>
      <c r="G198" s="25">
        <f t="shared" si="8"/>
        <v>575</v>
      </c>
      <c r="H198" s="25">
        <f t="shared" si="8"/>
        <v>575</v>
      </c>
    </row>
    <row r="199" spans="1:8" ht="31.5">
      <c r="A199" s="27" t="s">
        <v>280</v>
      </c>
      <c r="B199" s="2" t="s">
        <v>290</v>
      </c>
      <c r="C199" s="2"/>
      <c r="D199" s="2"/>
      <c r="E199" s="2"/>
      <c r="F199" s="25">
        <f t="shared" si="8"/>
        <v>875</v>
      </c>
      <c r="G199" s="25">
        <f t="shared" si="8"/>
        <v>575</v>
      </c>
      <c r="H199" s="25">
        <f t="shared" si="8"/>
        <v>575</v>
      </c>
    </row>
    <row r="200" spans="1:8" ht="31.5">
      <c r="A200" s="27" t="s">
        <v>52</v>
      </c>
      <c r="B200" s="2" t="s">
        <v>290</v>
      </c>
      <c r="C200" s="2" t="s">
        <v>91</v>
      </c>
      <c r="D200" s="2" t="s">
        <v>54</v>
      </c>
      <c r="E200" s="2" t="s">
        <v>173</v>
      </c>
      <c r="F200" s="25">
        <f>SUM(Ведомственная!G154)</f>
        <v>875</v>
      </c>
      <c r="G200" s="25">
        <f>SUM(Ведомственная!H154)</f>
        <v>575</v>
      </c>
      <c r="H200" s="25">
        <f>SUM(Ведомственная!I154)</f>
        <v>575</v>
      </c>
    </row>
    <row r="201" spans="1:8" ht="31.5">
      <c r="A201" s="27" t="s">
        <v>716</v>
      </c>
      <c r="B201" s="2" t="s">
        <v>291</v>
      </c>
      <c r="C201" s="2"/>
      <c r="D201" s="2"/>
      <c r="E201" s="2"/>
      <c r="F201" s="25">
        <f t="shared" ref="F201:H203" si="9">SUM(F202)</f>
        <v>429.1</v>
      </c>
      <c r="G201" s="25">
        <f t="shared" si="9"/>
        <v>429.1</v>
      </c>
      <c r="H201" s="25">
        <f t="shared" si="9"/>
        <v>429.1</v>
      </c>
    </row>
    <row r="202" spans="1:8">
      <c r="A202" s="27" t="s">
        <v>35</v>
      </c>
      <c r="B202" s="2" t="s">
        <v>292</v>
      </c>
      <c r="C202" s="2"/>
      <c r="D202" s="2"/>
      <c r="E202" s="2"/>
      <c r="F202" s="25">
        <f t="shared" si="9"/>
        <v>429.1</v>
      </c>
      <c r="G202" s="25">
        <f t="shared" si="9"/>
        <v>429.1</v>
      </c>
      <c r="H202" s="25">
        <f t="shared" si="9"/>
        <v>429.1</v>
      </c>
    </row>
    <row r="203" spans="1:8" ht="47.25">
      <c r="A203" s="27" t="s">
        <v>275</v>
      </c>
      <c r="B203" s="2" t="s">
        <v>495</v>
      </c>
      <c r="C203" s="2"/>
      <c r="D203" s="2"/>
      <c r="E203" s="2"/>
      <c r="F203" s="25">
        <f t="shared" si="9"/>
        <v>429.1</v>
      </c>
      <c r="G203" s="25">
        <f t="shared" si="9"/>
        <v>429.1</v>
      </c>
      <c r="H203" s="25">
        <f t="shared" si="9"/>
        <v>429.1</v>
      </c>
    </row>
    <row r="204" spans="1:8" ht="31.5">
      <c r="A204" s="27" t="s">
        <v>52</v>
      </c>
      <c r="B204" s="2" t="s">
        <v>495</v>
      </c>
      <c r="C204" s="2" t="s">
        <v>91</v>
      </c>
      <c r="D204" s="2" t="s">
        <v>54</v>
      </c>
      <c r="E204" s="2" t="s">
        <v>173</v>
      </c>
      <c r="F204" s="25">
        <f>SUM(Ведомственная!G158)</f>
        <v>429.1</v>
      </c>
      <c r="G204" s="25">
        <f>SUM(Ведомственная!H158)</f>
        <v>429.1</v>
      </c>
      <c r="H204" s="25">
        <f>SUM(Ведомственная!I158)</f>
        <v>429.1</v>
      </c>
    </row>
    <row r="205" spans="1:8" ht="47.25">
      <c r="A205" s="76" t="s">
        <v>637</v>
      </c>
      <c r="B205" s="22" t="s">
        <v>489</v>
      </c>
      <c r="C205" s="22"/>
      <c r="D205" s="22"/>
      <c r="E205" s="22"/>
      <c r="F205" s="28">
        <f>SUM(F209)+F206</f>
        <v>8286.2999999999993</v>
      </c>
      <c r="G205" s="28">
        <f t="shared" ref="G205:H205" si="10">SUM(G209)+G206</f>
        <v>6583.7000000000007</v>
      </c>
      <c r="H205" s="28">
        <f t="shared" si="10"/>
        <v>2393.9</v>
      </c>
    </row>
    <row r="206" spans="1:8">
      <c r="A206" s="27" t="s">
        <v>35</v>
      </c>
      <c r="B206" s="2" t="s">
        <v>856</v>
      </c>
      <c r="C206" s="22"/>
      <c r="D206" s="22"/>
      <c r="E206" s="22"/>
      <c r="F206" s="25">
        <f>SUM(F207)</f>
        <v>0</v>
      </c>
      <c r="G206" s="25">
        <f t="shared" ref="G206:H206" si="11">SUM(G207)</f>
        <v>4468.3</v>
      </c>
      <c r="H206" s="25">
        <f t="shared" si="11"/>
        <v>0</v>
      </c>
    </row>
    <row r="207" spans="1:8">
      <c r="A207" s="27" t="s">
        <v>858</v>
      </c>
      <c r="B207" s="2" t="s">
        <v>857</v>
      </c>
      <c r="C207" s="22"/>
      <c r="D207" s="22"/>
      <c r="E207" s="22"/>
      <c r="F207" s="25">
        <f>SUM(F208)</f>
        <v>0</v>
      </c>
      <c r="G207" s="25">
        <f t="shared" ref="G207:H207" si="12">SUM(G208)</f>
        <v>4468.3</v>
      </c>
      <c r="H207" s="25">
        <f t="shared" si="12"/>
        <v>0</v>
      </c>
    </row>
    <row r="208" spans="1:8" ht="31.5">
      <c r="A208" s="27" t="s">
        <v>52</v>
      </c>
      <c r="B208" s="2" t="s">
        <v>857</v>
      </c>
      <c r="C208" s="2" t="s">
        <v>91</v>
      </c>
      <c r="D208" s="2" t="s">
        <v>169</v>
      </c>
      <c r="E208" s="2" t="s">
        <v>54</v>
      </c>
      <c r="F208" s="25">
        <f>SUM(Ведомственная!G292)</f>
        <v>0</v>
      </c>
      <c r="G208" s="25">
        <f>SUM(Ведомственная!H292)</f>
        <v>4468.3</v>
      </c>
      <c r="H208" s="25">
        <f>SUM(Ведомственная!I292)</f>
        <v>0</v>
      </c>
    </row>
    <row r="209" spans="1:8">
      <c r="A209" s="1" t="s">
        <v>572</v>
      </c>
      <c r="B209" s="2" t="s">
        <v>826</v>
      </c>
      <c r="C209" s="2"/>
      <c r="D209" s="2"/>
      <c r="E209" s="2"/>
      <c r="F209" s="25">
        <f>SUM(F210+F212)</f>
        <v>8286.2999999999993</v>
      </c>
      <c r="G209" s="25">
        <f>SUM(G210+G212)</f>
        <v>2115.4</v>
      </c>
      <c r="H209" s="25">
        <f>SUM(H210+H212)</f>
        <v>2393.9</v>
      </c>
    </row>
    <row r="210" spans="1:8">
      <c r="A210" s="27" t="s">
        <v>573</v>
      </c>
      <c r="B210" s="2" t="s">
        <v>827</v>
      </c>
      <c r="C210" s="2"/>
      <c r="D210" s="2"/>
      <c r="E210" s="2"/>
      <c r="F210" s="25">
        <f>SUM(F211)</f>
        <v>8186.3</v>
      </c>
      <c r="G210" s="25">
        <f>SUM(G211)</f>
        <v>2015.4</v>
      </c>
      <c r="H210" s="25">
        <f>SUM(H211)</f>
        <v>2293.9</v>
      </c>
    </row>
    <row r="211" spans="1:8" ht="31.5">
      <c r="A211" s="27" t="s">
        <v>52</v>
      </c>
      <c r="B211" s="2" t="s">
        <v>827</v>
      </c>
      <c r="C211" s="2" t="s">
        <v>91</v>
      </c>
      <c r="D211" s="2" t="s">
        <v>169</v>
      </c>
      <c r="E211" s="2" t="s">
        <v>54</v>
      </c>
      <c r="F211" s="25">
        <f>SUM(Ведомственная!G295)</f>
        <v>8186.3</v>
      </c>
      <c r="G211" s="25">
        <f>SUM(Ведомственная!H295)</f>
        <v>2015.4</v>
      </c>
      <c r="H211" s="25">
        <f>SUM(Ведомственная!I295)</f>
        <v>2293.9</v>
      </c>
    </row>
    <row r="212" spans="1:8" ht="31.5">
      <c r="A212" s="27" t="s">
        <v>829</v>
      </c>
      <c r="B212" s="2" t="s">
        <v>828</v>
      </c>
      <c r="C212" s="2"/>
      <c r="D212" s="2"/>
      <c r="E212" s="2"/>
      <c r="F212" s="25">
        <f>SUM(F213)</f>
        <v>100</v>
      </c>
      <c r="G212" s="25">
        <f>SUM(G213)</f>
        <v>100</v>
      </c>
      <c r="H212" s="25">
        <f>SUM(H213)</f>
        <v>100</v>
      </c>
    </row>
    <row r="213" spans="1:8" ht="31.5">
      <c r="A213" s="27" t="s">
        <v>52</v>
      </c>
      <c r="B213" s="2" t="s">
        <v>828</v>
      </c>
      <c r="C213" s="2" t="s">
        <v>91</v>
      </c>
      <c r="D213" s="2" t="s">
        <v>169</v>
      </c>
      <c r="E213" s="2" t="s">
        <v>54</v>
      </c>
      <c r="F213" s="25">
        <f>SUM(Ведомственная!G297)</f>
        <v>100</v>
      </c>
      <c r="G213" s="25">
        <f>SUM(Ведомственная!H297)</f>
        <v>100</v>
      </c>
      <c r="H213" s="25">
        <f>SUM(Ведомственная!I297)</f>
        <v>100</v>
      </c>
    </row>
    <row r="214" spans="1:8" ht="31.5">
      <c r="A214" s="105" t="s">
        <v>764</v>
      </c>
      <c r="B214" s="22" t="s">
        <v>765</v>
      </c>
      <c r="C214" s="2"/>
      <c r="D214" s="2"/>
      <c r="E214" s="2"/>
      <c r="F214" s="28">
        <f>SUM(F215)+F221</f>
        <v>151606.79999999999</v>
      </c>
      <c r="G214" s="28">
        <f>SUM(G215)+G221</f>
        <v>201264.5</v>
      </c>
      <c r="H214" s="28">
        <f>SUM(H215)+H221</f>
        <v>180270.7</v>
      </c>
    </row>
    <row r="215" spans="1:8">
      <c r="A215" s="27" t="s">
        <v>35</v>
      </c>
      <c r="B215" s="2" t="s">
        <v>766</v>
      </c>
      <c r="C215" s="2"/>
      <c r="D215" s="2"/>
      <c r="E215" s="2"/>
      <c r="F215" s="25">
        <f>SUM(F216)+F217+F219</f>
        <v>127817.8</v>
      </c>
      <c r="G215" s="25">
        <f>SUM(G216)+G217+G219</f>
        <v>197864.5</v>
      </c>
      <c r="H215" s="25">
        <f>SUM(H216)+H217+H219</f>
        <v>180270.7</v>
      </c>
    </row>
    <row r="216" spans="1:8" ht="31.5">
      <c r="A216" s="27" t="s">
        <v>52</v>
      </c>
      <c r="B216" s="2" t="s">
        <v>766</v>
      </c>
      <c r="C216" s="2" t="s">
        <v>91</v>
      </c>
      <c r="D216" s="2" t="s">
        <v>13</v>
      </c>
      <c r="E216" s="2" t="s">
        <v>173</v>
      </c>
      <c r="F216" s="25">
        <f>SUM(Ведомственная!G185)</f>
        <v>81150</v>
      </c>
      <c r="G216" s="25">
        <f>SUM(Ведомственная!H185)</f>
        <v>89600</v>
      </c>
      <c r="H216" s="25">
        <f>SUM(Ведомственная!I185)</f>
        <v>89600</v>
      </c>
    </row>
    <row r="217" spans="1:8" ht="31.5">
      <c r="A217" s="104" t="s">
        <v>812</v>
      </c>
      <c r="B217" s="2" t="s">
        <v>816</v>
      </c>
      <c r="C217" s="2"/>
      <c r="D217" s="2"/>
      <c r="E217" s="2"/>
      <c r="F217" s="25">
        <f>SUM(F218)</f>
        <v>44167.8</v>
      </c>
      <c r="G217" s="25">
        <f>SUM(G218)</f>
        <v>105764.5</v>
      </c>
      <c r="H217" s="25">
        <f>SUM(H218)</f>
        <v>88170.7</v>
      </c>
    </row>
    <row r="218" spans="1:8" ht="31.5">
      <c r="A218" s="104" t="s">
        <v>52</v>
      </c>
      <c r="B218" s="2" t="s">
        <v>816</v>
      </c>
      <c r="C218" s="2" t="s">
        <v>91</v>
      </c>
      <c r="D218" s="2" t="s">
        <v>13</v>
      </c>
      <c r="E218" s="2" t="s">
        <v>173</v>
      </c>
      <c r="F218" s="25">
        <f>SUM(Ведомственная!G187)</f>
        <v>44167.8</v>
      </c>
      <c r="G218" s="25">
        <f>SUM(Ведомственная!H187)</f>
        <v>105764.5</v>
      </c>
      <c r="H218" s="25">
        <f>SUM(Ведомственная!I187)</f>
        <v>88170.7</v>
      </c>
    </row>
    <row r="219" spans="1:8" ht="31.5">
      <c r="A219" s="104" t="s">
        <v>814</v>
      </c>
      <c r="B219" s="2" t="s">
        <v>817</v>
      </c>
      <c r="C219" s="2"/>
      <c r="D219" s="2"/>
      <c r="E219" s="2"/>
      <c r="F219" s="25">
        <f>SUM(F220)</f>
        <v>2500</v>
      </c>
      <c r="G219" s="25">
        <f>SUM(G220)</f>
        <v>2500</v>
      </c>
      <c r="H219" s="25">
        <f>SUM(H220)</f>
        <v>2500</v>
      </c>
    </row>
    <row r="220" spans="1:8" ht="31.5">
      <c r="A220" s="104" t="s">
        <v>52</v>
      </c>
      <c r="B220" s="2" t="s">
        <v>817</v>
      </c>
      <c r="C220" s="2" t="s">
        <v>91</v>
      </c>
      <c r="D220" s="2" t="s">
        <v>13</v>
      </c>
      <c r="E220" s="2" t="s">
        <v>173</v>
      </c>
      <c r="F220" s="25">
        <f>SUM(Ведомственная!G189)</f>
        <v>2500</v>
      </c>
      <c r="G220" s="25">
        <f>SUM(Ведомственная!H189)</f>
        <v>2500</v>
      </c>
      <c r="H220" s="25">
        <f>SUM(Ведомственная!I189)</f>
        <v>2500</v>
      </c>
    </row>
    <row r="221" spans="1:8" ht="31.5">
      <c r="A221" s="27" t="s">
        <v>272</v>
      </c>
      <c r="B221" s="2" t="s">
        <v>790</v>
      </c>
      <c r="C221" s="2"/>
      <c r="D221" s="2"/>
      <c r="E221" s="2"/>
      <c r="F221" s="25">
        <f>SUM(F222)+F223</f>
        <v>23789</v>
      </c>
      <c r="G221" s="25">
        <f>SUM(G222)+G223</f>
        <v>3400</v>
      </c>
      <c r="H221" s="25">
        <f>SUM(H222)+H223</f>
        <v>0</v>
      </c>
    </row>
    <row r="222" spans="1:8" ht="31.5">
      <c r="A222" s="27" t="s">
        <v>273</v>
      </c>
      <c r="B222" s="2" t="s">
        <v>790</v>
      </c>
      <c r="C222" s="2" t="s">
        <v>250</v>
      </c>
      <c r="D222" s="2" t="s">
        <v>13</v>
      </c>
      <c r="E222" s="2" t="s">
        <v>173</v>
      </c>
      <c r="F222" s="25">
        <f>SUM(Ведомственная!G191)</f>
        <v>13700</v>
      </c>
      <c r="G222" s="25">
        <f>SUM(Ведомственная!H191)</f>
        <v>3400</v>
      </c>
      <c r="H222" s="25">
        <f>SUM(Ведомственная!I191)</f>
        <v>0</v>
      </c>
    </row>
    <row r="223" spans="1:8" ht="31.5">
      <c r="A223" s="1" t="s">
        <v>789</v>
      </c>
      <c r="B223" s="37" t="s">
        <v>838</v>
      </c>
      <c r="C223" s="2"/>
      <c r="D223" s="2"/>
      <c r="E223" s="2"/>
      <c r="F223" s="25">
        <f>SUM(F224)</f>
        <v>10089</v>
      </c>
      <c r="G223" s="25">
        <f>SUM(G224)</f>
        <v>0</v>
      </c>
      <c r="H223" s="25">
        <f>SUM(H224)</f>
        <v>0</v>
      </c>
    </row>
    <row r="224" spans="1:8" ht="31.5">
      <c r="A224" s="104" t="s">
        <v>273</v>
      </c>
      <c r="B224" s="37" t="s">
        <v>838</v>
      </c>
      <c r="C224" s="2" t="s">
        <v>250</v>
      </c>
      <c r="D224" s="2" t="s">
        <v>13</v>
      </c>
      <c r="E224" s="2" t="s">
        <v>173</v>
      </c>
      <c r="F224" s="25">
        <f>SUM(Ведомственная!G193)</f>
        <v>10089</v>
      </c>
      <c r="G224" s="25">
        <f>SUM(Ведомственная!H193)</f>
        <v>0</v>
      </c>
      <c r="H224" s="25">
        <f>SUM(Ведомственная!I193)</f>
        <v>0</v>
      </c>
    </row>
    <row r="225" spans="1:8" s="24" customFormat="1" ht="47.25">
      <c r="A225" s="21" t="s">
        <v>974</v>
      </c>
      <c r="B225" s="29" t="s">
        <v>246</v>
      </c>
      <c r="C225" s="29"/>
      <c r="D225" s="44"/>
      <c r="E225" s="44"/>
      <c r="F225" s="45">
        <f>SUM(F243)+F226+F230</f>
        <v>61286.2</v>
      </c>
      <c r="G225" s="45">
        <f>SUM(G243)+G226+G230</f>
        <v>71325.8</v>
      </c>
      <c r="H225" s="45">
        <f>SUM(H243)+H226+H230</f>
        <v>66825.8</v>
      </c>
    </row>
    <row r="226" spans="1:8" ht="31.5">
      <c r="A226" s="27" t="s">
        <v>271</v>
      </c>
      <c r="B226" s="2" t="s">
        <v>304</v>
      </c>
      <c r="C226" s="2"/>
      <c r="D226" s="2"/>
      <c r="E226" s="2"/>
      <c r="F226" s="25">
        <f>SUM(F227)</f>
        <v>1300</v>
      </c>
      <c r="G226" s="25">
        <f>SUM(G227)</f>
        <v>0</v>
      </c>
      <c r="H226" s="25">
        <f>SUM(H227)</f>
        <v>0</v>
      </c>
    </row>
    <row r="227" spans="1:8" ht="31.5">
      <c r="A227" s="27" t="s">
        <v>272</v>
      </c>
      <c r="B227" s="2" t="s">
        <v>305</v>
      </c>
      <c r="C227" s="2"/>
      <c r="D227" s="2"/>
      <c r="E227" s="2"/>
      <c r="F227" s="25">
        <f>SUM(F228:F229)</f>
        <v>1300</v>
      </c>
      <c r="G227" s="25">
        <f>SUM(G228:G229)</f>
        <v>0</v>
      </c>
      <c r="H227" s="25">
        <f>SUM(H228:H229)</f>
        <v>0</v>
      </c>
    </row>
    <row r="228" spans="1:8" ht="31.5" hidden="1">
      <c r="A228" s="27" t="s">
        <v>273</v>
      </c>
      <c r="B228" s="2" t="s">
        <v>305</v>
      </c>
      <c r="C228" s="2" t="s">
        <v>250</v>
      </c>
      <c r="D228" s="2" t="s">
        <v>13</v>
      </c>
      <c r="E228" s="2" t="s">
        <v>173</v>
      </c>
      <c r="F228" s="25"/>
      <c r="G228" s="25"/>
      <c r="H228" s="25"/>
    </row>
    <row r="229" spans="1:8" ht="31.5">
      <c r="A229" s="27" t="s">
        <v>273</v>
      </c>
      <c r="B229" s="2" t="s">
        <v>305</v>
      </c>
      <c r="C229" s="2" t="s">
        <v>250</v>
      </c>
      <c r="D229" s="2" t="s">
        <v>169</v>
      </c>
      <c r="E229" s="2" t="s">
        <v>169</v>
      </c>
      <c r="F229" s="25">
        <f>SUM(Ведомственная!G322)</f>
        <v>1300</v>
      </c>
      <c r="G229" s="25">
        <f>SUM(Ведомственная!H322)</f>
        <v>0</v>
      </c>
      <c r="H229" s="25">
        <f>SUM(Ведомственная!I322)</f>
        <v>0</v>
      </c>
    </row>
    <row r="230" spans="1:8" ht="31.5">
      <c r="A230" s="27" t="s">
        <v>274</v>
      </c>
      <c r="B230" s="2" t="s">
        <v>306</v>
      </c>
      <c r="C230" s="2"/>
      <c r="D230" s="2"/>
      <c r="E230" s="2"/>
      <c r="F230" s="25">
        <f>SUM(F231+F236)</f>
        <v>59416.2</v>
      </c>
      <c r="G230" s="25">
        <f>SUM(G231+G236)</f>
        <v>70755.8</v>
      </c>
      <c r="H230" s="25">
        <f>SUM(H231+H236)</f>
        <v>66255.8</v>
      </c>
    </row>
    <row r="231" spans="1:8">
      <c r="A231" s="27" t="s">
        <v>35</v>
      </c>
      <c r="B231" s="2" t="s">
        <v>488</v>
      </c>
      <c r="C231" s="2"/>
      <c r="D231" s="2"/>
      <c r="E231" s="2"/>
      <c r="F231" s="25">
        <f>SUM(F232+F234)</f>
        <v>15216.2</v>
      </c>
      <c r="G231" s="25">
        <f>SUM(G232+G234)</f>
        <v>23255.8</v>
      </c>
      <c r="H231" s="25">
        <f>SUM(H232+H234)</f>
        <v>23255.8</v>
      </c>
    </row>
    <row r="232" spans="1:8" ht="63">
      <c r="A232" s="27" t="s">
        <v>818</v>
      </c>
      <c r="B232" s="2" t="s">
        <v>819</v>
      </c>
      <c r="C232" s="2"/>
      <c r="D232" s="2"/>
      <c r="E232" s="2"/>
      <c r="F232" s="25">
        <f>SUM(F233)</f>
        <v>15116.2</v>
      </c>
      <c r="G232" s="25">
        <f>SUM(G233)</f>
        <v>23255.8</v>
      </c>
      <c r="H232" s="25">
        <f>SUM(H233)</f>
        <v>23255.8</v>
      </c>
    </row>
    <row r="233" spans="1:8" ht="31.5">
      <c r="A233" s="27" t="s">
        <v>52</v>
      </c>
      <c r="B233" s="2" t="s">
        <v>819</v>
      </c>
      <c r="C233" s="2" t="s">
        <v>91</v>
      </c>
      <c r="D233" s="2" t="s">
        <v>169</v>
      </c>
      <c r="E233" s="2" t="s">
        <v>44</v>
      </c>
      <c r="F233" s="25">
        <f>SUM(Ведомственная!G257)</f>
        <v>15116.2</v>
      </c>
      <c r="G233" s="25">
        <f>SUM(Ведомственная!H257)</f>
        <v>23255.8</v>
      </c>
      <c r="H233" s="25">
        <f>SUM(Ведомственная!I257)</f>
        <v>23255.8</v>
      </c>
    </row>
    <row r="234" spans="1:8" ht="78.75">
      <c r="A234" s="27" t="s">
        <v>820</v>
      </c>
      <c r="B234" s="2" t="s">
        <v>821</v>
      </c>
      <c r="C234" s="2"/>
      <c r="D234" s="2"/>
      <c r="E234" s="2"/>
      <c r="F234" s="25">
        <f>SUM(F235)</f>
        <v>100</v>
      </c>
      <c r="G234" s="25">
        <f>SUM(G235)</f>
        <v>0</v>
      </c>
      <c r="H234" s="25">
        <f>SUM(H235)</f>
        <v>0</v>
      </c>
    </row>
    <row r="235" spans="1:8" ht="31.5">
      <c r="A235" s="27" t="s">
        <v>52</v>
      </c>
      <c r="B235" s="2" t="s">
        <v>821</v>
      </c>
      <c r="C235" s="2" t="s">
        <v>91</v>
      </c>
      <c r="D235" s="2" t="s">
        <v>169</v>
      </c>
      <c r="E235" s="2" t="s">
        <v>44</v>
      </c>
      <c r="F235" s="25">
        <f>SUM(Ведомственная!G259)</f>
        <v>100</v>
      </c>
      <c r="G235" s="25">
        <f>SUM(Ведомственная!H259)</f>
        <v>0</v>
      </c>
      <c r="H235" s="25">
        <f>SUM(Ведомственная!I259)</f>
        <v>0</v>
      </c>
    </row>
    <row r="236" spans="1:8" ht="31.5">
      <c r="A236" s="27" t="s">
        <v>979</v>
      </c>
      <c r="B236" s="2" t="s">
        <v>307</v>
      </c>
      <c r="C236" s="2"/>
      <c r="D236" s="2"/>
      <c r="E236" s="2"/>
      <c r="F236" s="25">
        <f>SUM(F237:F238)+F239+F241</f>
        <v>44200</v>
      </c>
      <c r="G236" s="25">
        <f>SUM(G237:G238)+G239+G241</f>
        <v>47500</v>
      </c>
      <c r="H236" s="25">
        <f>SUM(H237:H238)+H239+H241</f>
        <v>43000</v>
      </c>
    </row>
    <row r="237" spans="1:8" ht="31.5">
      <c r="A237" s="27" t="s">
        <v>273</v>
      </c>
      <c r="B237" s="2" t="s">
        <v>307</v>
      </c>
      <c r="C237" s="2" t="s">
        <v>250</v>
      </c>
      <c r="D237" s="2" t="s">
        <v>169</v>
      </c>
      <c r="E237" s="2" t="s">
        <v>44</v>
      </c>
      <c r="F237" s="25">
        <f>SUM(Ведомственная!G261)</f>
        <v>500</v>
      </c>
      <c r="G237" s="25">
        <f>SUM(Ведомственная!H261)</f>
        <v>0</v>
      </c>
      <c r="H237" s="25">
        <f>SUM(Ведомственная!I261)</f>
        <v>0</v>
      </c>
    </row>
    <row r="238" spans="1:8" ht="31.5">
      <c r="A238" s="27" t="s">
        <v>273</v>
      </c>
      <c r="B238" s="2" t="s">
        <v>307</v>
      </c>
      <c r="C238" s="2" t="s">
        <v>250</v>
      </c>
      <c r="D238" s="2" t="s">
        <v>169</v>
      </c>
      <c r="E238" s="2" t="s">
        <v>169</v>
      </c>
      <c r="F238" s="25">
        <f>SUM(Ведомственная!G325)</f>
        <v>0</v>
      </c>
      <c r="G238" s="25">
        <f>SUM(Ведомственная!H325)</f>
        <v>0</v>
      </c>
      <c r="H238" s="25">
        <f>SUM(Ведомственная!I325)</f>
        <v>0</v>
      </c>
    </row>
    <row r="239" spans="1:8">
      <c r="A239" s="27" t="s">
        <v>456</v>
      </c>
      <c r="B239" s="2" t="s">
        <v>839</v>
      </c>
      <c r="C239" s="2"/>
      <c r="D239" s="2"/>
      <c r="E239" s="2"/>
      <c r="F239" s="25">
        <f>SUM(F240)</f>
        <v>43000</v>
      </c>
      <c r="G239" s="25">
        <f>SUM(G240)</f>
        <v>47500</v>
      </c>
      <c r="H239" s="25">
        <f>SUM(H240)</f>
        <v>43000</v>
      </c>
    </row>
    <row r="240" spans="1:8" ht="31.5">
      <c r="A240" s="27" t="s">
        <v>273</v>
      </c>
      <c r="B240" s="2" t="s">
        <v>839</v>
      </c>
      <c r="C240" s="2" t="s">
        <v>250</v>
      </c>
      <c r="D240" s="2" t="s">
        <v>169</v>
      </c>
      <c r="E240" s="2" t="s">
        <v>169</v>
      </c>
      <c r="F240" s="25">
        <f>SUM(Ведомственная!G327)</f>
        <v>43000</v>
      </c>
      <c r="G240" s="25">
        <f>SUM(Ведомственная!H327)</f>
        <v>47500</v>
      </c>
      <c r="H240" s="25">
        <f>SUM(Ведомственная!I327)</f>
        <v>43000</v>
      </c>
    </row>
    <row r="241" spans="1:8">
      <c r="A241" s="27" t="s">
        <v>841</v>
      </c>
      <c r="B241" s="2" t="s">
        <v>840</v>
      </c>
      <c r="C241" s="2"/>
      <c r="D241" s="2"/>
      <c r="E241" s="2"/>
      <c r="F241" s="25">
        <f>SUM(F242)</f>
        <v>700</v>
      </c>
      <c r="G241" s="25">
        <f>SUM(G242)</f>
        <v>0</v>
      </c>
      <c r="H241" s="25">
        <f>SUM(H242)</f>
        <v>0</v>
      </c>
    </row>
    <row r="242" spans="1:8" ht="31.5">
      <c r="A242" s="27" t="s">
        <v>273</v>
      </c>
      <c r="B242" s="2" t="s">
        <v>840</v>
      </c>
      <c r="C242" s="2" t="s">
        <v>250</v>
      </c>
      <c r="D242" s="2" t="s">
        <v>169</v>
      </c>
      <c r="E242" s="2" t="s">
        <v>169</v>
      </c>
      <c r="F242" s="25">
        <f>SUM(Ведомственная!G329)</f>
        <v>700</v>
      </c>
      <c r="G242" s="25">
        <f>SUM(Ведомственная!H329)</f>
        <v>0</v>
      </c>
      <c r="H242" s="25">
        <f>SUM(Ведомственная!I329)</f>
        <v>0</v>
      </c>
    </row>
    <row r="243" spans="1:8" ht="31.5">
      <c r="A243" s="125" t="s">
        <v>254</v>
      </c>
      <c r="B243" s="31" t="s">
        <v>247</v>
      </c>
      <c r="C243" s="31"/>
      <c r="D243" s="126"/>
      <c r="E243" s="126"/>
      <c r="F243" s="102">
        <f>SUM(F245)+F246</f>
        <v>570</v>
      </c>
      <c r="G243" s="102">
        <f>SUM(G245)+G246</f>
        <v>570</v>
      </c>
      <c r="H243" s="102">
        <f>SUM(H245)+H246</f>
        <v>570</v>
      </c>
    </row>
    <row r="244" spans="1:8" ht="63">
      <c r="A244" s="125" t="s">
        <v>469</v>
      </c>
      <c r="B244" s="31" t="s">
        <v>569</v>
      </c>
      <c r="C244" s="31"/>
      <c r="D244" s="126"/>
      <c r="E244" s="126"/>
      <c r="F244" s="102">
        <f>SUM(F245)</f>
        <v>570</v>
      </c>
      <c r="G244" s="102">
        <f>SUM(G245)</f>
        <v>570</v>
      </c>
      <c r="H244" s="102">
        <f>SUM(H245)</f>
        <v>570</v>
      </c>
    </row>
    <row r="245" spans="1:8">
      <c r="A245" s="125" t="s">
        <v>42</v>
      </c>
      <c r="B245" s="31" t="s">
        <v>569</v>
      </c>
      <c r="C245" s="31">
        <v>300</v>
      </c>
      <c r="D245" s="126" t="s">
        <v>31</v>
      </c>
      <c r="E245" s="126" t="s">
        <v>13</v>
      </c>
      <c r="F245" s="102">
        <f>SUM(Ведомственная!G390)</f>
        <v>570</v>
      </c>
      <c r="G245" s="102">
        <f>SUM(Ведомственная!H390)</f>
        <v>570</v>
      </c>
      <c r="H245" s="102">
        <f>SUM(Ведомственная!I390)</f>
        <v>570</v>
      </c>
    </row>
    <row r="246" spans="1:8" ht="47.25" hidden="1">
      <c r="A246" s="125" t="s">
        <v>627</v>
      </c>
      <c r="B246" s="31" t="s">
        <v>626</v>
      </c>
      <c r="C246" s="31"/>
      <c r="D246" s="126"/>
      <c r="E246" s="126"/>
      <c r="F246" s="102">
        <f>SUM(F247)</f>
        <v>0</v>
      </c>
      <c r="G246" s="102">
        <f>SUM(G247)</f>
        <v>0</v>
      </c>
      <c r="H246" s="102">
        <f>SUM(H247)</f>
        <v>0</v>
      </c>
    </row>
    <row r="247" spans="1:8" hidden="1">
      <c r="A247" s="125" t="s">
        <v>42</v>
      </c>
      <c r="B247" s="31" t="s">
        <v>626</v>
      </c>
      <c r="C247" s="31">
        <v>300</v>
      </c>
      <c r="D247" s="126" t="s">
        <v>31</v>
      </c>
      <c r="E247" s="126" t="s">
        <v>54</v>
      </c>
      <c r="F247" s="102">
        <f>SUM(Ведомственная!G378)</f>
        <v>0</v>
      </c>
      <c r="G247" s="102">
        <f>SUM(Ведомственная!H378)</f>
        <v>0</v>
      </c>
      <c r="H247" s="102">
        <f>SUM(Ведомственная!I378)</f>
        <v>0</v>
      </c>
    </row>
    <row r="248" spans="1:8" s="24" customFormat="1" ht="31.5">
      <c r="A248" s="76" t="s">
        <v>728</v>
      </c>
      <c r="B248" s="22" t="s">
        <v>296</v>
      </c>
      <c r="C248" s="22"/>
      <c r="D248" s="22"/>
      <c r="E248" s="22"/>
      <c r="F248" s="28">
        <f>SUM(F255)+F249</f>
        <v>7749.1</v>
      </c>
      <c r="G248" s="28">
        <f>SUM(G255)+G249</f>
        <v>6049.1</v>
      </c>
      <c r="H248" s="28">
        <f>SUM(H255)+H249</f>
        <v>6049.1</v>
      </c>
    </row>
    <row r="249" spans="1:8" ht="31.5">
      <c r="A249" s="27" t="s">
        <v>272</v>
      </c>
      <c r="B249" s="35" t="s">
        <v>310</v>
      </c>
      <c r="C249" s="35"/>
      <c r="D249" s="35"/>
      <c r="E249" s="35"/>
      <c r="F249" s="79">
        <f>SUM(F250:F254)</f>
        <v>1700</v>
      </c>
      <c r="G249" s="79">
        <f>SUM(G250:G254)</f>
        <v>0</v>
      </c>
      <c r="H249" s="79">
        <f>SUM(H250:H254)</f>
        <v>0</v>
      </c>
    </row>
    <row r="250" spans="1:8" ht="31.5" hidden="1">
      <c r="A250" s="27" t="s">
        <v>273</v>
      </c>
      <c r="B250" s="35" t="s">
        <v>310</v>
      </c>
      <c r="C250" s="35" t="s">
        <v>250</v>
      </c>
      <c r="D250" s="35" t="s">
        <v>13</v>
      </c>
      <c r="E250" s="35" t="s">
        <v>173</v>
      </c>
      <c r="F250" s="79"/>
      <c r="G250" s="79"/>
      <c r="H250" s="79"/>
    </row>
    <row r="251" spans="1:8" ht="31.5">
      <c r="A251" s="27" t="s">
        <v>273</v>
      </c>
      <c r="B251" s="35" t="s">
        <v>310</v>
      </c>
      <c r="C251" s="35" t="s">
        <v>250</v>
      </c>
      <c r="D251" s="35" t="s">
        <v>169</v>
      </c>
      <c r="E251" s="35" t="s">
        <v>169</v>
      </c>
      <c r="F251" s="79">
        <f>SUM(Ведомственная!G332)</f>
        <v>1100</v>
      </c>
      <c r="G251" s="79">
        <f>SUM(Ведомственная!H332)</f>
        <v>0</v>
      </c>
      <c r="H251" s="79">
        <f>SUM(Ведомственная!I332)</f>
        <v>0</v>
      </c>
    </row>
    <row r="252" spans="1:8" ht="31.5" hidden="1">
      <c r="A252" s="27" t="s">
        <v>273</v>
      </c>
      <c r="B252" s="35" t="s">
        <v>310</v>
      </c>
      <c r="C252" s="35" t="s">
        <v>250</v>
      </c>
      <c r="D252" s="35" t="s">
        <v>15</v>
      </c>
      <c r="E252" s="35" t="s">
        <v>13</v>
      </c>
      <c r="F252" s="79">
        <f>SUM(Ведомственная!G372)</f>
        <v>0</v>
      </c>
      <c r="G252" s="79">
        <f>SUM(Ведомственная!H372)</f>
        <v>0</v>
      </c>
      <c r="H252" s="79">
        <f>SUM(Ведомственная!I372)</f>
        <v>0</v>
      </c>
    </row>
    <row r="253" spans="1:8" ht="31.5" hidden="1">
      <c r="A253" s="27" t="s">
        <v>273</v>
      </c>
      <c r="B253" s="35" t="s">
        <v>310</v>
      </c>
      <c r="C253" s="35" t="s">
        <v>250</v>
      </c>
      <c r="D253" s="35" t="s">
        <v>15</v>
      </c>
      <c r="E253" s="35" t="s">
        <v>34</v>
      </c>
      <c r="F253" s="79"/>
      <c r="G253" s="79"/>
      <c r="H253" s="79"/>
    </row>
    <row r="254" spans="1:8" ht="31.5">
      <c r="A254" s="27" t="s">
        <v>273</v>
      </c>
      <c r="B254" s="35" t="s">
        <v>310</v>
      </c>
      <c r="C254" s="35" t="s">
        <v>250</v>
      </c>
      <c r="D254" s="35" t="s">
        <v>170</v>
      </c>
      <c r="E254" s="35" t="s">
        <v>34</v>
      </c>
      <c r="F254" s="79">
        <f>SUM(Ведомственная!G419)</f>
        <v>600</v>
      </c>
      <c r="G254" s="79">
        <f>SUM(Ведомственная!H419)</f>
        <v>0</v>
      </c>
      <c r="H254" s="79">
        <f>SUM(Ведомственная!I419)</f>
        <v>0</v>
      </c>
    </row>
    <row r="255" spans="1:8" ht="31.5">
      <c r="A255" s="27" t="s">
        <v>727</v>
      </c>
      <c r="B255" s="2" t="s">
        <v>297</v>
      </c>
      <c r="C255" s="2"/>
      <c r="D255" s="2"/>
      <c r="E255" s="2"/>
      <c r="F255" s="25">
        <f>SUM(F256)</f>
        <v>6049.1</v>
      </c>
      <c r="G255" s="25">
        <f>SUM(G256)</f>
        <v>6049.1</v>
      </c>
      <c r="H255" s="25">
        <f>SUM(H256)</f>
        <v>6049.1</v>
      </c>
    </row>
    <row r="256" spans="1:8" ht="31.5">
      <c r="A256" s="27" t="s">
        <v>45</v>
      </c>
      <c r="B256" s="2" t="s">
        <v>298</v>
      </c>
      <c r="C256" s="2"/>
      <c r="D256" s="2"/>
      <c r="E256" s="2"/>
      <c r="F256" s="25">
        <f>SUM(F257:F259)</f>
        <v>6049.1</v>
      </c>
      <c r="G256" s="25">
        <f>SUM(G257:G259)</f>
        <v>6049.1</v>
      </c>
      <c r="H256" s="25">
        <f>SUM(H257:H259)</f>
        <v>6049.1</v>
      </c>
    </row>
    <row r="257" spans="1:8" ht="63">
      <c r="A257" s="27" t="s">
        <v>51</v>
      </c>
      <c r="B257" s="2" t="s">
        <v>298</v>
      </c>
      <c r="C257" s="2" t="s">
        <v>89</v>
      </c>
      <c r="D257" s="2" t="s">
        <v>13</v>
      </c>
      <c r="E257" s="2" t="s">
        <v>24</v>
      </c>
      <c r="F257" s="25">
        <f>SUM(Ведомственная!G214)</f>
        <v>4993.8</v>
      </c>
      <c r="G257" s="25">
        <f>SUM(Ведомственная!H214)</f>
        <v>4993.8</v>
      </c>
      <c r="H257" s="25">
        <f>SUM(Ведомственная!I214)</f>
        <v>4993.8</v>
      </c>
    </row>
    <row r="258" spans="1:8" ht="31.5">
      <c r="A258" s="27" t="s">
        <v>52</v>
      </c>
      <c r="B258" s="2" t="s">
        <v>298</v>
      </c>
      <c r="C258" s="2" t="s">
        <v>91</v>
      </c>
      <c r="D258" s="2" t="s">
        <v>13</v>
      </c>
      <c r="E258" s="2" t="s">
        <v>24</v>
      </c>
      <c r="F258" s="25">
        <f>SUM(Ведомственная!G215)</f>
        <v>1034.2</v>
      </c>
      <c r="G258" s="25">
        <f>SUM(Ведомственная!H215)</f>
        <v>1034.2</v>
      </c>
      <c r="H258" s="25">
        <f>SUM(Ведомственная!I215)</f>
        <v>1034.2</v>
      </c>
    </row>
    <row r="259" spans="1:8">
      <c r="A259" s="27" t="s">
        <v>22</v>
      </c>
      <c r="B259" s="2" t="s">
        <v>298</v>
      </c>
      <c r="C259" s="2" t="s">
        <v>96</v>
      </c>
      <c r="D259" s="2" t="s">
        <v>13</v>
      </c>
      <c r="E259" s="2" t="s">
        <v>24</v>
      </c>
      <c r="F259" s="25">
        <f>SUM(Ведомственная!G216)</f>
        <v>21.1</v>
      </c>
      <c r="G259" s="25">
        <f>SUM(Ведомственная!H216)</f>
        <v>21.1</v>
      </c>
      <c r="H259" s="25">
        <f>SUM(Ведомственная!I216)</f>
        <v>21.1</v>
      </c>
    </row>
    <row r="260" spans="1:8" s="114" customFormat="1" ht="51.75" customHeight="1">
      <c r="A260" s="130" t="s">
        <v>731</v>
      </c>
      <c r="B260" s="29" t="s">
        <v>732</v>
      </c>
      <c r="C260" s="22"/>
      <c r="D260" s="22"/>
      <c r="E260" s="22"/>
      <c r="F260" s="28">
        <f>SUM(F261)+F263+F265</f>
        <v>2796.2</v>
      </c>
      <c r="G260" s="28">
        <f>SUM(G261)+G263+G265</f>
        <v>1278.7</v>
      </c>
      <c r="H260" s="28">
        <f>SUM(H261)+H263+H265</f>
        <v>1278.7</v>
      </c>
    </row>
    <row r="261" spans="1:8">
      <c r="A261" s="27" t="s">
        <v>35</v>
      </c>
      <c r="B261" s="2" t="s">
        <v>733</v>
      </c>
      <c r="C261" s="2"/>
      <c r="D261" s="2"/>
      <c r="E261" s="2"/>
      <c r="F261" s="25">
        <f>SUM(F262)</f>
        <v>1558.7</v>
      </c>
      <c r="G261" s="25">
        <f>SUM(G262)</f>
        <v>1278.7</v>
      </c>
      <c r="H261" s="25">
        <f>SUM(H262)</f>
        <v>1278.7</v>
      </c>
    </row>
    <row r="262" spans="1:8" ht="31.5">
      <c r="A262" s="27" t="s">
        <v>52</v>
      </c>
      <c r="B262" s="2" t="s">
        <v>733</v>
      </c>
      <c r="C262" s="2" t="s">
        <v>91</v>
      </c>
      <c r="D262" s="2" t="s">
        <v>13</v>
      </c>
      <c r="E262" s="2" t="s">
        <v>24</v>
      </c>
      <c r="F262" s="25">
        <f>SUM(Ведомственная!G219)</f>
        <v>1558.7</v>
      </c>
      <c r="G262" s="25">
        <f>SUM(Ведомственная!H219)</f>
        <v>1278.7</v>
      </c>
      <c r="H262" s="25">
        <f>SUM(Ведомственная!I219)</f>
        <v>1278.7</v>
      </c>
    </row>
    <row r="263" spans="1:8" ht="31.5">
      <c r="A263" s="125" t="s">
        <v>511</v>
      </c>
      <c r="B263" s="31" t="s">
        <v>791</v>
      </c>
      <c r="C263" s="2"/>
      <c r="D263" s="2"/>
      <c r="E263" s="2"/>
      <c r="F263" s="25">
        <f>SUM(F264)</f>
        <v>1186.5</v>
      </c>
      <c r="G263" s="25">
        <f>SUM(G264)</f>
        <v>0</v>
      </c>
      <c r="H263" s="25">
        <f>SUM(H264)</f>
        <v>0</v>
      </c>
    </row>
    <row r="264" spans="1:8" ht="31.5">
      <c r="A264" s="125" t="s">
        <v>52</v>
      </c>
      <c r="B264" s="31" t="s">
        <v>791</v>
      </c>
      <c r="C264" s="2" t="s">
        <v>91</v>
      </c>
      <c r="D264" s="2" t="s">
        <v>13</v>
      </c>
      <c r="E264" s="2" t="s">
        <v>24</v>
      </c>
      <c r="F264" s="25">
        <f>SUM(Ведомственная!G221)</f>
        <v>1186.5</v>
      </c>
      <c r="G264" s="25">
        <f>SUM(Ведомственная!H221)</f>
        <v>0</v>
      </c>
      <c r="H264" s="25">
        <f>SUM(Ведомственная!I221)</f>
        <v>0</v>
      </c>
    </row>
    <row r="265" spans="1:8" ht="31.5">
      <c r="A265" s="125" t="s">
        <v>570</v>
      </c>
      <c r="B265" s="31" t="s">
        <v>792</v>
      </c>
      <c r="C265" s="2"/>
      <c r="D265" s="2"/>
      <c r="E265" s="2"/>
      <c r="F265" s="25">
        <f>SUM(F266)</f>
        <v>51</v>
      </c>
      <c r="G265" s="25">
        <f>SUM(G266)</f>
        <v>0</v>
      </c>
      <c r="H265" s="25">
        <f>SUM(H266)</f>
        <v>0</v>
      </c>
    </row>
    <row r="266" spans="1:8" ht="31.5">
      <c r="A266" s="125" t="s">
        <v>52</v>
      </c>
      <c r="B266" s="31" t="s">
        <v>792</v>
      </c>
      <c r="C266" s="2" t="s">
        <v>91</v>
      </c>
      <c r="D266" s="2" t="s">
        <v>13</v>
      </c>
      <c r="E266" s="2" t="s">
        <v>24</v>
      </c>
      <c r="F266" s="25">
        <f>SUM(Ведомственная!G223)</f>
        <v>51</v>
      </c>
      <c r="G266" s="25">
        <f>SUM(Ведомственная!H223)</f>
        <v>0</v>
      </c>
      <c r="H266" s="25">
        <f>SUM(Ведомственная!I223)</f>
        <v>0</v>
      </c>
    </row>
    <row r="267" spans="1:8" s="24" customFormat="1" ht="31.5">
      <c r="A267" s="21" t="s">
        <v>729</v>
      </c>
      <c r="B267" s="29" t="s">
        <v>244</v>
      </c>
      <c r="C267" s="29"/>
      <c r="D267" s="44"/>
      <c r="E267" s="44"/>
      <c r="F267" s="45">
        <f>SUM(F268+F274+F272)+F278</f>
        <v>15884.1</v>
      </c>
      <c r="G267" s="45">
        <f>SUM(G268+G274+G272)+G278</f>
        <v>10447.5</v>
      </c>
      <c r="H267" s="45">
        <f>SUM(H268+H274+H272)+H278</f>
        <v>10447.5</v>
      </c>
    </row>
    <row r="268" spans="1:8" ht="14.25" customHeight="1">
      <c r="A268" s="125" t="s">
        <v>35</v>
      </c>
      <c r="B268" s="31" t="s">
        <v>252</v>
      </c>
      <c r="C268" s="31"/>
      <c r="D268" s="126"/>
      <c r="E268" s="126"/>
      <c r="F268" s="102">
        <f>SUM(F269)</f>
        <v>4269.6000000000004</v>
      </c>
      <c r="G268" s="102">
        <f>SUM(G269)</f>
        <v>3483</v>
      </c>
      <c r="H268" s="102">
        <f>SUM(H269)</f>
        <v>3483</v>
      </c>
    </row>
    <row r="269" spans="1:8" ht="47.25">
      <c r="A269" s="125" t="s">
        <v>275</v>
      </c>
      <c r="B269" s="31" t="s">
        <v>276</v>
      </c>
      <c r="C269" s="31"/>
      <c r="D269" s="126"/>
      <c r="E269" s="126"/>
      <c r="F269" s="102">
        <f>SUM(F270:F271)</f>
        <v>4269.6000000000004</v>
      </c>
      <c r="G269" s="102">
        <f>SUM(G270:G271)</f>
        <v>3483</v>
      </c>
      <c r="H269" s="102">
        <f>SUM(H270:H271)</f>
        <v>3483</v>
      </c>
    </row>
    <row r="270" spans="1:8" ht="63">
      <c r="A270" s="125" t="s">
        <v>51</v>
      </c>
      <c r="B270" s="31" t="s">
        <v>276</v>
      </c>
      <c r="C270" s="31">
        <v>100</v>
      </c>
      <c r="D270" s="126" t="s">
        <v>78</v>
      </c>
      <c r="E270" s="126" t="s">
        <v>169</v>
      </c>
      <c r="F270" s="102">
        <f>SUM(Ведомственная!G354)</f>
        <v>0</v>
      </c>
      <c r="G270" s="102">
        <f>SUM(Ведомственная!H354)</f>
        <v>0</v>
      </c>
      <c r="H270" s="102">
        <f>SUM(Ведомственная!I354)</f>
        <v>0</v>
      </c>
    </row>
    <row r="271" spans="1:8" ht="31.5">
      <c r="A271" s="125" t="s">
        <v>52</v>
      </c>
      <c r="B271" s="31" t="s">
        <v>276</v>
      </c>
      <c r="C271" s="126" t="s">
        <v>91</v>
      </c>
      <c r="D271" s="126" t="s">
        <v>78</v>
      </c>
      <c r="E271" s="126" t="s">
        <v>169</v>
      </c>
      <c r="F271" s="102">
        <f>SUM(Ведомственная!G355)</f>
        <v>4269.6000000000004</v>
      </c>
      <c r="G271" s="102">
        <f>SUM(Ведомственная!H355)</f>
        <v>3483</v>
      </c>
      <c r="H271" s="102">
        <f>SUM(Ведомственная!I355)</f>
        <v>3483</v>
      </c>
    </row>
    <row r="272" spans="1:8" ht="31.5">
      <c r="A272" s="27" t="s">
        <v>272</v>
      </c>
      <c r="B272" s="31" t="s">
        <v>515</v>
      </c>
      <c r="C272" s="126"/>
      <c r="D272" s="126"/>
      <c r="E272" s="126"/>
      <c r="F272" s="102">
        <f>SUM(F273)</f>
        <v>300</v>
      </c>
      <c r="G272" s="102">
        <f>SUM(G273)</f>
        <v>0</v>
      </c>
      <c r="H272" s="102">
        <f>SUM(H273)</f>
        <v>0</v>
      </c>
    </row>
    <row r="273" spans="1:8" ht="31.5">
      <c r="A273" s="27" t="s">
        <v>273</v>
      </c>
      <c r="B273" s="31" t="s">
        <v>515</v>
      </c>
      <c r="C273" s="126" t="s">
        <v>250</v>
      </c>
      <c r="D273" s="126" t="s">
        <v>78</v>
      </c>
      <c r="E273" s="126" t="s">
        <v>169</v>
      </c>
      <c r="F273" s="102">
        <f>SUM(Ведомственная!G362)</f>
        <v>300</v>
      </c>
      <c r="G273" s="102">
        <f>SUM(Ведомственная!H362)</f>
        <v>0</v>
      </c>
      <c r="H273" s="102">
        <f>SUM(Ведомственная!I362)</f>
        <v>0</v>
      </c>
    </row>
    <row r="274" spans="1:8" ht="31.5">
      <c r="A274" s="125" t="s">
        <v>45</v>
      </c>
      <c r="B274" s="31" t="s">
        <v>245</v>
      </c>
      <c r="C274" s="31"/>
      <c r="D274" s="126"/>
      <c r="E274" s="126"/>
      <c r="F274" s="102">
        <f>SUM(F275:F277)</f>
        <v>6964.5</v>
      </c>
      <c r="G274" s="102">
        <f>SUM(G275:G277)</f>
        <v>6964.5</v>
      </c>
      <c r="H274" s="102">
        <f>SUM(H275:H277)</f>
        <v>6964.5</v>
      </c>
    </row>
    <row r="275" spans="1:8" ht="63">
      <c r="A275" s="125" t="s">
        <v>51</v>
      </c>
      <c r="B275" s="31" t="s">
        <v>245</v>
      </c>
      <c r="C275" s="126" t="s">
        <v>89</v>
      </c>
      <c r="D275" s="126" t="s">
        <v>78</v>
      </c>
      <c r="E275" s="126" t="s">
        <v>54</v>
      </c>
      <c r="F275" s="102">
        <f>SUM(Ведомственная!G345)</f>
        <v>5911.5</v>
      </c>
      <c r="G275" s="102">
        <f>SUM(Ведомственная!H345)</f>
        <v>5911.5</v>
      </c>
      <c r="H275" s="102">
        <f>SUM(Ведомственная!I345)</f>
        <v>5911.5</v>
      </c>
    </row>
    <row r="276" spans="1:8" ht="31.5">
      <c r="A276" s="125" t="s">
        <v>52</v>
      </c>
      <c r="B276" s="31" t="s">
        <v>245</v>
      </c>
      <c r="C276" s="126" t="s">
        <v>91</v>
      </c>
      <c r="D276" s="126" t="s">
        <v>78</v>
      </c>
      <c r="E276" s="126" t="s">
        <v>54</v>
      </c>
      <c r="F276" s="102">
        <f>SUM(Ведомственная!G346)</f>
        <v>927.4</v>
      </c>
      <c r="G276" s="102">
        <f>SUM(Ведомственная!H346)</f>
        <v>927.4</v>
      </c>
      <c r="H276" s="102">
        <f>SUM(Ведомственная!I346)</f>
        <v>927.4</v>
      </c>
    </row>
    <row r="277" spans="1:8">
      <c r="A277" s="125" t="s">
        <v>22</v>
      </c>
      <c r="B277" s="31" t="s">
        <v>245</v>
      </c>
      <c r="C277" s="126" t="s">
        <v>96</v>
      </c>
      <c r="D277" s="126" t="s">
        <v>78</v>
      </c>
      <c r="E277" s="126" t="s">
        <v>54</v>
      </c>
      <c r="F277" s="102">
        <f>SUM(Ведомственная!G347)</f>
        <v>125.6</v>
      </c>
      <c r="G277" s="102">
        <f>SUM(Ведомственная!H347)</f>
        <v>125.6</v>
      </c>
      <c r="H277" s="102">
        <f>SUM(Ведомственная!I347)</f>
        <v>125.6</v>
      </c>
    </row>
    <row r="278" spans="1:8">
      <c r="A278" s="125" t="s">
        <v>788</v>
      </c>
      <c r="B278" s="31" t="s">
        <v>783</v>
      </c>
      <c r="C278" s="126"/>
      <c r="D278" s="126"/>
      <c r="E278" s="126"/>
      <c r="F278" s="102">
        <f>SUM(F279+F281)</f>
        <v>4350</v>
      </c>
      <c r="G278" s="102">
        <f>SUM(G279+G281)</f>
        <v>0</v>
      </c>
      <c r="H278" s="102">
        <f>SUM(H279+H281)</f>
        <v>0</v>
      </c>
    </row>
    <row r="279" spans="1:8" ht="63">
      <c r="A279" s="125" t="s">
        <v>757</v>
      </c>
      <c r="B279" s="31" t="s">
        <v>784</v>
      </c>
      <c r="C279" s="126"/>
      <c r="D279" s="126"/>
      <c r="E279" s="126"/>
      <c r="F279" s="102">
        <f>SUM(F280)</f>
        <v>4132.5</v>
      </c>
      <c r="G279" s="102">
        <f>SUM(G280)</f>
        <v>0</v>
      </c>
      <c r="H279" s="102">
        <f>SUM(H280)</f>
        <v>0</v>
      </c>
    </row>
    <row r="280" spans="1:8" ht="31.5">
      <c r="A280" s="125" t="s">
        <v>52</v>
      </c>
      <c r="B280" s="31" t="s">
        <v>784</v>
      </c>
      <c r="C280" s="126" t="s">
        <v>91</v>
      </c>
      <c r="D280" s="126" t="s">
        <v>78</v>
      </c>
      <c r="E280" s="126" t="s">
        <v>169</v>
      </c>
      <c r="F280" s="102">
        <f>SUM(Ведомственная!G358)</f>
        <v>4132.5</v>
      </c>
      <c r="G280" s="102">
        <f>SUM(Ведомственная!H358)</f>
        <v>0</v>
      </c>
      <c r="H280" s="102">
        <f>SUM(Ведомственная!I358)</f>
        <v>0</v>
      </c>
    </row>
    <row r="281" spans="1:8" ht="63">
      <c r="A281" s="125" t="s">
        <v>786</v>
      </c>
      <c r="B281" s="31" t="s">
        <v>785</v>
      </c>
      <c r="C281" s="126"/>
      <c r="D281" s="126"/>
      <c r="E281" s="126"/>
      <c r="F281" s="102">
        <f>SUM(F282)</f>
        <v>217.5</v>
      </c>
      <c r="G281" s="102">
        <f>SUM(G282)</f>
        <v>0</v>
      </c>
      <c r="H281" s="102">
        <f>SUM(H282)</f>
        <v>0</v>
      </c>
    </row>
    <row r="282" spans="1:8" ht="31.5">
      <c r="A282" s="125" t="s">
        <v>52</v>
      </c>
      <c r="B282" s="31" t="s">
        <v>785</v>
      </c>
      <c r="C282" s="126" t="s">
        <v>91</v>
      </c>
      <c r="D282" s="126" t="s">
        <v>78</v>
      </c>
      <c r="E282" s="126" t="s">
        <v>169</v>
      </c>
      <c r="F282" s="102">
        <f>SUM(Ведомственная!G360)</f>
        <v>217.5</v>
      </c>
      <c r="G282" s="102">
        <f>SUM(Ведомственная!H360)</f>
        <v>0</v>
      </c>
      <c r="H282" s="102">
        <f>SUM(Ведомственная!I360)</f>
        <v>0</v>
      </c>
    </row>
    <row r="283" spans="1:8" s="24" customFormat="1" ht="47.25">
      <c r="A283" s="21" t="s">
        <v>730</v>
      </c>
      <c r="B283" s="29" t="s">
        <v>220</v>
      </c>
      <c r="C283" s="29"/>
      <c r="D283" s="44"/>
      <c r="E283" s="44"/>
      <c r="F283" s="45">
        <f>SUM(F284)+F294</f>
        <v>37426.5</v>
      </c>
      <c r="G283" s="45">
        <f>SUM(G284)+G294</f>
        <v>15347.300000000001</v>
      </c>
      <c r="H283" s="45">
        <f>SUM(H284)+H294</f>
        <v>15257.7</v>
      </c>
    </row>
    <row r="284" spans="1:8" ht="47.25">
      <c r="A284" s="125" t="s">
        <v>709</v>
      </c>
      <c r="B284" s="31" t="s">
        <v>221</v>
      </c>
      <c r="C284" s="31"/>
      <c r="D284" s="126"/>
      <c r="E284" s="126"/>
      <c r="F284" s="102">
        <f>SUM(F287)</f>
        <v>36326.5</v>
      </c>
      <c r="G284" s="102">
        <f>SUM(G287)</f>
        <v>14247.300000000001</v>
      </c>
      <c r="H284" s="102">
        <f>SUM(H287)</f>
        <v>14157.7</v>
      </c>
    </row>
    <row r="285" spans="1:8" ht="47.25" hidden="1">
      <c r="A285" s="27" t="s">
        <v>409</v>
      </c>
      <c r="B285" s="31" t="s">
        <v>410</v>
      </c>
      <c r="C285" s="35"/>
      <c r="D285" s="79"/>
      <c r="E285" s="43"/>
      <c r="F285" s="79">
        <f>F286</f>
        <v>0</v>
      </c>
      <c r="G285" s="79">
        <f>G286</f>
        <v>0</v>
      </c>
      <c r="H285" s="79">
        <f>H286</f>
        <v>0</v>
      </c>
    </row>
    <row r="286" spans="1:8" ht="31.5" hidden="1">
      <c r="A286" s="27" t="s">
        <v>273</v>
      </c>
      <c r="B286" s="31" t="s">
        <v>410</v>
      </c>
      <c r="C286" s="35" t="s">
        <v>250</v>
      </c>
      <c r="D286" s="126" t="s">
        <v>113</v>
      </c>
      <c r="E286" s="126" t="s">
        <v>34</v>
      </c>
      <c r="F286" s="79"/>
      <c r="G286" s="79"/>
      <c r="H286" s="79"/>
    </row>
    <row r="287" spans="1:8" ht="31.5">
      <c r="A287" s="125" t="s">
        <v>222</v>
      </c>
      <c r="B287" s="31" t="s">
        <v>223</v>
      </c>
      <c r="C287" s="31"/>
      <c r="D287" s="126"/>
      <c r="E287" s="126"/>
      <c r="F287" s="102">
        <f>SUM(F288:F293)</f>
        <v>36326.5</v>
      </c>
      <c r="G287" s="102">
        <f>SUM(G288:G293)</f>
        <v>14247.300000000001</v>
      </c>
      <c r="H287" s="102">
        <f>SUM(H288:H293)</f>
        <v>14157.7</v>
      </c>
    </row>
    <row r="288" spans="1:8" ht="29.25" customHeight="1">
      <c r="A288" s="125" t="s">
        <v>52</v>
      </c>
      <c r="B288" s="31" t="s">
        <v>223</v>
      </c>
      <c r="C288" s="31">
        <v>200</v>
      </c>
      <c r="D288" s="126" t="s">
        <v>34</v>
      </c>
      <c r="E288" s="126">
        <v>13</v>
      </c>
      <c r="F288" s="102">
        <f>SUM(Ведомственная!G101)</f>
        <v>27212.3</v>
      </c>
      <c r="G288" s="102">
        <f>SUM(Ведомственная!H101)</f>
        <v>13833.1</v>
      </c>
      <c r="H288" s="102">
        <f>SUM(Ведомственная!I101)</f>
        <v>13743.5</v>
      </c>
    </row>
    <row r="289" spans="1:8" ht="31.5">
      <c r="A289" s="125" t="s">
        <v>52</v>
      </c>
      <c r="B289" s="31" t="s">
        <v>223</v>
      </c>
      <c r="C289" s="31">
        <v>200</v>
      </c>
      <c r="D289" s="126" t="s">
        <v>169</v>
      </c>
      <c r="E289" s="126" t="s">
        <v>44</v>
      </c>
      <c r="F289" s="102">
        <f>SUM(Ведомственная!G266)</f>
        <v>1700</v>
      </c>
      <c r="G289" s="102">
        <f>SUM(Ведомственная!H266)</f>
        <v>0</v>
      </c>
      <c r="H289" s="102">
        <f>SUM(Ведомственная!I266)</f>
        <v>0</v>
      </c>
    </row>
    <row r="290" spans="1:8" ht="31.5">
      <c r="A290" s="125" t="s">
        <v>52</v>
      </c>
      <c r="B290" s="31" t="s">
        <v>223</v>
      </c>
      <c r="C290" s="31">
        <v>200</v>
      </c>
      <c r="D290" s="126" t="s">
        <v>169</v>
      </c>
      <c r="E290" s="126" t="s">
        <v>54</v>
      </c>
      <c r="F290" s="102">
        <f>SUM(Ведомственная!G301)</f>
        <v>394.2</v>
      </c>
      <c r="G290" s="102">
        <f>SUM(Ведомственная!H301)</f>
        <v>394.2</v>
      </c>
      <c r="H290" s="102">
        <f>SUM(Ведомственная!I301)</f>
        <v>394.2</v>
      </c>
    </row>
    <row r="291" spans="1:8" ht="31.5">
      <c r="A291" s="27" t="s">
        <v>273</v>
      </c>
      <c r="B291" s="31" t="s">
        <v>223</v>
      </c>
      <c r="C291" s="31">
        <v>400</v>
      </c>
      <c r="D291" s="126" t="s">
        <v>169</v>
      </c>
      <c r="E291" s="126" t="s">
        <v>54</v>
      </c>
      <c r="F291" s="102">
        <f>SUM(Ведомственная!G302)</f>
        <v>6000</v>
      </c>
      <c r="G291" s="102">
        <f>SUM(Ведомственная!H302)</f>
        <v>0</v>
      </c>
      <c r="H291" s="102">
        <f>SUM(Ведомственная!I302)</f>
        <v>0</v>
      </c>
    </row>
    <row r="292" spans="1:8" ht="31.5">
      <c r="A292" s="27" t="s">
        <v>273</v>
      </c>
      <c r="B292" s="31" t="s">
        <v>223</v>
      </c>
      <c r="C292" s="31">
        <v>400</v>
      </c>
      <c r="D292" s="175" t="s">
        <v>170</v>
      </c>
      <c r="E292" s="175" t="s">
        <v>34</v>
      </c>
      <c r="F292" s="102">
        <f>SUM(Ведомственная!G423)</f>
        <v>1000</v>
      </c>
      <c r="G292" s="102"/>
      <c r="H292" s="102"/>
    </row>
    <row r="293" spans="1:8">
      <c r="A293" s="125" t="s">
        <v>22</v>
      </c>
      <c r="B293" s="31" t="s">
        <v>223</v>
      </c>
      <c r="C293" s="31">
        <v>800</v>
      </c>
      <c r="D293" s="126" t="s">
        <v>34</v>
      </c>
      <c r="E293" s="126">
        <v>13</v>
      </c>
      <c r="F293" s="102">
        <f>SUM(Ведомственная!G102)</f>
        <v>20</v>
      </c>
      <c r="G293" s="102">
        <f>SUM(Ведомственная!H102)</f>
        <v>20</v>
      </c>
      <c r="H293" s="102">
        <f>SUM(Ведомственная!I102)</f>
        <v>20</v>
      </c>
    </row>
    <row r="294" spans="1:8" ht="31.5">
      <c r="A294" s="125" t="s">
        <v>710</v>
      </c>
      <c r="B294" s="31" t="s">
        <v>236</v>
      </c>
      <c r="C294" s="31"/>
      <c r="D294" s="126"/>
      <c r="E294" s="126"/>
      <c r="F294" s="102">
        <f>SUM(F295)</f>
        <v>1100</v>
      </c>
      <c r="G294" s="102">
        <f>SUM(G295)</f>
        <v>1100</v>
      </c>
      <c r="H294" s="102">
        <f>SUM(H295)</f>
        <v>1100</v>
      </c>
    </row>
    <row r="295" spans="1:8" ht="31.5">
      <c r="A295" s="125" t="s">
        <v>222</v>
      </c>
      <c r="B295" s="31" t="s">
        <v>734</v>
      </c>
      <c r="C295" s="31"/>
      <c r="D295" s="126"/>
      <c r="E295" s="126"/>
      <c r="F295" s="102">
        <f>SUM(F296:F298)</f>
        <v>1100</v>
      </c>
      <c r="G295" s="102">
        <f>SUM(G296:G298)</f>
        <v>1100</v>
      </c>
      <c r="H295" s="102">
        <f>SUM(H296:H298)</f>
        <v>1100</v>
      </c>
    </row>
    <row r="296" spans="1:8" ht="29.25" customHeight="1">
      <c r="A296" s="125" t="s">
        <v>52</v>
      </c>
      <c r="B296" s="31" t="s">
        <v>734</v>
      </c>
      <c r="C296" s="31">
        <v>200</v>
      </c>
      <c r="D296" s="126" t="s">
        <v>34</v>
      </c>
      <c r="E296" s="126">
        <v>13</v>
      </c>
      <c r="F296" s="102">
        <f>SUM(Ведомственная!G105)</f>
        <v>640</v>
      </c>
      <c r="G296" s="102">
        <f>SUM(Ведомственная!H105)</f>
        <v>640</v>
      </c>
      <c r="H296" s="102">
        <f>SUM(Ведомственная!I105)</f>
        <v>640</v>
      </c>
    </row>
    <row r="297" spans="1:8" ht="29.25" customHeight="1">
      <c r="A297" s="125" t="s">
        <v>22</v>
      </c>
      <c r="B297" s="31" t="s">
        <v>734</v>
      </c>
      <c r="C297" s="31">
        <v>800</v>
      </c>
      <c r="D297" s="126" t="s">
        <v>34</v>
      </c>
      <c r="E297" s="126">
        <v>13</v>
      </c>
      <c r="F297" s="102">
        <f>SUM(Ведомственная!G106)</f>
        <v>460</v>
      </c>
      <c r="G297" s="102">
        <f>SUM(Ведомственная!H106)</f>
        <v>460</v>
      </c>
      <c r="H297" s="102">
        <f>SUM(Ведомственная!I106)</f>
        <v>460</v>
      </c>
    </row>
    <row r="298" spans="1:8" ht="28.5" customHeight="1">
      <c r="A298" s="125" t="s">
        <v>22</v>
      </c>
      <c r="B298" s="31" t="s">
        <v>734</v>
      </c>
      <c r="C298" s="31">
        <v>800</v>
      </c>
      <c r="D298" s="126" t="s">
        <v>13</v>
      </c>
      <c r="E298" s="126" t="s">
        <v>24</v>
      </c>
      <c r="F298" s="102">
        <f>SUM(Ведомственная!G227)</f>
        <v>0</v>
      </c>
      <c r="G298" s="102">
        <f>SUM(Ведомственная!H227)</f>
        <v>0</v>
      </c>
      <c r="H298" s="102">
        <f>SUM(Ведомственная!I227)</f>
        <v>0</v>
      </c>
    </row>
    <row r="299" spans="1:8" s="24" customFormat="1" ht="29.25" customHeight="1">
      <c r="A299" s="21" t="s">
        <v>740</v>
      </c>
      <c r="B299" s="29" t="s">
        <v>238</v>
      </c>
      <c r="C299" s="44"/>
      <c r="D299" s="44"/>
      <c r="E299" s="44"/>
      <c r="F299" s="45">
        <f>SUM(F300+F310)</f>
        <v>129999.8</v>
      </c>
      <c r="G299" s="45">
        <f>SUM(G300+G310)</f>
        <v>47073.2</v>
      </c>
      <c r="H299" s="45">
        <f>SUM(H300+H310)</f>
        <v>56125.2</v>
      </c>
    </row>
    <row r="300" spans="1:8" ht="31.5">
      <c r="A300" s="125" t="s">
        <v>239</v>
      </c>
      <c r="B300" s="31" t="s">
        <v>241</v>
      </c>
      <c r="C300" s="126"/>
      <c r="D300" s="126"/>
      <c r="E300" s="126"/>
      <c r="F300" s="102">
        <f>SUM(F301+F303)+F308</f>
        <v>82926.600000000006</v>
      </c>
      <c r="G300" s="102">
        <f>SUM(G301+G303)+G308</f>
        <v>0</v>
      </c>
      <c r="H300" s="102">
        <f>SUM(H301+H303)+H308</f>
        <v>9052</v>
      </c>
    </row>
    <row r="301" spans="1:8" ht="47.25">
      <c r="A301" s="125" t="s">
        <v>468</v>
      </c>
      <c r="B301" s="31" t="s">
        <v>797</v>
      </c>
      <c r="C301" s="126"/>
      <c r="D301" s="126"/>
      <c r="E301" s="126"/>
      <c r="F301" s="102">
        <f>SUM(F302)</f>
        <v>81858.100000000006</v>
      </c>
      <c r="G301" s="102">
        <f>SUM(G302)</f>
        <v>0</v>
      </c>
      <c r="H301" s="102">
        <f>SUM(H302)</f>
        <v>8962.4</v>
      </c>
    </row>
    <row r="302" spans="1:8" ht="31.5">
      <c r="A302" s="27" t="s">
        <v>273</v>
      </c>
      <c r="B302" s="31" t="s">
        <v>797</v>
      </c>
      <c r="C302" s="126" t="s">
        <v>250</v>
      </c>
      <c r="D302" s="126" t="s">
        <v>169</v>
      </c>
      <c r="E302" s="126" t="s">
        <v>34</v>
      </c>
      <c r="F302" s="102">
        <f>SUM(Ведомственная!G242)</f>
        <v>81858.100000000006</v>
      </c>
      <c r="G302" s="102">
        <f>SUM(Ведомственная!H242)</f>
        <v>0</v>
      </c>
      <c r="H302" s="102">
        <f>SUM(Ведомственная!I242)</f>
        <v>8962.4</v>
      </c>
    </row>
    <row r="303" spans="1:8" ht="63">
      <c r="A303" s="125" t="s">
        <v>799</v>
      </c>
      <c r="B303" s="31" t="s">
        <v>798</v>
      </c>
      <c r="C303" s="126"/>
      <c r="D303" s="126"/>
      <c r="E303" s="126"/>
      <c r="F303" s="102">
        <f>SUM(F304)</f>
        <v>818.5</v>
      </c>
      <c r="G303" s="102">
        <f>SUM(G304)</f>
        <v>0</v>
      </c>
      <c r="H303" s="102">
        <f>SUM(H304)</f>
        <v>89.6</v>
      </c>
    </row>
    <row r="304" spans="1:8" ht="31.5">
      <c r="A304" s="27" t="s">
        <v>273</v>
      </c>
      <c r="B304" s="31" t="s">
        <v>798</v>
      </c>
      <c r="C304" s="126" t="s">
        <v>250</v>
      </c>
      <c r="D304" s="126" t="s">
        <v>169</v>
      </c>
      <c r="E304" s="126" t="s">
        <v>34</v>
      </c>
      <c r="F304" s="102">
        <f>SUM(Ведомственная!G244)</f>
        <v>818.5</v>
      </c>
      <c r="G304" s="102">
        <f>SUM(Ведомственная!H244)</f>
        <v>0</v>
      </c>
      <c r="H304" s="102">
        <f>SUM(Ведомственная!I244)</f>
        <v>89.6</v>
      </c>
    </row>
    <row r="305" spans="1:8" ht="31.5" hidden="1">
      <c r="A305" s="27" t="s">
        <v>369</v>
      </c>
      <c r="B305" s="35" t="s">
        <v>370</v>
      </c>
      <c r="C305" s="35"/>
      <c r="D305" s="35"/>
      <c r="E305" s="35"/>
      <c r="F305" s="79">
        <f>SUM(F306)</f>
        <v>0</v>
      </c>
      <c r="G305" s="79">
        <f>SUM(G306)</f>
        <v>0</v>
      </c>
      <c r="H305" s="79">
        <f>SUM(H306)</f>
        <v>0</v>
      </c>
    </row>
    <row r="306" spans="1:8" ht="31.5" hidden="1">
      <c r="A306" s="27" t="s">
        <v>273</v>
      </c>
      <c r="B306" s="35" t="s">
        <v>370</v>
      </c>
      <c r="C306" s="35" t="s">
        <v>250</v>
      </c>
      <c r="D306" s="35" t="s">
        <v>169</v>
      </c>
      <c r="E306" s="35" t="s">
        <v>169</v>
      </c>
      <c r="F306" s="79"/>
      <c r="G306" s="79"/>
      <c r="H306" s="79"/>
    </row>
    <row r="307" spans="1:8" ht="32.25" hidden="1" customHeight="1">
      <c r="A307" s="27" t="s">
        <v>273</v>
      </c>
      <c r="B307" s="31" t="s">
        <v>248</v>
      </c>
      <c r="C307" s="31">
        <v>400</v>
      </c>
      <c r="D307" s="126" t="s">
        <v>31</v>
      </c>
      <c r="E307" s="126" t="s">
        <v>78</v>
      </c>
      <c r="F307" s="102"/>
      <c r="G307" s="102"/>
      <c r="H307" s="102"/>
    </row>
    <row r="308" spans="1:8" ht="32.25" customHeight="1">
      <c r="A308" s="104" t="s">
        <v>35</v>
      </c>
      <c r="B308" s="35" t="s">
        <v>803</v>
      </c>
      <c r="C308" s="31"/>
      <c r="D308" s="126"/>
      <c r="E308" s="126"/>
      <c r="F308" s="102">
        <f>SUM(F309)</f>
        <v>250</v>
      </c>
      <c r="G308" s="102">
        <f>SUM(G309)</f>
        <v>0</v>
      </c>
      <c r="H308" s="102">
        <f>SUM(H309)</f>
        <v>0</v>
      </c>
    </row>
    <row r="309" spans="1:8" ht="32.25" customHeight="1">
      <c r="A309" s="27" t="s">
        <v>52</v>
      </c>
      <c r="B309" s="35" t="s">
        <v>803</v>
      </c>
      <c r="C309" s="31">
        <v>200</v>
      </c>
      <c r="D309" s="126" t="s">
        <v>169</v>
      </c>
      <c r="E309" s="126" t="s">
        <v>34</v>
      </c>
      <c r="F309" s="102">
        <f>SUM(Ведомственная!G336)</f>
        <v>250</v>
      </c>
      <c r="G309" s="102">
        <f>SUM(Ведомственная!H336)</f>
        <v>0</v>
      </c>
      <c r="H309" s="102">
        <f>SUM(Ведомственная!I336)</f>
        <v>0</v>
      </c>
    </row>
    <row r="310" spans="1:8" ht="63">
      <c r="A310" s="125" t="s">
        <v>364</v>
      </c>
      <c r="B310" s="31" t="s">
        <v>741</v>
      </c>
      <c r="C310" s="31"/>
      <c r="D310" s="126"/>
      <c r="E310" s="126"/>
      <c r="F310" s="102">
        <f>SUM(F311+F313)</f>
        <v>47073.2</v>
      </c>
      <c r="G310" s="102">
        <f>SUM(G311+G313)</f>
        <v>47073.2</v>
      </c>
      <c r="H310" s="102">
        <f>SUM(H311+H313)</f>
        <v>47073.2</v>
      </c>
    </row>
    <row r="311" spans="1:8" hidden="1">
      <c r="A311" s="27" t="s">
        <v>612</v>
      </c>
      <c r="B311" s="31" t="s">
        <v>742</v>
      </c>
      <c r="C311" s="31"/>
      <c r="D311" s="126"/>
      <c r="E311" s="126"/>
      <c r="F311" s="102">
        <f>SUM(F312)</f>
        <v>0</v>
      </c>
      <c r="G311" s="102">
        <f>SUM(G312)</f>
        <v>0</v>
      </c>
      <c r="H311" s="102">
        <f>SUM(H312)</f>
        <v>0</v>
      </c>
    </row>
    <row r="312" spans="1:8" ht="31.5" hidden="1">
      <c r="A312" s="125" t="s">
        <v>249</v>
      </c>
      <c r="B312" s="31" t="s">
        <v>742</v>
      </c>
      <c r="C312" s="31">
        <v>400</v>
      </c>
      <c r="D312" s="126" t="s">
        <v>31</v>
      </c>
      <c r="E312" s="126" t="s">
        <v>13</v>
      </c>
      <c r="F312" s="102">
        <f>SUM(Ведомственная!G394)</f>
        <v>0</v>
      </c>
      <c r="G312" s="102">
        <f>SUM(Ведомственная!H394)</f>
        <v>0</v>
      </c>
      <c r="H312" s="102">
        <f>SUM(Ведомственная!I394)</f>
        <v>0</v>
      </c>
    </row>
    <row r="313" spans="1:8" ht="47.25">
      <c r="A313" s="125" t="s">
        <v>251</v>
      </c>
      <c r="B313" s="126" t="s">
        <v>567</v>
      </c>
      <c r="C313" s="31"/>
      <c r="D313" s="126"/>
      <c r="E313" s="126"/>
      <c r="F313" s="102">
        <f>SUM(F314)</f>
        <v>47073.2</v>
      </c>
      <c r="G313" s="102">
        <f>SUM(G314)</f>
        <v>47073.2</v>
      </c>
      <c r="H313" s="102">
        <f>SUM(H314)</f>
        <v>47073.2</v>
      </c>
    </row>
    <row r="314" spans="1:8" ht="31.5">
      <c r="A314" s="125" t="s">
        <v>249</v>
      </c>
      <c r="B314" s="126" t="s">
        <v>567</v>
      </c>
      <c r="C314" s="126" t="s">
        <v>250</v>
      </c>
      <c r="D314" s="126" t="s">
        <v>31</v>
      </c>
      <c r="E314" s="126" t="s">
        <v>13</v>
      </c>
      <c r="F314" s="102">
        <f>SUM(Ведомственная!G396)</f>
        <v>47073.2</v>
      </c>
      <c r="G314" s="102">
        <f>SUM(Ведомственная!H396)</f>
        <v>47073.2</v>
      </c>
      <c r="H314" s="102">
        <f>SUM(Ведомственная!I396)</f>
        <v>47073.2</v>
      </c>
    </row>
    <row r="315" spans="1:8" s="24" customFormat="1" ht="31.5">
      <c r="A315" s="21" t="s">
        <v>743</v>
      </c>
      <c r="B315" s="44" t="s">
        <v>225</v>
      </c>
      <c r="C315" s="44"/>
      <c r="D315" s="44"/>
      <c r="E315" s="44"/>
      <c r="F315" s="45">
        <f t="shared" ref="F315:H317" si="13">F316</f>
        <v>78</v>
      </c>
      <c r="G315" s="45">
        <f t="shared" si="13"/>
        <v>78</v>
      </c>
      <c r="H315" s="45">
        <f t="shared" si="13"/>
        <v>78</v>
      </c>
    </row>
    <row r="316" spans="1:8">
      <c r="A316" s="125" t="s">
        <v>35</v>
      </c>
      <c r="B316" s="126" t="s">
        <v>342</v>
      </c>
      <c r="C316" s="126"/>
      <c r="D316" s="126"/>
      <c r="E316" s="126"/>
      <c r="F316" s="102">
        <f t="shared" si="13"/>
        <v>78</v>
      </c>
      <c r="G316" s="102">
        <f t="shared" si="13"/>
        <v>78</v>
      </c>
      <c r="H316" s="102">
        <f t="shared" si="13"/>
        <v>78</v>
      </c>
    </row>
    <row r="317" spans="1:8">
      <c r="A317" s="36" t="s">
        <v>153</v>
      </c>
      <c r="B317" s="126" t="s">
        <v>343</v>
      </c>
      <c r="C317" s="126"/>
      <c r="D317" s="126"/>
      <c r="E317" s="126"/>
      <c r="F317" s="102">
        <f t="shared" si="13"/>
        <v>78</v>
      </c>
      <c r="G317" s="102">
        <f t="shared" si="13"/>
        <v>78</v>
      </c>
      <c r="H317" s="102">
        <f t="shared" si="13"/>
        <v>78</v>
      </c>
    </row>
    <row r="318" spans="1:8" ht="31.5">
      <c r="A318" s="125" t="s">
        <v>52</v>
      </c>
      <c r="B318" s="126" t="s">
        <v>343</v>
      </c>
      <c r="C318" s="126" t="s">
        <v>91</v>
      </c>
      <c r="D318" s="126" t="s">
        <v>113</v>
      </c>
      <c r="E318" s="126" t="s">
        <v>113</v>
      </c>
      <c r="F318" s="102">
        <f>SUM(Ведомственная!G933)</f>
        <v>78</v>
      </c>
      <c r="G318" s="102">
        <f>SUM(Ведомственная!H933)</f>
        <v>78</v>
      </c>
      <c r="H318" s="102">
        <f>SUM(Ведомственная!I933)</f>
        <v>78</v>
      </c>
    </row>
    <row r="319" spans="1:8" ht="63">
      <c r="A319" s="21" t="s">
        <v>831</v>
      </c>
      <c r="B319" s="44" t="s">
        <v>830</v>
      </c>
      <c r="C319" s="126"/>
      <c r="D319" s="126"/>
      <c r="E319" s="126"/>
      <c r="F319" s="45">
        <f>SUM(F320+F324)</f>
        <v>1300</v>
      </c>
      <c r="G319" s="45">
        <f>SUM(G320+G324)</f>
        <v>0</v>
      </c>
      <c r="H319" s="45">
        <f>SUM(H320+H324)</f>
        <v>0</v>
      </c>
    </row>
    <row r="320" spans="1:8">
      <c r="A320" s="125" t="s">
        <v>35</v>
      </c>
      <c r="B320" s="2" t="s">
        <v>832</v>
      </c>
      <c r="C320" s="126"/>
      <c r="D320" s="126"/>
      <c r="E320" s="126"/>
      <c r="F320" s="102">
        <f t="shared" ref="F320:H322" si="14">SUM(F321)</f>
        <v>672</v>
      </c>
      <c r="G320" s="102">
        <f t="shared" si="14"/>
        <v>0</v>
      </c>
      <c r="H320" s="102">
        <f t="shared" si="14"/>
        <v>0</v>
      </c>
    </row>
    <row r="321" spans="1:8">
      <c r="A321" s="125" t="s">
        <v>153</v>
      </c>
      <c r="B321" s="2" t="s">
        <v>833</v>
      </c>
      <c r="C321" s="126"/>
      <c r="D321" s="126"/>
      <c r="E321" s="126"/>
      <c r="F321" s="102">
        <f t="shared" si="14"/>
        <v>672</v>
      </c>
      <c r="G321" s="102">
        <f t="shared" si="14"/>
        <v>0</v>
      </c>
      <c r="H321" s="102">
        <f t="shared" si="14"/>
        <v>0</v>
      </c>
    </row>
    <row r="322" spans="1:8">
      <c r="A322" s="125" t="s">
        <v>128</v>
      </c>
      <c r="B322" s="2" t="s">
        <v>834</v>
      </c>
      <c r="C322" s="126"/>
      <c r="D322" s="126"/>
      <c r="E322" s="126"/>
      <c r="F322" s="102">
        <f t="shared" si="14"/>
        <v>672</v>
      </c>
      <c r="G322" s="102">
        <f t="shared" si="14"/>
        <v>0</v>
      </c>
      <c r="H322" s="102">
        <f t="shared" si="14"/>
        <v>0</v>
      </c>
    </row>
    <row r="323" spans="1:8" ht="31.5">
      <c r="A323" s="125" t="s">
        <v>52</v>
      </c>
      <c r="B323" s="2" t="s">
        <v>834</v>
      </c>
      <c r="C323" s="126" t="s">
        <v>91</v>
      </c>
      <c r="D323" s="126" t="s">
        <v>15</v>
      </c>
      <c r="E323" s="126" t="s">
        <v>34</v>
      </c>
      <c r="F323" s="102">
        <f>SUM(Ведомственная!G1070)</f>
        <v>672</v>
      </c>
      <c r="G323" s="102">
        <f>SUM(Ведомственная!H1070)</f>
        <v>0</v>
      </c>
      <c r="H323" s="102">
        <f>SUM(Ведомственная!I1070)</f>
        <v>0</v>
      </c>
    </row>
    <row r="324" spans="1:8">
      <c r="A324" s="125" t="s">
        <v>151</v>
      </c>
      <c r="B324" s="2" t="s">
        <v>835</v>
      </c>
      <c r="C324" s="126"/>
      <c r="D324" s="126"/>
      <c r="E324" s="126"/>
      <c r="F324" s="102">
        <f t="shared" ref="F324:H326" si="15">SUM(F325)</f>
        <v>628</v>
      </c>
      <c r="G324" s="102">
        <f t="shared" si="15"/>
        <v>0</v>
      </c>
      <c r="H324" s="102">
        <f t="shared" si="15"/>
        <v>0</v>
      </c>
    </row>
    <row r="325" spans="1:8" ht="31.5">
      <c r="A325" s="125" t="s">
        <v>264</v>
      </c>
      <c r="B325" s="2" t="s">
        <v>836</v>
      </c>
      <c r="C325" s="126"/>
      <c r="D325" s="126"/>
      <c r="E325" s="126"/>
      <c r="F325" s="102">
        <f t="shared" si="15"/>
        <v>628</v>
      </c>
      <c r="G325" s="102">
        <f t="shared" si="15"/>
        <v>0</v>
      </c>
      <c r="H325" s="102">
        <f t="shared" si="15"/>
        <v>0</v>
      </c>
    </row>
    <row r="326" spans="1:8">
      <c r="A326" s="125" t="s">
        <v>141</v>
      </c>
      <c r="B326" s="2" t="s">
        <v>837</v>
      </c>
      <c r="C326" s="126"/>
      <c r="D326" s="126"/>
      <c r="E326" s="126"/>
      <c r="F326" s="102">
        <f t="shared" si="15"/>
        <v>628</v>
      </c>
      <c r="G326" s="102">
        <f t="shared" si="15"/>
        <v>0</v>
      </c>
      <c r="H326" s="102">
        <f t="shared" si="15"/>
        <v>0</v>
      </c>
    </row>
    <row r="327" spans="1:8" ht="31.5">
      <c r="A327" s="125" t="s">
        <v>121</v>
      </c>
      <c r="B327" s="2" t="s">
        <v>837</v>
      </c>
      <c r="C327" s="126" t="s">
        <v>122</v>
      </c>
      <c r="D327" s="126" t="s">
        <v>15</v>
      </c>
      <c r="E327" s="126" t="s">
        <v>34</v>
      </c>
      <c r="F327" s="102">
        <f>SUM(Ведомственная!G1074)</f>
        <v>628</v>
      </c>
      <c r="G327" s="102">
        <f>SUM(Ведомственная!H1074)</f>
        <v>0</v>
      </c>
      <c r="H327" s="102">
        <f>SUM(Ведомственная!I1074)</f>
        <v>0</v>
      </c>
    </row>
    <row r="328" spans="1:8" ht="47.25">
      <c r="A328" s="21" t="s">
        <v>744</v>
      </c>
      <c r="B328" s="44" t="s">
        <v>344</v>
      </c>
      <c r="C328" s="44"/>
      <c r="D328" s="44"/>
      <c r="E328" s="44"/>
      <c r="F328" s="45">
        <f t="shared" ref="F328:H330" si="16">F329</f>
        <v>78.5</v>
      </c>
      <c r="G328" s="45">
        <f t="shared" si="16"/>
        <v>78.5</v>
      </c>
      <c r="H328" s="45">
        <f t="shared" si="16"/>
        <v>78.5</v>
      </c>
    </row>
    <row r="329" spans="1:8">
      <c r="A329" s="125" t="s">
        <v>35</v>
      </c>
      <c r="B329" s="126" t="s">
        <v>345</v>
      </c>
      <c r="C329" s="126"/>
      <c r="D329" s="126"/>
      <c r="E329" s="126"/>
      <c r="F329" s="102">
        <f t="shared" si="16"/>
        <v>78.5</v>
      </c>
      <c r="G329" s="102">
        <f t="shared" si="16"/>
        <v>78.5</v>
      </c>
      <c r="H329" s="102">
        <f t="shared" si="16"/>
        <v>78.5</v>
      </c>
    </row>
    <row r="330" spans="1:8">
      <c r="A330" s="36" t="s">
        <v>153</v>
      </c>
      <c r="B330" s="126" t="s">
        <v>346</v>
      </c>
      <c r="C330" s="126"/>
      <c r="D330" s="126"/>
      <c r="E330" s="126"/>
      <c r="F330" s="102">
        <f t="shared" si="16"/>
        <v>78.5</v>
      </c>
      <c r="G330" s="102">
        <f t="shared" si="16"/>
        <v>78.5</v>
      </c>
      <c r="H330" s="102">
        <f t="shared" si="16"/>
        <v>78.5</v>
      </c>
    </row>
    <row r="331" spans="1:8" ht="31.5">
      <c r="A331" s="125" t="s">
        <v>52</v>
      </c>
      <c r="B331" s="126" t="s">
        <v>346</v>
      </c>
      <c r="C331" s="126" t="s">
        <v>91</v>
      </c>
      <c r="D331" s="126" t="s">
        <v>113</v>
      </c>
      <c r="E331" s="126" t="s">
        <v>113</v>
      </c>
      <c r="F331" s="102">
        <f>SUM(Ведомственная!G936)</f>
        <v>78.5</v>
      </c>
      <c r="G331" s="102">
        <f>SUM(Ведомственная!H936)</f>
        <v>78.5</v>
      </c>
      <c r="H331" s="102">
        <f>SUM(Ведомственная!I936)</f>
        <v>78.5</v>
      </c>
    </row>
    <row r="332" spans="1:8" ht="31.5">
      <c r="A332" s="21" t="s">
        <v>754</v>
      </c>
      <c r="B332" s="22" t="s">
        <v>115</v>
      </c>
      <c r="C332" s="22"/>
      <c r="D332" s="22"/>
      <c r="E332" s="22"/>
      <c r="F332" s="28">
        <f>F333+F345+F349+F355+F360+F372+F405</f>
        <v>259519.7</v>
      </c>
      <c r="G332" s="28">
        <f>G333+G345+G349+G355+G360+G372+G405</f>
        <v>245711.1</v>
      </c>
      <c r="H332" s="28">
        <f>H333+H345+H349+H355+H360+H372+H405</f>
        <v>243463.2</v>
      </c>
    </row>
    <row r="333" spans="1:8">
      <c r="A333" s="125" t="s">
        <v>125</v>
      </c>
      <c r="B333" s="2" t="s">
        <v>126</v>
      </c>
      <c r="C333" s="2"/>
      <c r="D333" s="2"/>
      <c r="E333" s="2"/>
      <c r="F333" s="25">
        <f>F334+F340+F337</f>
        <v>62926.899999999994</v>
      </c>
      <c r="G333" s="25">
        <f>G334+G340+G337</f>
        <v>60968.800000000003</v>
      </c>
      <c r="H333" s="25">
        <f>H334+H340+H337</f>
        <v>60968.800000000003</v>
      </c>
    </row>
    <row r="334" spans="1:8" ht="47.25">
      <c r="A334" s="125" t="s">
        <v>26</v>
      </c>
      <c r="B334" s="2" t="s">
        <v>127</v>
      </c>
      <c r="C334" s="2"/>
      <c r="D334" s="2"/>
      <c r="E334" s="2"/>
      <c r="F334" s="25">
        <f t="shared" ref="F334:H335" si="17">F335</f>
        <v>44297.2</v>
      </c>
      <c r="G334" s="25">
        <f t="shared" si="17"/>
        <v>42339.1</v>
      </c>
      <c r="H334" s="25">
        <f t="shared" si="17"/>
        <v>42339.1</v>
      </c>
    </row>
    <row r="335" spans="1:8">
      <c r="A335" s="125" t="s">
        <v>128</v>
      </c>
      <c r="B335" s="2" t="s">
        <v>129</v>
      </c>
      <c r="C335" s="2"/>
      <c r="D335" s="2"/>
      <c r="E335" s="2"/>
      <c r="F335" s="25">
        <f t="shared" si="17"/>
        <v>44297.2</v>
      </c>
      <c r="G335" s="25">
        <f t="shared" si="17"/>
        <v>42339.1</v>
      </c>
      <c r="H335" s="25">
        <f t="shared" si="17"/>
        <v>42339.1</v>
      </c>
    </row>
    <row r="336" spans="1:8" ht="31.5">
      <c r="A336" s="125" t="s">
        <v>121</v>
      </c>
      <c r="B336" s="2" t="s">
        <v>129</v>
      </c>
      <c r="C336" s="2" t="s">
        <v>122</v>
      </c>
      <c r="D336" s="2" t="s">
        <v>15</v>
      </c>
      <c r="E336" s="2" t="s">
        <v>34</v>
      </c>
      <c r="F336" s="25">
        <f>SUM(Ведомственная!G1079)</f>
        <v>44297.2</v>
      </c>
      <c r="G336" s="25">
        <f>SUM(Ведомственная!H1079)</f>
        <v>42339.1</v>
      </c>
      <c r="H336" s="25">
        <f>SUM(Ведомственная!I1079)</f>
        <v>42339.1</v>
      </c>
    </row>
    <row r="337" spans="1:8">
      <c r="A337" s="125" t="s">
        <v>151</v>
      </c>
      <c r="B337" s="2" t="s">
        <v>622</v>
      </c>
      <c r="C337" s="2"/>
      <c r="D337" s="2"/>
      <c r="E337" s="2"/>
      <c r="F337" s="25">
        <f t="shared" ref="F337:H338" si="18">SUM(F338)</f>
        <v>0</v>
      </c>
      <c r="G337" s="25">
        <f t="shared" si="18"/>
        <v>0</v>
      </c>
      <c r="H337" s="25">
        <f t="shared" si="18"/>
        <v>0</v>
      </c>
    </row>
    <row r="338" spans="1:8" ht="31.5">
      <c r="A338" s="125" t="s">
        <v>335</v>
      </c>
      <c r="B338" s="2" t="s">
        <v>624</v>
      </c>
      <c r="C338" s="2"/>
      <c r="D338" s="2"/>
      <c r="E338" s="2"/>
      <c r="F338" s="25">
        <f t="shared" si="18"/>
        <v>0</v>
      </c>
      <c r="G338" s="25">
        <f t="shared" si="18"/>
        <v>0</v>
      </c>
      <c r="H338" s="25">
        <f t="shared" si="18"/>
        <v>0</v>
      </c>
    </row>
    <row r="339" spans="1:8" ht="31.5">
      <c r="A339" s="125" t="s">
        <v>121</v>
      </c>
      <c r="B339" s="2" t="s">
        <v>624</v>
      </c>
      <c r="C339" s="2" t="s">
        <v>122</v>
      </c>
      <c r="D339" s="2" t="s">
        <v>15</v>
      </c>
      <c r="E339" s="2" t="s">
        <v>34</v>
      </c>
      <c r="F339" s="25">
        <f>SUM(Ведомственная!G1083)</f>
        <v>0</v>
      </c>
      <c r="G339" s="25">
        <f>SUM(Ведомственная!H1083)</f>
        <v>0</v>
      </c>
      <c r="H339" s="25">
        <f>SUM(Ведомственная!I1083)</f>
        <v>0</v>
      </c>
    </row>
    <row r="340" spans="1:8" ht="31.5">
      <c r="A340" s="125" t="s">
        <v>45</v>
      </c>
      <c r="B340" s="2" t="s">
        <v>130</v>
      </c>
      <c r="C340" s="2"/>
      <c r="D340" s="2"/>
      <c r="E340" s="2"/>
      <c r="F340" s="25">
        <f>F341</f>
        <v>18629.7</v>
      </c>
      <c r="G340" s="25">
        <f>G341</f>
        <v>18629.7</v>
      </c>
      <c r="H340" s="25">
        <f>H341</f>
        <v>18629.7</v>
      </c>
    </row>
    <row r="341" spans="1:8">
      <c r="A341" s="125" t="s">
        <v>128</v>
      </c>
      <c r="B341" s="2" t="s">
        <v>131</v>
      </c>
      <c r="C341" s="2"/>
      <c r="D341" s="2"/>
      <c r="E341" s="2"/>
      <c r="F341" s="25">
        <f>F342+F343+F344</f>
        <v>18629.7</v>
      </c>
      <c r="G341" s="25">
        <f>G342+G343+G344</f>
        <v>18629.7</v>
      </c>
      <c r="H341" s="25">
        <f>H342+H343+H344</f>
        <v>18629.7</v>
      </c>
    </row>
    <row r="342" spans="1:8" ht="63">
      <c r="A342" s="125" t="s">
        <v>51</v>
      </c>
      <c r="B342" s="2" t="s">
        <v>131</v>
      </c>
      <c r="C342" s="2" t="s">
        <v>89</v>
      </c>
      <c r="D342" s="2" t="s">
        <v>15</v>
      </c>
      <c r="E342" s="2" t="s">
        <v>34</v>
      </c>
      <c r="F342" s="25">
        <f>SUM(Ведомственная!G1086)</f>
        <v>15974.2</v>
      </c>
      <c r="G342" s="25">
        <f>SUM(Ведомственная!H1086)</f>
        <v>15974.2</v>
      </c>
      <c r="H342" s="25">
        <f>SUM(Ведомственная!I1086)</f>
        <v>15974.2</v>
      </c>
    </row>
    <row r="343" spans="1:8" ht="31.5">
      <c r="A343" s="125" t="s">
        <v>52</v>
      </c>
      <c r="B343" s="2" t="s">
        <v>131</v>
      </c>
      <c r="C343" s="2" t="s">
        <v>91</v>
      </c>
      <c r="D343" s="2" t="s">
        <v>15</v>
      </c>
      <c r="E343" s="2" t="s">
        <v>34</v>
      </c>
      <c r="F343" s="25">
        <f>SUM(Ведомственная!G1087)</f>
        <v>2270.6</v>
      </c>
      <c r="G343" s="25">
        <f>SUM(Ведомственная!H1087)</f>
        <v>2277</v>
      </c>
      <c r="H343" s="25">
        <f>SUM(Ведомственная!I1087)</f>
        <v>2283.4</v>
      </c>
    </row>
    <row r="344" spans="1:8">
      <c r="A344" s="125" t="s">
        <v>22</v>
      </c>
      <c r="B344" s="2" t="s">
        <v>131</v>
      </c>
      <c r="C344" s="2" t="s">
        <v>96</v>
      </c>
      <c r="D344" s="2" t="s">
        <v>15</v>
      </c>
      <c r="E344" s="2" t="s">
        <v>34</v>
      </c>
      <c r="F344" s="25">
        <f>SUM(Ведомственная!G1088)</f>
        <v>384.9</v>
      </c>
      <c r="G344" s="25">
        <f>SUM(Ведомственная!H1088)</f>
        <v>378.5</v>
      </c>
      <c r="H344" s="25">
        <f>SUM(Ведомственная!I1088)</f>
        <v>372.1</v>
      </c>
    </row>
    <row r="345" spans="1:8">
      <c r="A345" s="125" t="s">
        <v>116</v>
      </c>
      <c r="B345" s="2" t="s">
        <v>117</v>
      </c>
      <c r="C345" s="2"/>
      <c r="D345" s="2"/>
      <c r="E345" s="2"/>
      <c r="F345" s="25">
        <f t="shared" ref="F345:H347" si="19">F346</f>
        <v>88659.4</v>
      </c>
      <c r="G345" s="25">
        <f t="shared" si="19"/>
        <v>87013.6</v>
      </c>
      <c r="H345" s="25">
        <f t="shared" si="19"/>
        <v>87013.6</v>
      </c>
    </row>
    <row r="346" spans="1:8" ht="47.25">
      <c r="A346" s="125" t="s">
        <v>26</v>
      </c>
      <c r="B346" s="2" t="s">
        <v>118</v>
      </c>
      <c r="C346" s="2"/>
      <c r="D346" s="2"/>
      <c r="E346" s="2"/>
      <c r="F346" s="25">
        <f t="shared" si="19"/>
        <v>88659.4</v>
      </c>
      <c r="G346" s="25">
        <f t="shared" si="19"/>
        <v>87013.6</v>
      </c>
      <c r="H346" s="25">
        <f t="shared" si="19"/>
        <v>87013.6</v>
      </c>
    </row>
    <row r="347" spans="1:8">
      <c r="A347" s="125" t="s">
        <v>119</v>
      </c>
      <c r="B347" s="2" t="s">
        <v>120</v>
      </c>
      <c r="C347" s="2"/>
      <c r="D347" s="2"/>
      <c r="E347" s="2"/>
      <c r="F347" s="25">
        <f t="shared" si="19"/>
        <v>88659.4</v>
      </c>
      <c r="G347" s="25">
        <f t="shared" si="19"/>
        <v>87013.6</v>
      </c>
      <c r="H347" s="25">
        <f t="shared" si="19"/>
        <v>87013.6</v>
      </c>
    </row>
    <row r="348" spans="1:8" ht="31.5">
      <c r="A348" s="125" t="s">
        <v>121</v>
      </c>
      <c r="B348" s="2" t="s">
        <v>120</v>
      </c>
      <c r="C348" s="2" t="s">
        <v>122</v>
      </c>
      <c r="D348" s="2" t="s">
        <v>113</v>
      </c>
      <c r="E348" s="2" t="s">
        <v>54</v>
      </c>
      <c r="F348" s="25">
        <f>SUM(Ведомственная!G1041)</f>
        <v>88659.4</v>
      </c>
      <c r="G348" s="25">
        <f>SUM(Ведомственная!H1041)</f>
        <v>87013.6</v>
      </c>
      <c r="H348" s="25">
        <f>SUM(Ведомственная!I1041)</f>
        <v>87013.6</v>
      </c>
    </row>
    <row r="349" spans="1:8" ht="31.5">
      <c r="A349" s="125" t="s">
        <v>133</v>
      </c>
      <c r="B349" s="2" t="s">
        <v>134</v>
      </c>
      <c r="C349" s="2"/>
      <c r="D349" s="2"/>
      <c r="E349" s="2"/>
      <c r="F349" s="25">
        <f t="shared" ref="F349:H350" si="20">F350</f>
        <v>51076.500000000007</v>
      </c>
      <c r="G349" s="25">
        <f t="shared" si="20"/>
        <v>49339.000000000007</v>
      </c>
      <c r="H349" s="25">
        <f t="shared" si="20"/>
        <v>50339.000000000007</v>
      </c>
    </row>
    <row r="350" spans="1:8" ht="31.5">
      <c r="A350" s="125" t="s">
        <v>45</v>
      </c>
      <c r="B350" s="2" t="s">
        <v>135</v>
      </c>
      <c r="C350" s="2"/>
      <c r="D350" s="2"/>
      <c r="E350" s="2"/>
      <c r="F350" s="25">
        <f t="shared" si="20"/>
        <v>51076.500000000007</v>
      </c>
      <c r="G350" s="25">
        <f t="shared" si="20"/>
        <v>49339.000000000007</v>
      </c>
      <c r="H350" s="25">
        <f t="shared" si="20"/>
        <v>50339.000000000007</v>
      </c>
    </row>
    <row r="351" spans="1:8">
      <c r="A351" s="125" t="s">
        <v>136</v>
      </c>
      <c r="B351" s="2" t="s">
        <v>137</v>
      </c>
      <c r="C351" s="2"/>
      <c r="D351" s="2"/>
      <c r="E351" s="2"/>
      <c r="F351" s="25">
        <f>F352+F353+F354</f>
        <v>51076.500000000007</v>
      </c>
      <c r="G351" s="25">
        <f>G352+G353+G354</f>
        <v>49339.000000000007</v>
      </c>
      <c r="H351" s="25">
        <f>H352+H353+H354</f>
        <v>50339.000000000007</v>
      </c>
    </row>
    <row r="352" spans="1:8" ht="63">
      <c r="A352" s="125" t="s">
        <v>51</v>
      </c>
      <c r="B352" s="2" t="s">
        <v>137</v>
      </c>
      <c r="C352" s="2" t="s">
        <v>89</v>
      </c>
      <c r="D352" s="2" t="s">
        <v>15</v>
      </c>
      <c r="E352" s="2" t="s">
        <v>34</v>
      </c>
      <c r="F352" s="25">
        <f>SUM(Ведомственная!G1092)</f>
        <v>45217.8</v>
      </c>
      <c r="G352" s="25">
        <f>SUM(Ведомственная!H1092)</f>
        <v>45217.8</v>
      </c>
      <c r="H352" s="25">
        <f>SUM(Ведомственная!I1092)</f>
        <v>45217.8</v>
      </c>
    </row>
    <row r="353" spans="1:8" ht="31.5">
      <c r="A353" s="125" t="s">
        <v>52</v>
      </c>
      <c r="B353" s="2" t="s">
        <v>137</v>
      </c>
      <c r="C353" s="2" t="s">
        <v>91</v>
      </c>
      <c r="D353" s="2" t="s">
        <v>15</v>
      </c>
      <c r="E353" s="2" t="s">
        <v>34</v>
      </c>
      <c r="F353" s="25">
        <f>SUM(Ведомственная!G1093)</f>
        <v>5389.3</v>
      </c>
      <c r="G353" s="25">
        <f>SUM(Ведомственная!H1093)</f>
        <v>3663.3</v>
      </c>
      <c r="H353" s="25">
        <f>SUM(Ведомственная!I1093)</f>
        <v>4674.8999999999996</v>
      </c>
    </row>
    <row r="354" spans="1:8">
      <c r="A354" s="125" t="s">
        <v>22</v>
      </c>
      <c r="B354" s="2" t="s">
        <v>137</v>
      </c>
      <c r="C354" s="2" t="s">
        <v>96</v>
      </c>
      <c r="D354" s="2" t="s">
        <v>15</v>
      </c>
      <c r="E354" s="2" t="s">
        <v>34</v>
      </c>
      <c r="F354" s="25">
        <f>SUM(Ведомственная!G1094)</f>
        <v>469.4</v>
      </c>
      <c r="G354" s="25">
        <f>SUM(Ведомственная!H1094)</f>
        <v>457.9</v>
      </c>
      <c r="H354" s="25">
        <f>SUM(Ведомственная!I1094)</f>
        <v>446.3</v>
      </c>
    </row>
    <row r="355" spans="1:8" ht="31.5">
      <c r="A355" s="125" t="s">
        <v>138</v>
      </c>
      <c r="B355" s="2" t="s">
        <v>139</v>
      </c>
      <c r="C355" s="2"/>
      <c r="D355" s="2"/>
      <c r="E355" s="2"/>
      <c r="F355" s="25">
        <f t="shared" ref="F355:H357" si="21">F356</f>
        <v>10425.6</v>
      </c>
      <c r="G355" s="25">
        <f t="shared" si="21"/>
        <v>10920.4</v>
      </c>
      <c r="H355" s="25">
        <f t="shared" si="21"/>
        <v>10920.4</v>
      </c>
    </row>
    <row r="356" spans="1:8" ht="47.25">
      <c r="A356" s="125" t="s">
        <v>26</v>
      </c>
      <c r="B356" s="2" t="s">
        <v>140</v>
      </c>
      <c r="C356" s="2"/>
      <c r="D356" s="2"/>
      <c r="E356" s="2"/>
      <c r="F356" s="25">
        <f t="shared" si="21"/>
        <v>10425.6</v>
      </c>
      <c r="G356" s="25">
        <f t="shared" si="21"/>
        <v>10920.4</v>
      </c>
      <c r="H356" s="25">
        <f t="shared" si="21"/>
        <v>10920.4</v>
      </c>
    </row>
    <row r="357" spans="1:8">
      <c r="A357" s="125" t="s">
        <v>141</v>
      </c>
      <c r="B357" s="2" t="s">
        <v>142</v>
      </c>
      <c r="C357" s="2"/>
      <c r="D357" s="2"/>
      <c r="E357" s="2"/>
      <c r="F357" s="25">
        <f t="shared" si="21"/>
        <v>10425.6</v>
      </c>
      <c r="G357" s="25">
        <f t="shared" si="21"/>
        <v>10920.4</v>
      </c>
      <c r="H357" s="25">
        <f t="shared" si="21"/>
        <v>10920.4</v>
      </c>
    </row>
    <row r="358" spans="1:8" ht="31.5">
      <c r="A358" s="125" t="s">
        <v>121</v>
      </c>
      <c r="B358" s="2" t="s">
        <v>142</v>
      </c>
      <c r="C358" s="2" t="s">
        <v>122</v>
      </c>
      <c r="D358" s="2" t="s">
        <v>15</v>
      </c>
      <c r="E358" s="2" t="s">
        <v>34</v>
      </c>
      <c r="F358" s="25">
        <f>SUM(Ведомственная!G1098)</f>
        <v>10425.6</v>
      </c>
      <c r="G358" s="25">
        <f>SUM(Ведомственная!H1098)</f>
        <v>10920.4</v>
      </c>
      <c r="H358" s="25">
        <f>SUM(Ведомственная!I1098)</f>
        <v>10920.4</v>
      </c>
    </row>
    <row r="359" spans="1:8" ht="31.5" hidden="1">
      <c r="A359" s="125" t="s">
        <v>72</v>
      </c>
      <c r="B359" s="2" t="s">
        <v>413</v>
      </c>
      <c r="C359" s="2" t="s">
        <v>122</v>
      </c>
      <c r="D359" s="2" t="s">
        <v>15</v>
      </c>
      <c r="E359" s="2" t="s">
        <v>13</v>
      </c>
      <c r="F359" s="25"/>
      <c r="G359" s="25"/>
      <c r="H359" s="25"/>
    </row>
    <row r="360" spans="1:8">
      <c r="A360" s="125" t="s">
        <v>154</v>
      </c>
      <c r="B360" s="2" t="s">
        <v>155</v>
      </c>
      <c r="C360" s="2"/>
      <c r="D360" s="2"/>
      <c r="E360" s="2"/>
      <c r="F360" s="25">
        <f>F361+F365</f>
        <v>9445.2000000000007</v>
      </c>
      <c r="G360" s="25">
        <f>G361+G365</f>
        <v>0</v>
      </c>
      <c r="H360" s="25">
        <f>H361+H365</f>
        <v>0</v>
      </c>
    </row>
    <row r="361" spans="1:8">
      <c r="A361" s="125" t="s">
        <v>35</v>
      </c>
      <c r="B361" s="2" t="s">
        <v>416</v>
      </c>
      <c r="C361" s="2"/>
      <c r="D361" s="2"/>
      <c r="E361" s="2"/>
      <c r="F361" s="25">
        <f>F362</f>
        <v>2650</v>
      </c>
      <c r="G361" s="25">
        <f>G362</f>
        <v>0</v>
      </c>
      <c r="H361" s="25">
        <f>H362</f>
        <v>0</v>
      </c>
    </row>
    <row r="362" spans="1:8" ht="14.25" customHeight="1">
      <c r="A362" s="125" t="s">
        <v>153</v>
      </c>
      <c r="B362" s="2" t="s">
        <v>417</v>
      </c>
      <c r="C362" s="2"/>
      <c r="D362" s="2"/>
      <c r="E362" s="2"/>
      <c r="F362" s="25">
        <f>F363+F364</f>
        <v>2650</v>
      </c>
      <c r="G362" s="25">
        <f>G363+G364</f>
        <v>0</v>
      </c>
      <c r="H362" s="25">
        <f>H363+H364</f>
        <v>0</v>
      </c>
    </row>
    <row r="363" spans="1:8" ht="63" hidden="1">
      <c r="A363" s="125" t="s">
        <v>132</v>
      </c>
      <c r="B363" s="2" t="s">
        <v>417</v>
      </c>
      <c r="C363" s="2" t="s">
        <v>89</v>
      </c>
      <c r="D363" s="2" t="s">
        <v>15</v>
      </c>
      <c r="E363" s="2" t="s">
        <v>13</v>
      </c>
      <c r="F363" s="25"/>
      <c r="G363" s="25"/>
      <c r="H363" s="25"/>
    </row>
    <row r="364" spans="1:8" ht="31.5">
      <c r="A364" s="125" t="s">
        <v>52</v>
      </c>
      <c r="B364" s="2" t="s">
        <v>417</v>
      </c>
      <c r="C364" s="2" t="s">
        <v>91</v>
      </c>
      <c r="D364" s="2" t="s">
        <v>15</v>
      </c>
      <c r="E364" s="2" t="s">
        <v>13</v>
      </c>
      <c r="F364" s="25">
        <f>SUM(Ведомственная!G1142)</f>
        <v>2650</v>
      </c>
      <c r="G364" s="25">
        <f>SUM(Ведомственная!H1142)</f>
        <v>0</v>
      </c>
      <c r="H364" s="25">
        <f>SUM(Ведомственная!I1142)</f>
        <v>0</v>
      </c>
    </row>
    <row r="365" spans="1:8">
      <c r="A365" s="125" t="s">
        <v>151</v>
      </c>
      <c r="B365" s="2" t="s">
        <v>551</v>
      </c>
      <c r="C365" s="2"/>
      <c r="D365" s="2"/>
      <c r="E365" s="2"/>
      <c r="F365" s="25">
        <f>SUM(F366)+F369</f>
        <v>6795.2</v>
      </c>
      <c r="G365" s="25">
        <f>SUM(G366)+G369</f>
        <v>0</v>
      </c>
      <c r="H365" s="25">
        <f>SUM(H366)+H369</f>
        <v>0</v>
      </c>
    </row>
    <row r="366" spans="1:8">
      <c r="A366" s="125" t="s">
        <v>128</v>
      </c>
      <c r="B366" s="2" t="s">
        <v>552</v>
      </c>
      <c r="C366" s="2"/>
      <c r="D366" s="2"/>
      <c r="E366" s="2"/>
      <c r="F366" s="25">
        <f t="shared" ref="F366:H367" si="22">SUM(F367)</f>
        <v>6795.2</v>
      </c>
      <c r="G366" s="25">
        <f t="shared" si="22"/>
        <v>0</v>
      </c>
      <c r="H366" s="25">
        <f t="shared" si="22"/>
        <v>0</v>
      </c>
    </row>
    <row r="367" spans="1:8" ht="31.5">
      <c r="A367" s="125" t="s">
        <v>335</v>
      </c>
      <c r="B367" s="2" t="s">
        <v>553</v>
      </c>
      <c r="C367" s="2"/>
      <c r="D367" s="2"/>
      <c r="E367" s="2"/>
      <c r="F367" s="25">
        <f t="shared" si="22"/>
        <v>6795.2</v>
      </c>
      <c r="G367" s="25">
        <f t="shared" si="22"/>
        <v>0</v>
      </c>
      <c r="H367" s="25">
        <f t="shared" si="22"/>
        <v>0</v>
      </c>
    </row>
    <row r="368" spans="1:8" ht="31.5">
      <c r="A368" s="125" t="s">
        <v>121</v>
      </c>
      <c r="B368" s="2" t="s">
        <v>553</v>
      </c>
      <c r="C368" s="2" t="s">
        <v>122</v>
      </c>
      <c r="D368" s="2" t="s">
        <v>15</v>
      </c>
      <c r="E368" s="2" t="s">
        <v>13</v>
      </c>
      <c r="F368" s="25">
        <f>SUM(Ведомственная!G1146)</f>
        <v>6795.2</v>
      </c>
      <c r="G368" s="25">
        <f>SUM(Ведомственная!H1146)</f>
        <v>0</v>
      </c>
      <c r="H368" s="25">
        <f>SUM(Ведомственная!I1146)</f>
        <v>0</v>
      </c>
    </row>
    <row r="369" spans="1:8">
      <c r="A369" s="125" t="s">
        <v>128</v>
      </c>
      <c r="B369" s="2" t="s">
        <v>632</v>
      </c>
      <c r="C369" s="2"/>
      <c r="D369" s="2"/>
      <c r="E369" s="2"/>
      <c r="F369" s="25">
        <f t="shared" ref="F369:H370" si="23">SUM(F370)</f>
        <v>0</v>
      </c>
      <c r="G369" s="25">
        <f t="shared" si="23"/>
        <v>0</v>
      </c>
      <c r="H369" s="25">
        <f t="shared" si="23"/>
        <v>0</v>
      </c>
    </row>
    <row r="370" spans="1:8" ht="31.5">
      <c r="A370" s="125" t="s">
        <v>335</v>
      </c>
      <c r="B370" s="2" t="s">
        <v>631</v>
      </c>
      <c r="C370" s="2"/>
      <c r="D370" s="2"/>
      <c r="E370" s="2"/>
      <c r="F370" s="25">
        <f t="shared" si="23"/>
        <v>0</v>
      </c>
      <c r="G370" s="25">
        <f t="shared" si="23"/>
        <v>0</v>
      </c>
      <c r="H370" s="25">
        <f t="shared" si="23"/>
        <v>0</v>
      </c>
    </row>
    <row r="371" spans="1:8" ht="31.5">
      <c r="A371" s="125" t="s">
        <v>121</v>
      </c>
      <c r="B371" s="2" t="s">
        <v>631</v>
      </c>
      <c r="C371" s="2" t="s">
        <v>122</v>
      </c>
      <c r="D371" s="2" t="s">
        <v>15</v>
      </c>
      <c r="E371" s="2" t="s">
        <v>13</v>
      </c>
      <c r="F371" s="25">
        <f>SUM(Ведомственная!G1149)</f>
        <v>0</v>
      </c>
      <c r="G371" s="25">
        <f>SUM(Ведомственная!H1149)</f>
        <v>0</v>
      </c>
      <c r="H371" s="25">
        <f>SUM(Ведомственная!I1149)</f>
        <v>0</v>
      </c>
    </row>
    <row r="372" spans="1:8" ht="31.5">
      <c r="A372" s="125" t="s">
        <v>156</v>
      </c>
      <c r="B372" s="2" t="s">
        <v>157</v>
      </c>
      <c r="C372" s="2"/>
      <c r="D372" s="2"/>
      <c r="E372" s="2"/>
      <c r="F372" s="25">
        <f>F373+F381+F400</f>
        <v>5764.7000000000007</v>
      </c>
      <c r="G372" s="25">
        <f t="shared" ref="G372:H372" si="24">G373+G381+G400</f>
        <v>6247.9</v>
      </c>
      <c r="H372" s="25">
        <f t="shared" si="24"/>
        <v>3000</v>
      </c>
    </row>
    <row r="373" spans="1:8">
      <c r="A373" s="125" t="s">
        <v>35</v>
      </c>
      <c r="B373" s="2" t="s">
        <v>418</v>
      </c>
      <c r="C373" s="2"/>
      <c r="D373" s="2"/>
      <c r="E373" s="2"/>
      <c r="F373" s="25">
        <f>F374</f>
        <v>1616.9</v>
      </c>
      <c r="G373" s="25">
        <f>G374</f>
        <v>0</v>
      </c>
      <c r="H373" s="25">
        <f>H374</f>
        <v>0</v>
      </c>
    </row>
    <row r="374" spans="1:8">
      <c r="A374" s="125" t="s">
        <v>153</v>
      </c>
      <c r="B374" s="2" t="s">
        <v>419</v>
      </c>
      <c r="C374" s="2"/>
      <c r="D374" s="2"/>
      <c r="E374" s="2"/>
      <c r="F374" s="25">
        <f>F375+F377+F379</f>
        <v>1616.9</v>
      </c>
      <c r="G374" s="25">
        <f>G375+G377+G379</f>
        <v>0</v>
      </c>
      <c r="H374" s="25">
        <f>H375+H377+H379</f>
        <v>0</v>
      </c>
    </row>
    <row r="375" spans="1:8">
      <c r="A375" s="125" t="s">
        <v>128</v>
      </c>
      <c r="B375" s="2" t="s">
        <v>420</v>
      </c>
      <c r="C375" s="2"/>
      <c r="D375" s="2"/>
      <c r="E375" s="2"/>
      <c r="F375" s="25">
        <f>F376</f>
        <v>100</v>
      </c>
      <c r="G375" s="25">
        <f>G376</f>
        <v>0</v>
      </c>
      <c r="H375" s="25">
        <f>H376</f>
        <v>0</v>
      </c>
    </row>
    <row r="376" spans="1:8" ht="31.5">
      <c r="A376" s="125" t="s">
        <v>52</v>
      </c>
      <c r="B376" s="2" t="s">
        <v>420</v>
      </c>
      <c r="C376" s="2" t="s">
        <v>91</v>
      </c>
      <c r="D376" s="2" t="s">
        <v>15</v>
      </c>
      <c r="E376" s="2" t="s">
        <v>34</v>
      </c>
      <c r="F376" s="25">
        <f>SUM(Ведомственная!G1103)</f>
        <v>100</v>
      </c>
      <c r="G376" s="25">
        <f>SUM(Ведомственная!H1103)</f>
        <v>0</v>
      </c>
      <c r="H376" s="25">
        <f>SUM(Ведомственная!I1103)</f>
        <v>0</v>
      </c>
    </row>
    <row r="377" spans="1:8">
      <c r="A377" s="125" t="s">
        <v>136</v>
      </c>
      <c r="B377" s="2" t="s">
        <v>421</v>
      </c>
      <c r="C377" s="2"/>
      <c r="D377" s="2"/>
      <c r="E377" s="2"/>
      <c r="F377" s="25">
        <f>SUM(F378)</f>
        <v>1516.9</v>
      </c>
      <c r="G377" s="25">
        <f>SUM(G378)</f>
        <v>0</v>
      </c>
      <c r="H377" s="25">
        <f>SUM(H378)</f>
        <v>0</v>
      </c>
    </row>
    <row r="378" spans="1:8" ht="29.25" customHeight="1">
      <c r="A378" s="125" t="s">
        <v>52</v>
      </c>
      <c r="B378" s="2" t="s">
        <v>421</v>
      </c>
      <c r="C378" s="2" t="s">
        <v>91</v>
      </c>
      <c r="D378" s="2" t="s">
        <v>15</v>
      </c>
      <c r="E378" s="2" t="s">
        <v>34</v>
      </c>
      <c r="F378" s="25">
        <f>SUM(Ведомственная!G1105)</f>
        <v>1516.9</v>
      </c>
      <c r="G378" s="25">
        <f>SUM(Ведомственная!H1105)</f>
        <v>0</v>
      </c>
      <c r="H378" s="25">
        <f>SUM(Ведомственная!I1105)</f>
        <v>0</v>
      </c>
    </row>
    <row r="379" spans="1:8" ht="31.5">
      <c r="A379" s="26" t="s">
        <v>531</v>
      </c>
      <c r="B379" s="2" t="s">
        <v>422</v>
      </c>
      <c r="C379" s="2"/>
      <c r="D379" s="2"/>
      <c r="E379" s="2"/>
      <c r="F379" s="25">
        <f>F380</f>
        <v>0</v>
      </c>
      <c r="G379" s="25">
        <f>G380</f>
        <v>0</v>
      </c>
      <c r="H379" s="25">
        <f>H380</f>
        <v>0</v>
      </c>
    </row>
    <row r="380" spans="1:8" ht="31.5">
      <c r="A380" s="125" t="s">
        <v>52</v>
      </c>
      <c r="B380" s="2" t="s">
        <v>422</v>
      </c>
      <c r="C380" s="2" t="s">
        <v>91</v>
      </c>
      <c r="D380" s="2" t="s">
        <v>15</v>
      </c>
      <c r="E380" s="2" t="s">
        <v>34</v>
      </c>
      <c r="F380" s="25">
        <f>SUM(Ведомственная!G1107)</f>
        <v>0</v>
      </c>
      <c r="G380" s="25">
        <f>SUM(Ведомственная!H1107)</f>
        <v>0</v>
      </c>
      <c r="H380" s="25">
        <f>SUM(Ведомственная!I1107)</f>
        <v>0</v>
      </c>
    </row>
    <row r="381" spans="1:8">
      <c r="A381" s="125" t="s">
        <v>151</v>
      </c>
      <c r="B381" s="2" t="s">
        <v>158</v>
      </c>
      <c r="C381" s="2"/>
      <c r="D381" s="2"/>
      <c r="E381" s="2"/>
      <c r="F381" s="25">
        <f>F382+F393+F388</f>
        <v>4147.8</v>
      </c>
      <c r="G381" s="25">
        <f>G382+G393+G388</f>
        <v>0</v>
      </c>
      <c r="H381" s="25">
        <f>H382+H393+H388</f>
        <v>0</v>
      </c>
    </row>
    <row r="382" spans="1:8" ht="31.5">
      <c r="A382" s="125" t="s">
        <v>423</v>
      </c>
      <c r="B382" s="2" t="s">
        <v>424</v>
      </c>
      <c r="C382" s="2"/>
      <c r="D382" s="2"/>
      <c r="E382" s="2"/>
      <c r="F382" s="25">
        <f>F383+F385</f>
        <v>3359.1</v>
      </c>
      <c r="G382" s="25">
        <f>G383+G385</f>
        <v>0</v>
      </c>
      <c r="H382" s="25">
        <f>H383+H385</f>
        <v>0</v>
      </c>
    </row>
    <row r="383" spans="1:8">
      <c r="A383" s="125" t="s">
        <v>119</v>
      </c>
      <c r="B383" s="2" t="s">
        <v>425</v>
      </c>
      <c r="C383" s="2"/>
      <c r="D383" s="2"/>
      <c r="E383" s="2"/>
      <c r="F383" s="25">
        <f>F384</f>
        <v>0</v>
      </c>
      <c r="G383" s="25">
        <f>G384</f>
        <v>0</v>
      </c>
      <c r="H383" s="25">
        <f>H384</f>
        <v>0</v>
      </c>
    </row>
    <row r="384" spans="1:8" ht="31.5">
      <c r="A384" s="125" t="s">
        <v>121</v>
      </c>
      <c r="B384" s="2" t="s">
        <v>425</v>
      </c>
      <c r="C384" s="2" t="s">
        <v>122</v>
      </c>
      <c r="D384" s="2" t="s">
        <v>113</v>
      </c>
      <c r="E384" s="2" t="s">
        <v>54</v>
      </c>
      <c r="F384" s="25">
        <f>SUM(Ведомственная!G1046)</f>
        <v>0</v>
      </c>
      <c r="G384" s="25">
        <f>SUM(Ведомственная!H1046)</f>
        <v>0</v>
      </c>
      <c r="H384" s="25">
        <f>SUM(Ведомственная!I1046)</f>
        <v>0</v>
      </c>
    </row>
    <row r="385" spans="1:8">
      <c r="A385" s="125" t="s">
        <v>128</v>
      </c>
      <c r="B385" s="2" t="s">
        <v>441</v>
      </c>
      <c r="C385" s="2"/>
      <c r="D385" s="2"/>
      <c r="E385" s="2"/>
      <c r="F385" s="25">
        <f>F387+F386</f>
        <v>3359.1</v>
      </c>
      <c r="G385" s="25">
        <f>G387+G386</f>
        <v>0</v>
      </c>
      <c r="H385" s="25">
        <f>H387+H386</f>
        <v>0</v>
      </c>
    </row>
    <row r="386" spans="1:8" ht="31.5">
      <c r="A386" s="125" t="s">
        <v>121</v>
      </c>
      <c r="B386" s="2" t="s">
        <v>441</v>
      </c>
      <c r="C386" s="2" t="s">
        <v>122</v>
      </c>
      <c r="D386" s="2" t="s">
        <v>15</v>
      </c>
      <c r="E386" s="2" t="s">
        <v>34</v>
      </c>
      <c r="F386" s="25">
        <f>SUM(Ведомственная!G1111)</f>
        <v>3359.1</v>
      </c>
      <c r="G386" s="25">
        <f>SUM(Ведомственная!H1111)</f>
        <v>0</v>
      </c>
      <c r="H386" s="25">
        <f>SUM(Ведомственная!I1111)</f>
        <v>0</v>
      </c>
    </row>
    <row r="387" spans="1:8" ht="36.75" customHeight="1">
      <c r="A387" s="125" t="s">
        <v>121</v>
      </c>
      <c r="B387" s="2" t="s">
        <v>441</v>
      </c>
      <c r="C387" s="2" t="s">
        <v>122</v>
      </c>
      <c r="D387" s="2" t="s">
        <v>15</v>
      </c>
      <c r="E387" s="2" t="s">
        <v>13</v>
      </c>
      <c r="F387" s="25">
        <v>0</v>
      </c>
      <c r="G387" s="25">
        <v>0</v>
      </c>
      <c r="H387" s="25">
        <v>0</v>
      </c>
    </row>
    <row r="388" spans="1:8" ht="31.5">
      <c r="A388" s="125" t="s">
        <v>265</v>
      </c>
      <c r="B388" s="2" t="s">
        <v>442</v>
      </c>
      <c r="C388" s="2"/>
      <c r="D388" s="2"/>
      <c r="E388" s="2"/>
      <c r="F388" s="25">
        <f>F389+F391</f>
        <v>210</v>
      </c>
      <c r="G388" s="25">
        <f>G389+G391</f>
        <v>0</v>
      </c>
      <c r="H388" s="25">
        <f>H389+H391</f>
        <v>0</v>
      </c>
    </row>
    <row r="389" spans="1:8">
      <c r="A389" s="125" t="s">
        <v>119</v>
      </c>
      <c r="B389" s="2" t="s">
        <v>443</v>
      </c>
      <c r="C389" s="2"/>
      <c r="D389" s="2"/>
      <c r="E389" s="2"/>
      <c r="F389" s="25">
        <f>F390</f>
        <v>210</v>
      </c>
      <c r="G389" s="25">
        <f>G390</f>
        <v>0</v>
      </c>
      <c r="H389" s="25">
        <f>H390</f>
        <v>0</v>
      </c>
    </row>
    <row r="390" spans="1:8" ht="31.5">
      <c r="A390" s="125" t="s">
        <v>121</v>
      </c>
      <c r="B390" s="2" t="s">
        <v>443</v>
      </c>
      <c r="C390" s="2" t="s">
        <v>122</v>
      </c>
      <c r="D390" s="2" t="s">
        <v>113</v>
      </c>
      <c r="E390" s="2" t="s">
        <v>54</v>
      </c>
      <c r="F390" s="25">
        <f>SUM(Ведомственная!G1048)</f>
        <v>210</v>
      </c>
      <c r="G390" s="25">
        <f>SUM(Ведомственная!H1048)</f>
        <v>0</v>
      </c>
      <c r="H390" s="25">
        <f>SUM(Ведомственная!I1048)</f>
        <v>0</v>
      </c>
    </row>
    <row r="391" spans="1:8" hidden="1">
      <c r="A391" s="125" t="s">
        <v>128</v>
      </c>
      <c r="B391" s="2" t="s">
        <v>444</v>
      </c>
      <c r="C391" s="2"/>
      <c r="D391" s="2"/>
      <c r="E391" s="2"/>
      <c r="F391" s="25">
        <f>F392</f>
        <v>0</v>
      </c>
      <c r="G391" s="25">
        <f>G392</f>
        <v>0</v>
      </c>
      <c r="H391" s="25">
        <f>H392</f>
        <v>0</v>
      </c>
    </row>
    <row r="392" spans="1:8" ht="31.5" hidden="1">
      <c r="A392" s="125" t="s">
        <v>121</v>
      </c>
      <c r="B392" s="2" t="s">
        <v>444</v>
      </c>
      <c r="C392" s="2" t="s">
        <v>122</v>
      </c>
      <c r="D392" s="2" t="s">
        <v>15</v>
      </c>
      <c r="E392" s="2" t="s">
        <v>34</v>
      </c>
      <c r="F392" s="25">
        <v>0</v>
      </c>
      <c r="G392" s="25">
        <v>0</v>
      </c>
      <c r="H392" s="25">
        <v>0</v>
      </c>
    </row>
    <row r="393" spans="1:8" ht="31.5">
      <c r="A393" s="125" t="s">
        <v>335</v>
      </c>
      <c r="B393" s="2" t="s">
        <v>426</v>
      </c>
      <c r="C393" s="2"/>
      <c r="D393" s="2"/>
      <c r="E393" s="2"/>
      <c r="F393" s="25">
        <f>SUM(F394+F396+F398)</f>
        <v>578.70000000000005</v>
      </c>
      <c r="G393" s="25">
        <f>SUM(G394+G396+G398)</f>
        <v>0</v>
      </c>
      <c r="H393" s="25">
        <f>SUM(H394+H396+H398)</f>
        <v>0</v>
      </c>
    </row>
    <row r="394" spans="1:8">
      <c r="A394" s="125" t="s">
        <v>119</v>
      </c>
      <c r="B394" s="2" t="s">
        <v>427</v>
      </c>
      <c r="C394" s="2"/>
      <c r="D394" s="2"/>
      <c r="E394" s="2"/>
      <c r="F394" s="25">
        <f>F395</f>
        <v>328.7</v>
      </c>
      <c r="G394" s="25">
        <f>G395</f>
        <v>0</v>
      </c>
      <c r="H394" s="25">
        <f>H395</f>
        <v>0</v>
      </c>
    </row>
    <row r="395" spans="1:8" ht="31.5">
      <c r="A395" s="125" t="s">
        <v>121</v>
      </c>
      <c r="B395" s="2" t="s">
        <v>427</v>
      </c>
      <c r="C395" s="2" t="s">
        <v>122</v>
      </c>
      <c r="D395" s="2" t="s">
        <v>113</v>
      </c>
      <c r="E395" s="2" t="s">
        <v>54</v>
      </c>
      <c r="F395" s="25">
        <f>SUM(Ведомственная!G1051)</f>
        <v>328.7</v>
      </c>
      <c r="G395" s="25">
        <f>SUM(Ведомственная!H1051)</f>
        <v>0</v>
      </c>
      <c r="H395" s="25">
        <f>SUM(Ведомственная!I1051)</f>
        <v>0</v>
      </c>
    </row>
    <row r="396" spans="1:8">
      <c r="A396" s="125" t="s">
        <v>128</v>
      </c>
      <c r="B396" s="2" t="s">
        <v>482</v>
      </c>
      <c r="C396" s="2"/>
      <c r="D396" s="2"/>
      <c r="E396" s="2"/>
      <c r="F396" s="25">
        <f>F397</f>
        <v>250</v>
      </c>
      <c r="G396" s="25">
        <f>G397</f>
        <v>0</v>
      </c>
      <c r="H396" s="25">
        <f>H397</f>
        <v>0</v>
      </c>
    </row>
    <row r="397" spans="1:8" ht="31.5">
      <c r="A397" s="125" t="s">
        <v>121</v>
      </c>
      <c r="B397" s="2" t="s">
        <v>482</v>
      </c>
      <c r="C397" s="2" t="s">
        <v>122</v>
      </c>
      <c r="D397" s="2" t="s">
        <v>15</v>
      </c>
      <c r="E397" s="2" t="s">
        <v>34</v>
      </c>
      <c r="F397" s="25">
        <f>SUM(Ведомственная!G1117)</f>
        <v>250</v>
      </c>
      <c r="G397" s="25">
        <f>SUM(Ведомственная!H1117)</f>
        <v>0</v>
      </c>
      <c r="H397" s="25">
        <f>SUM(Ведомственная!I1117)</f>
        <v>0</v>
      </c>
    </row>
    <row r="398" spans="1:8">
      <c r="A398" s="125" t="s">
        <v>141</v>
      </c>
      <c r="B398" s="2" t="s">
        <v>641</v>
      </c>
      <c r="C398" s="2"/>
      <c r="D398" s="2"/>
      <c r="E398" s="2"/>
      <c r="F398" s="25">
        <f>SUM(F399)</f>
        <v>0</v>
      </c>
      <c r="G398" s="25">
        <f>SUM(G399)</f>
        <v>0</v>
      </c>
      <c r="H398" s="25">
        <f>SUM(H399)</f>
        <v>0</v>
      </c>
    </row>
    <row r="399" spans="1:8" ht="31.5">
      <c r="A399" s="125" t="s">
        <v>121</v>
      </c>
      <c r="B399" s="2" t="s">
        <v>641</v>
      </c>
      <c r="C399" s="2" t="s">
        <v>122</v>
      </c>
      <c r="D399" s="2" t="s">
        <v>15</v>
      </c>
      <c r="E399" s="2" t="s">
        <v>34</v>
      </c>
      <c r="F399" s="25">
        <f>SUM(Ведомственная!G1119)</f>
        <v>0</v>
      </c>
      <c r="G399" s="25">
        <f>SUM(Ведомственная!H1119)</f>
        <v>0</v>
      </c>
      <c r="H399" s="25">
        <f>SUM(Ведомственная!I1119)</f>
        <v>0</v>
      </c>
    </row>
    <row r="400" spans="1:8">
      <c r="A400" s="125" t="s">
        <v>610</v>
      </c>
      <c r="B400" s="2" t="s">
        <v>611</v>
      </c>
      <c r="C400" s="2"/>
      <c r="D400" s="2"/>
      <c r="E400" s="2"/>
      <c r="F400" s="25">
        <f>SUM(F401+F403)</f>
        <v>0</v>
      </c>
      <c r="G400" s="25">
        <f t="shared" ref="G400:H400" si="25">SUM(G401+G403)</f>
        <v>6247.9</v>
      </c>
      <c r="H400" s="25">
        <f t="shared" si="25"/>
        <v>3000</v>
      </c>
    </row>
    <row r="401" spans="1:8" ht="78.75">
      <c r="A401" s="125" t="s">
        <v>850</v>
      </c>
      <c r="B401" s="2" t="s">
        <v>848</v>
      </c>
      <c r="C401" s="2"/>
      <c r="D401" s="2"/>
      <c r="E401" s="2"/>
      <c r="F401" s="25">
        <f>SUM(F402)</f>
        <v>0</v>
      </c>
      <c r="G401" s="25">
        <f>SUM(G402)</f>
        <v>6247.9</v>
      </c>
      <c r="H401" s="25">
        <f>SUM(H402)</f>
        <v>0</v>
      </c>
    </row>
    <row r="402" spans="1:8" ht="31.5">
      <c r="A402" s="125" t="s">
        <v>121</v>
      </c>
      <c r="B402" s="2" t="s">
        <v>848</v>
      </c>
      <c r="C402" s="2" t="s">
        <v>122</v>
      </c>
      <c r="D402" s="2" t="s">
        <v>113</v>
      </c>
      <c r="E402" s="2" t="s">
        <v>54</v>
      </c>
      <c r="F402" s="25">
        <f>SUM(Ведомственная!G1054)</f>
        <v>0</v>
      </c>
      <c r="G402" s="25">
        <f>SUM(Ведомственная!H1054)</f>
        <v>6247.9</v>
      </c>
      <c r="H402" s="25">
        <f>SUM(Ведомственная!I1054)</f>
        <v>0</v>
      </c>
    </row>
    <row r="403" spans="1:8">
      <c r="A403" s="125" t="s">
        <v>853</v>
      </c>
      <c r="B403" s="2" t="s">
        <v>852</v>
      </c>
      <c r="C403" s="2"/>
      <c r="D403" s="2"/>
      <c r="E403" s="2"/>
      <c r="F403" s="25">
        <f>SUM(F404)</f>
        <v>0</v>
      </c>
      <c r="G403" s="25">
        <f t="shared" ref="G403:H403" si="26">SUM(G404)</f>
        <v>0</v>
      </c>
      <c r="H403" s="25">
        <f t="shared" si="26"/>
        <v>3000</v>
      </c>
    </row>
    <row r="404" spans="1:8" ht="31.5">
      <c r="A404" s="125" t="s">
        <v>52</v>
      </c>
      <c r="B404" s="2" t="s">
        <v>852</v>
      </c>
      <c r="C404" s="2" t="s">
        <v>91</v>
      </c>
      <c r="D404" s="2" t="s">
        <v>15</v>
      </c>
      <c r="E404" s="2" t="s">
        <v>34</v>
      </c>
      <c r="F404" s="25">
        <f>SUM(Ведомственная!G1122)</f>
        <v>0</v>
      </c>
      <c r="G404" s="25">
        <f>SUM(Ведомственная!H1122)</f>
        <v>0</v>
      </c>
      <c r="H404" s="25">
        <f>SUM(Ведомственная!I1122)</f>
        <v>3000</v>
      </c>
    </row>
    <row r="405" spans="1:8" ht="31.5">
      <c r="A405" s="26" t="s">
        <v>621</v>
      </c>
      <c r="B405" s="2" t="s">
        <v>146</v>
      </c>
      <c r="C405" s="2"/>
      <c r="D405" s="2"/>
      <c r="E405" s="2"/>
      <c r="F405" s="25">
        <f>SUM(F406+F409+F411)</f>
        <v>31221.4</v>
      </c>
      <c r="G405" s="25">
        <f>SUM(G406+G409+G411)</f>
        <v>31221.4</v>
      </c>
      <c r="H405" s="25">
        <f>SUM(H406+H409+H411)</f>
        <v>31221.4</v>
      </c>
    </row>
    <row r="406" spans="1:8">
      <c r="A406" s="57" t="s">
        <v>80</v>
      </c>
      <c r="B406" s="64" t="s">
        <v>532</v>
      </c>
      <c r="C406" s="58"/>
      <c r="D406" s="2"/>
      <c r="E406" s="2"/>
      <c r="F406" s="60">
        <f>+F407+F408</f>
        <v>3408.3999999999996</v>
      </c>
      <c r="G406" s="60">
        <f>+G407+G408</f>
        <v>3408.3999999999996</v>
      </c>
      <c r="H406" s="60">
        <f>+H407+H408</f>
        <v>3408.3999999999996</v>
      </c>
    </row>
    <row r="407" spans="1:8" ht="63">
      <c r="A407" s="57" t="s">
        <v>51</v>
      </c>
      <c r="B407" s="64" t="s">
        <v>532</v>
      </c>
      <c r="C407" s="58" t="s">
        <v>89</v>
      </c>
      <c r="D407" s="2" t="s">
        <v>15</v>
      </c>
      <c r="E407" s="2" t="s">
        <v>13</v>
      </c>
      <c r="F407" s="60">
        <f>SUM(Ведомственная!G1163)</f>
        <v>3408.2</v>
      </c>
      <c r="G407" s="60">
        <f>SUM(Ведомственная!H1163)</f>
        <v>3408.2</v>
      </c>
      <c r="H407" s="60">
        <f>SUM(Ведомственная!I1163)</f>
        <v>3408.2</v>
      </c>
    </row>
    <row r="408" spans="1:8" ht="29.25" customHeight="1">
      <c r="A408" s="57" t="s">
        <v>52</v>
      </c>
      <c r="B408" s="64" t="s">
        <v>532</v>
      </c>
      <c r="C408" s="58" t="s">
        <v>91</v>
      </c>
      <c r="D408" s="2" t="s">
        <v>15</v>
      </c>
      <c r="E408" s="2" t="s">
        <v>13</v>
      </c>
      <c r="F408" s="60">
        <f>SUM(Ведомственная!G1164)</f>
        <v>0.2</v>
      </c>
      <c r="G408" s="60">
        <f>SUM(Ведомственная!H1164)</f>
        <v>0.2</v>
      </c>
      <c r="H408" s="60">
        <f>SUM(Ведомственная!I1164)</f>
        <v>0.2</v>
      </c>
    </row>
    <row r="409" spans="1:8" ht="29.25" customHeight="1">
      <c r="A409" s="125" t="s">
        <v>98</v>
      </c>
      <c r="B409" s="64" t="s">
        <v>625</v>
      </c>
      <c r="C409" s="58"/>
      <c r="D409" s="2"/>
      <c r="E409" s="2"/>
      <c r="F409" s="60">
        <f>SUM(F410)</f>
        <v>0</v>
      </c>
      <c r="G409" s="60">
        <f>SUM(G410)</f>
        <v>0</v>
      </c>
      <c r="H409" s="60">
        <f>SUM(H410)</f>
        <v>0</v>
      </c>
    </row>
    <row r="410" spans="1:8" ht="29.25" customHeight="1">
      <c r="A410" s="57" t="s">
        <v>52</v>
      </c>
      <c r="B410" s="64" t="s">
        <v>625</v>
      </c>
      <c r="C410" s="58" t="s">
        <v>91</v>
      </c>
      <c r="D410" s="2" t="s">
        <v>15</v>
      </c>
      <c r="E410" s="2" t="s">
        <v>13</v>
      </c>
      <c r="F410" s="60">
        <f>SUM(Ведомственная!G1166)</f>
        <v>0</v>
      </c>
      <c r="G410" s="60">
        <f>SUM(Ведомственная!H1166)</f>
        <v>0</v>
      </c>
      <c r="H410" s="60">
        <f>SUM(Ведомственная!I1166)</f>
        <v>0</v>
      </c>
    </row>
    <row r="411" spans="1:8" ht="31.5">
      <c r="A411" s="125" t="s">
        <v>45</v>
      </c>
      <c r="B411" s="2" t="s">
        <v>147</v>
      </c>
      <c r="C411" s="2"/>
      <c r="D411" s="2"/>
      <c r="E411" s="2"/>
      <c r="F411" s="25">
        <f>F412</f>
        <v>27813</v>
      </c>
      <c r="G411" s="25">
        <f>G412</f>
        <v>27813</v>
      </c>
      <c r="H411" s="25">
        <f>H412</f>
        <v>27813</v>
      </c>
    </row>
    <row r="412" spans="1:8">
      <c r="A412" s="26" t="s">
        <v>554</v>
      </c>
      <c r="B412" s="2" t="s">
        <v>148</v>
      </c>
      <c r="C412" s="2"/>
      <c r="D412" s="2"/>
      <c r="E412" s="2"/>
      <c r="F412" s="25">
        <f>F413+F414+F415</f>
        <v>27813</v>
      </c>
      <c r="G412" s="25">
        <f>G413+G414+G415</f>
        <v>27813</v>
      </c>
      <c r="H412" s="25">
        <f>H413+H414+H415</f>
        <v>27813</v>
      </c>
    </row>
    <row r="413" spans="1:8" ht="63">
      <c r="A413" s="125" t="s">
        <v>132</v>
      </c>
      <c r="B413" s="2" t="s">
        <v>148</v>
      </c>
      <c r="C413" s="2" t="s">
        <v>89</v>
      </c>
      <c r="D413" s="2" t="s">
        <v>15</v>
      </c>
      <c r="E413" s="2" t="s">
        <v>13</v>
      </c>
      <c r="F413" s="25">
        <f>SUM(Ведомственная!G1169)</f>
        <v>26250.799999999999</v>
      </c>
      <c r="G413" s="25">
        <f>SUM(Ведомственная!H1169)</f>
        <v>26250.799999999999</v>
      </c>
      <c r="H413" s="25">
        <f>SUM(Ведомственная!I1169)</f>
        <v>26250.799999999999</v>
      </c>
    </row>
    <row r="414" spans="1:8" ht="31.5">
      <c r="A414" s="125" t="s">
        <v>52</v>
      </c>
      <c r="B414" s="2" t="s">
        <v>148</v>
      </c>
      <c r="C414" s="2" t="s">
        <v>91</v>
      </c>
      <c r="D414" s="2" t="s">
        <v>15</v>
      </c>
      <c r="E414" s="2" t="s">
        <v>13</v>
      </c>
      <c r="F414" s="25">
        <f>SUM(Ведомственная!G1170)</f>
        <v>1558.8</v>
      </c>
      <c r="G414" s="25">
        <f>SUM(Ведомственная!H1170)</f>
        <v>1558.9</v>
      </c>
      <c r="H414" s="25">
        <f>SUM(Ведомственная!I1170)</f>
        <v>1558.9</v>
      </c>
    </row>
    <row r="415" spans="1:8">
      <c r="A415" s="125" t="s">
        <v>22</v>
      </c>
      <c r="B415" s="2" t="s">
        <v>148</v>
      </c>
      <c r="C415" s="2" t="s">
        <v>96</v>
      </c>
      <c r="D415" s="2" t="s">
        <v>15</v>
      </c>
      <c r="E415" s="2" t="s">
        <v>13</v>
      </c>
      <c r="F415" s="25">
        <f>SUM(Ведомственная!G1171)</f>
        <v>3.4</v>
      </c>
      <c r="G415" s="25">
        <f>SUM(Ведомственная!H1171)</f>
        <v>3.3</v>
      </c>
      <c r="H415" s="25">
        <f>SUM(Ведомственная!I1171)</f>
        <v>3.3</v>
      </c>
    </row>
    <row r="416" spans="1:8">
      <c r="A416" s="105" t="s">
        <v>775</v>
      </c>
      <c r="B416" s="107" t="s">
        <v>773</v>
      </c>
      <c r="C416" s="2"/>
      <c r="D416" s="2"/>
      <c r="E416" s="2"/>
      <c r="F416" s="28">
        <f>SUM(F417+F419)+F421</f>
        <v>6464.6</v>
      </c>
      <c r="G416" s="28">
        <f>SUM(G417+G419)+G421</f>
        <v>6346.8</v>
      </c>
      <c r="H416" s="28">
        <f>SUM(H417+H419)+H421</f>
        <v>6346.8</v>
      </c>
    </row>
    <row r="417" spans="1:8">
      <c r="A417" s="104" t="s">
        <v>35</v>
      </c>
      <c r="B417" s="106" t="s">
        <v>774</v>
      </c>
      <c r="C417" s="2"/>
      <c r="D417" s="2"/>
      <c r="E417" s="2"/>
      <c r="F417" s="25">
        <f>SUM(F418)</f>
        <v>1000</v>
      </c>
      <c r="G417" s="25">
        <f>SUM(G418)</f>
        <v>1000</v>
      </c>
      <c r="H417" s="25">
        <f>SUM(H418)</f>
        <v>1000</v>
      </c>
    </row>
    <row r="418" spans="1:8" ht="31.5">
      <c r="A418" s="1" t="s">
        <v>52</v>
      </c>
      <c r="B418" s="37" t="s">
        <v>774</v>
      </c>
      <c r="C418" s="2" t="s">
        <v>91</v>
      </c>
      <c r="D418" s="2" t="s">
        <v>169</v>
      </c>
      <c r="E418" s="2" t="s">
        <v>54</v>
      </c>
      <c r="F418" s="25">
        <f>SUM(Ведомственная!G305)</f>
        <v>1000</v>
      </c>
      <c r="G418" s="25">
        <f>SUM(Ведомственная!H305)</f>
        <v>1000</v>
      </c>
      <c r="H418" s="25">
        <f>SUM(Ведомственная!I305)</f>
        <v>1000</v>
      </c>
    </row>
    <row r="419" spans="1:8" ht="47.25">
      <c r="A419" s="1" t="s">
        <v>26</v>
      </c>
      <c r="B419" s="37" t="s">
        <v>782</v>
      </c>
      <c r="C419" s="2"/>
      <c r="D419" s="2"/>
      <c r="E419" s="2"/>
      <c r="F419" s="25">
        <f>SUM(F420)</f>
        <v>5346.8</v>
      </c>
      <c r="G419" s="25">
        <f>SUM(G420)</f>
        <v>5346.8</v>
      </c>
      <c r="H419" s="25">
        <f>SUM(H420)</f>
        <v>5346.8</v>
      </c>
    </row>
    <row r="420" spans="1:8" ht="31.5">
      <c r="A420" s="1" t="s">
        <v>230</v>
      </c>
      <c r="B420" s="37" t="s">
        <v>782</v>
      </c>
      <c r="C420" s="2" t="s">
        <v>122</v>
      </c>
      <c r="D420" s="2" t="s">
        <v>169</v>
      </c>
      <c r="E420" s="2" t="s">
        <v>54</v>
      </c>
      <c r="F420" s="25">
        <f>SUM(Ведомственная!G307)</f>
        <v>5346.8</v>
      </c>
      <c r="G420" s="25">
        <f>SUM(Ведомственная!H307)</f>
        <v>5346.8</v>
      </c>
      <c r="H420" s="25">
        <f>SUM(Ведомственная!I307)</f>
        <v>5346.8</v>
      </c>
    </row>
    <row r="421" spans="1:8" ht="31.5">
      <c r="A421" s="1" t="s">
        <v>265</v>
      </c>
      <c r="B421" s="37" t="s">
        <v>801</v>
      </c>
      <c r="C421" s="2"/>
      <c r="D421" s="2"/>
      <c r="E421" s="2"/>
      <c r="F421" s="25">
        <f>SUM(F422)</f>
        <v>117.8</v>
      </c>
      <c r="G421" s="25">
        <f>SUM(G422)</f>
        <v>0</v>
      </c>
      <c r="H421" s="25">
        <f>SUM(H422)</f>
        <v>0</v>
      </c>
    </row>
    <row r="422" spans="1:8" ht="31.5">
      <c r="A422" s="1" t="s">
        <v>230</v>
      </c>
      <c r="B422" s="37" t="s">
        <v>801</v>
      </c>
      <c r="C422" s="2" t="s">
        <v>122</v>
      </c>
      <c r="D422" s="2" t="s">
        <v>169</v>
      </c>
      <c r="E422" s="2" t="s">
        <v>54</v>
      </c>
      <c r="F422" s="25">
        <f>SUM(Ведомственная!G309)</f>
        <v>117.8</v>
      </c>
      <c r="G422" s="25">
        <f>SUM(Ведомственная!H309)</f>
        <v>0</v>
      </c>
      <c r="H422" s="25">
        <f>SUM(Ведомственная!I309)</f>
        <v>0</v>
      </c>
    </row>
    <row r="423" spans="1:8">
      <c r="A423" s="74" t="s">
        <v>776</v>
      </c>
      <c r="B423" s="75" t="s">
        <v>780</v>
      </c>
      <c r="C423" s="2"/>
      <c r="D423" s="2"/>
      <c r="E423" s="2"/>
      <c r="F423" s="28">
        <f>SUM(F424)+F426</f>
        <v>24555</v>
      </c>
      <c r="G423" s="28">
        <f>SUM(G424)+G426</f>
        <v>22940.5</v>
      </c>
      <c r="H423" s="28">
        <f>SUM(H424)+H426</f>
        <v>26240.5</v>
      </c>
    </row>
    <row r="424" spans="1:8">
      <c r="A424" s="104" t="s">
        <v>35</v>
      </c>
      <c r="B424" s="106" t="s">
        <v>781</v>
      </c>
      <c r="C424" s="2"/>
      <c r="D424" s="2"/>
      <c r="E424" s="2"/>
      <c r="F424" s="25">
        <f>SUM(F425)</f>
        <v>6700</v>
      </c>
      <c r="G424" s="25">
        <f>SUM(G425)</f>
        <v>6700</v>
      </c>
      <c r="H424" s="25">
        <f>SUM(H425)</f>
        <v>6700</v>
      </c>
    </row>
    <row r="425" spans="1:8" ht="31.5">
      <c r="A425" s="1" t="s">
        <v>52</v>
      </c>
      <c r="B425" s="37" t="s">
        <v>781</v>
      </c>
      <c r="C425" s="2" t="s">
        <v>91</v>
      </c>
      <c r="D425" s="2" t="s">
        <v>169</v>
      </c>
      <c r="E425" s="2" t="s">
        <v>54</v>
      </c>
      <c r="F425" s="25">
        <f>SUM(Ведомственная!G312)</f>
        <v>6700</v>
      </c>
      <c r="G425" s="25">
        <f>SUM(Ведомственная!H312)</f>
        <v>6700</v>
      </c>
      <c r="H425" s="25">
        <f>SUM(Ведомственная!I312)</f>
        <v>6700</v>
      </c>
    </row>
    <row r="426" spans="1:8" ht="47.25">
      <c r="A426" s="1" t="s">
        <v>26</v>
      </c>
      <c r="B426" s="37" t="s">
        <v>800</v>
      </c>
      <c r="C426" s="2"/>
      <c r="D426" s="2"/>
      <c r="E426" s="2"/>
      <c r="F426" s="25">
        <f>SUM(F427)</f>
        <v>17855</v>
      </c>
      <c r="G426" s="25">
        <f>SUM(G427)</f>
        <v>16240.5</v>
      </c>
      <c r="H426" s="25">
        <f>SUM(H427)</f>
        <v>19540.5</v>
      </c>
    </row>
    <row r="427" spans="1:8" ht="31.5">
      <c r="A427" s="1" t="s">
        <v>230</v>
      </c>
      <c r="B427" s="37" t="s">
        <v>800</v>
      </c>
      <c r="C427" s="2" t="s">
        <v>122</v>
      </c>
      <c r="D427" s="2" t="s">
        <v>169</v>
      </c>
      <c r="E427" s="2" t="s">
        <v>54</v>
      </c>
      <c r="F427" s="25">
        <f>SUM(Ведомственная!G314)</f>
        <v>17855</v>
      </c>
      <c r="G427" s="25">
        <f>SUM(Ведомственная!H314)</f>
        <v>16240.5</v>
      </c>
      <c r="H427" s="25">
        <f>SUM(Ведомственная!I314)</f>
        <v>19540.5</v>
      </c>
    </row>
    <row r="428" spans="1:8">
      <c r="A428" s="105" t="s">
        <v>777</v>
      </c>
      <c r="B428" s="107" t="s">
        <v>778</v>
      </c>
      <c r="C428" s="106"/>
      <c r="D428" s="2"/>
      <c r="E428" s="2"/>
      <c r="F428" s="28">
        <f t="shared" ref="F428:H429" si="27">SUM(F429)</f>
        <v>60390.2</v>
      </c>
      <c r="G428" s="28">
        <f t="shared" si="27"/>
        <v>60390.2</v>
      </c>
      <c r="H428" s="28">
        <f t="shared" si="27"/>
        <v>60390.2</v>
      </c>
    </row>
    <row r="429" spans="1:8">
      <c r="A429" s="104" t="s">
        <v>35</v>
      </c>
      <c r="B429" s="106" t="s">
        <v>779</v>
      </c>
      <c r="C429" s="106"/>
      <c r="D429" s="2"/>
      <c r="E429" s="2"/>
      <c r="F429" s="25">
        <f t="shared" si="27"/>
        <v>60390.2</v>
      </c>
      <c r="G429" s="25">
        <f t="shared" si="27"/>
        <v>60390.2</v>
      </c>
      <c r="H429" s="25">
        <f t="shared" si="27"/>
        <v>60390.2</v>
      </c>
    </row>
    <row r="430" spans="1:8" ht="31.5">
      <c r="A430" s="1" t="s">
        <v>52</v>
      </c>
      <c r="B430" s="106" t="s">
        <v>779</v>
      </c>
      <c r="C430" s="37" t="s">
        <v>91</v>
      </c>
      <c r="D430" s="2" t="s">
        <v>169</v>
      </c>
      <c r="E430" s="2" t="s">
        <v>54</v>
      </c>
      <c r="F430" s="25">
        <f>SUM(Ведомственная!G317)</f>
        <v>60390.2</v>
      </c>
      <c r="G430" s="25">
        <f>SUM(Ведомственная!H317)</f>
        <v>60390.2</v>
      </c>
      <c r="H430" s="25">
        <f>SUM(Ведомственная!I317)</f>
        <v>60390.2</v>
      </c>
    </row>
    <row r="431" spans="1:8" ht="47.25">
      <c r="A431" s="105" t="s">
        <v>771</v>
      </c>
      <c r="B431" s="107" t="s">
        <v>767</v>
      </c>
      <c r="C431" s="2"/>
      <c r="D431" s="2"/>
      <c r="E431" s="2"/>
      <c r="F431" s="28">
        <f t="shared" ref="F431:H432" si="28">SUM(F432)</f>
        <v>3200</v>
      </c>
      <c r="G431" s="28">
        <f t="shared" si="28"/>
        <v>2500</v>
      </c>
      <c r="H431" s="28">
        <f t="shared" si="28"/>
        <v>2500</v>
      </c>
    </row>
    <row r="432" spans="1:8">
      <c r="A432" s="125" t="s">
        <v>35</v>
      </c>
      <c r="B432" s="106" t="s">
        <v>768</v>
      </c>
      <c r="C432" s="2"/>
      <c r="D432" s="2"/>
      <c r="E432" s="2"/>
      <c r="F432" s="25">
        <f t="shared" si="28"/>
        <v>3200</v>
      </c>
      <c r="G432" s="25">
        <f t="shared" si="28"/>
        <v>2500</v>
      </c>
      <c r="H432" s="25">
        <f t="shared" si="28"/>
        <v>2500</v>
      </c>
    </row>
    <row r="433" spans="1:8" ht="31.5">
      <c r="A433" s="125" t="s">
        <v>52</v>
      </c>
      <c r="B433" s="106" t="s">
        <v>768</v>
      </c>
      <c r="C433" s="2" t="s">
        <v>91</v>
      </c>
      <c r="D433" s="2" t="s">
        <v>169</v>
      </c>
      <c r="E433" s="2" t="s">
        <v>54</v>
      </c>
      <c r="F433" s="25">
        <f>SUM(Ведомственная!G269)</f>
        <v>3200</v>
      </c>
      <c r="G433" s="25">
        <f>SUM(Ведомственная!H269)</f>
        <v>2500</v>
      </c>
      <c r="H433" s="25">
        <f>SUM(Ведомственная!I269)</f>
        <v>2500</v>
      </c>
    </row>
    <row r="434" spans="1:8" ht="47.25">
      <c r="A434" s="105" t="s">
        <v>772</v>
      </c>
      <c r="B434" s="107" t="s">
        <v>769</v>
      </c>
      <c r="C434" s="2"/>
      <c r="D434" s="2"/>
      <c r="E434" s="2"/>
      <c r="F434" s="28">
        <f t="shared" ref="F434:H435" si="29">SUM(F435)</f>
        <v>3276.8</v>
      </c>
      <c r="G434" s="28">
        <f t="shared" si="29"/>
        <v>3276.8</v>
      </c>
      <c r="H434" s="28">
        <f t="shared" si="29"/>
        <v>3276.8</v>
      </c>
    </row>
    <row r="435" spans="1:8">
      <c r="A435" s="125" t="s">
        <v>35</v>
      </c>
      <c r="B435" s="106" t="s">
        <v>770</v>
      </c>
      <c r="C435" s="2"/>
      <c r="D435" s="2"/>
      <c r="E435" s="2"/>
      <c r="F435" s="25">
        <f t="shared" si="29"/>
        <v>3276.8</v>
      </c>
      <c r="G435" s="25">
        <f t="shared" si="29"/>
        <v>3276.8</v>
      </c>
      <c r="H435" s="25">
        <f t="shared" si="29"/>
        <v>3276.8</v>
      </c>
    </row>
    <row r="436" spans="1:8" ht="31.5">
      <c r="A436" s="125" t="s">
        <v>52</v>
      </c>
      <c r="B436" s="106" t="s">
        <v>770</v>
      </c>
      <c r="C436" s="2" t="s">
        <v>91</v>
      </c>
      <c r="D436" s="2"/>
      <c r="E436" s="2"/>
      <c r="F436" s="25">
        <f>SUM(Ведомственная!G272)</f>
        <v>3276.8</v>
      </c>
      <c r="G436" s="25">
        <f>SUM(Ведомственная!H272)</f>
        <v>3276.8</v>
      </c>
      <c r="H436" s="25">
        <f>SUM(Ведомственная!I272)</f>
        <v>3276.8</v>
      </c>
    </row>
    <row r="437" spans="1:8" s="24" customFormat="1" ht="47.25">
      <c r="A437" s="76" t="s">
        <v>753</v>
      </c>
      <c r="B437" s="22" t="s">
        <v>496</v>
      </c>
      <c r="C437" s="22"/>
      <c r="D437" s="22"/>
      <c r="E437" s="22"/>
      <c r="F437" s="28">
        <f>SUM(F440+F443)+F441</f>
        <v>20886.8</v>
      </c>
      <c r="G437" s="28">
        <f>SUM(G440+G443)+G441</f>
        <v>15689.6</v>
      </c>
      <c r="H437" s="28">
        <f>SUM(H440+H443)+H441</f>
        <v>12489.6</v>
      </c>
    </row>
    <row r="438" spans="1:8" s="24" customFormat="1">
      <c r="A438" s="125" t="s">
        <v>35</v>
      </c>
      <c r="B438" s="59" t="s">
        <v>613</v>
      </c>
      <c r="C438" s="2"/>
      <c r="D438" s="2"/>
      <c r="E438" s="2"/>
      <c r="F438" s="25">
        <f t="shared" ref="F438:H439" si="30">SUM(F439)</f>
        <v>8304.5</v>
      </c>
      <c r="G438" s="25">
        <f t="shared" si="30"/>
        <v>12489.6</v>
      </c>
      <c r="H438" s="25">
        <f t="shared" si="30"/>
        <v>0</v>
      </c>
    </row>
    <row r="439" spans="1:8" s="24" customFormat="1" ht="31.5">
      <c r="A439" s="57" t="s">
        <v>889</v>
      </c>
      <c r="B439" s="59" t="s">
        <v>888</v>
      </c>
      <c r="C439" s="2"/>
      <c r="D439" s="2"/>
      <c r="E439" s="2"/>
      <c r="F439" s="25">
        <f t="shared" si="30"/>
        <v>8304.5</v>
      </c>
      <c r="G439" s="25">
        <f t="shared" si="30"/>
        <v>12489.6</v>
      </c>
      <c r="H439" s="25">
        <f t="shared" si="30"/>
        <v>0</v>
      </c>
    </row>
    <row r="440" spans="1:8" s="24" customFormat="1" ht="31.5">
      <c r="A440" s="125" t="s">
        <v>52</v>
      </c>
      <c r="B440" s="59" t="s">
        <v>888</v>
      </c>
      <c r="C440" s="2" t="s">
        <v>91</v>
      </c>
      <c r="D440" s="2" t="s">
        <v>113</v>
      </c>
      <c r="E440" s="2" t="s">
        <v>44</v>
      </c>
      <c r="F440" s="25">
        <f>SUM(Ведомственная!G853)</f>
        <v>8304.5</v>
      </c>
      <c r="G440" s="25">
        <f>SUM(Ведомственная!H853)</f>
        <v>12489.6</v>
      </c>
      <c r="H440" s="25">
        <f>SUM(Ведомственная!I853)</f>
        <v>0</v>
      </c>
    </row>
    <row r="441" spans="1:8" s="24" customFormat="1" ht="31.5">
      <c r="A441" s="27" t="s">
        <v>272</v>
      </c>
      <c r="B441" s="31" t="s">
        <v>802</v>
      </c>
      <c r="C441" s="2"/>
      <c r="D441" s="2"/>
      <c r="E441" s="2"/>
      <c r="F441" s="25">
        <f>SUM(F442)</f>
        <v>3800</v>
      </c>
      <c r="G441" s="25">
        <f>SUM(G442)</f>
        <v>3200</v>
      </c>
      <c r="H441" s="25">
        <f>SUM(H442)</f>
        <v>0</v>
      </c>
    </row>
    <row r="442" spans="1:8" s="24" customFormat="1" ht="31.5">
      <c r="A442" s="27" t="s">
        <v>273</v>
      </c>
      <c r="B442" s="31" t="s">
        <v>802</v>
      </c>
      <c r="C442" s="2" t="s">
        <v>250</v>
      </c>
      <c r="D442" s="2" t="s">
        <v>113</v>
      </c>
      <c r="E442" s="2" t="s">
        <v>173</v>
      </c>
      <c r="F442" s="25">
        <f>SUM(Ведомственная!G367)</f>
        <v>3800</v>
      </c>
      <c r="G442" s="25">
        <f>SUM(Ведомственная!H367)</f>
        <v>3200</v>
      </c>
      <c r="H442" s="25">
        <f>SUM(Ведомственная!I367)</f>
        <v>0</v>
      </c>
    </row>
    <row r="443" spans="1:8">
      <c r="A443" s="57" t="s">
        <v>151</v>
      </c>
      <c r="B443" s="59" t="s">
        <v>534</v>
      </c>
      <c r="C443" s="58"/>
      <c r="D443" s="2"/>
      <c r="E443" s="2"/>
      <c r="F443" s="25">
        <f t="shared" ref="F443:H444" si="31">F444</f>
        <v>8782.2999999999993</v>
      </c>
      <c r="G443" s="25">
        <f t="shared" si="31"/>
        <v>0</v>
      </c>
      <c r="H443" s="25">
        <f t="shared" si="31"/>
        <v>12489.6</v>
      </c>
    </row>
    <row r="444" spans="1:8" ht="31.5">
      <c r="A444" s="125" t="s">
        <v>883</v>
      </c>
      <c r="B444" s="31" t="s">
        <v>891</v>
      </c>
      <c r="C444" s="58"/>
      <c r="D444" s="2"/>
      <c r="E444" s="2"/>
      <c r="F444" s="25">
        <f t="shared" si="31"/>
        <v>8782.2999999999993</v>
      </c>
      <c r="G444" s="25">
        <f t="shared" si="31"/>
        <v>0</v>
      </c>
      <c r="H444" s="25">
        <f t="shared" si="31"/>
        <v>12489.6</v>
      </c>
    </row>
    <row r="445" spans="1:8" ht="31.5">
      <c r="A445" s="57" t="s">
        <v>889</v>
      </c>
      <c r="B445" s="31" t="s">
        <v>890</v>
      </c>
      <c r="C445" s="58"/>
      <c r="D445" s="2"/>
      <c r="E445" s="2"/>
      <c r="F445" s="25">
        <f>SUM(F446:F446)</f>
        <v>8782.2999999999993</v>
      </c>
      <c r="G445" s="25">
        <f>SUM(G446:G446)</f>
        <v>0</v>
      </c>
      <c r="H445" s="25">
        <f>SUM(H446:H446)</f>
        <v>12489.6</v>
      </c>
    </row>
    <row r="446" spans="1:8" ht="31.5">
      <c r="A446" s="125" t="s">
        <v>230</v>
      </c>
      <c r="B446" s="31" t="s">
        <v>890</v>
      </c>
      <c r="C446" s="58" t="s">
        <v>122</v>
      </c>
      <c r="D446" s="2" t="s">
        <v>113</v>
      </c>
      <c r="E446" s="2" t="s">
        <v>44</v>
      </c>
      <c r="F446" s="25">
        <f>SUM(Ведомственная!G857)</f>
        <v>8782.2999999999993</v>
      </c>
      <c r="G446" s="25">
        <f>SUM(Ведомственная!H857)</f>
        <v>0</v>
      </c>
      <c r="H446" s="25">
        <f>SUM(Ведомственная!I857)</f>
        <v>12489.6</v>
      </c>
    </row>
    <row r="447" spans="1:8" s="24" customFormat="1" ht="31.5">
      <c r="A447" s="21" t="s">
        <v>749</v>
      </c>
      <c r="B447" s="29" t="s">
        <v>326</v>
      </c>
      <c r="C447" s="22"/>
      <c r="D447" s="22"/>
      <c r="E447" s="22"/>
      <c r="F447" s="28">
        <f>SUM(F448+F536+F555+F576)</f>
        <v>2360412.5999999992</v>
      </c>
      <c r="G447" s="28">
        <f>SUM(G448+G536+G555+G576)</f>
        <v>2311578.4</v>
      </c>
      <c r="H447" s="28">
        <f>SUM(H448+H536+H555+H576)</f>
        <v>2315440.2000000002</v>
      </c>
    </row>
    <row r="448" spans="1:8" s="24" customFormat="1" ht="47.25">
      <c r="A448" s="125" t="s">
        <v>892</v>
      </c>
      <c r="B448" s="31" t="s">
        <v>861</v>
      </c>
      <c r="C448" s="22"/>
      <c r="D448" s="22"/>
      <c r="E448" s="22"/>
      <c r="F448" s="28">
        <f>SUM(F449+F484+F495+F502+F530+F533)+F472</f>
        <v>2281866.9999999995</v>
      </c>
      <c r="G448" s="28">
        <f>SUM(G449+G484+G495+G502+G530+G533)+G472</f>
        <v>2231114.9</v>
      </c>
      <c r="H448" s="28">
        <f>SUM(H449+H484+H495+H502+H530+H533)+H472</f>
        <v>2231573.9</v>
      </c>
    </row>
    <row r="449" spans="1:8" s="24" customFormat="1">
      <c r="A449" s="125" t="s">
        <v>35</v>
      </c>
      <c r="B449" s="20" t="s">
        <v>862</v>
      </c>
      <c r="C449" s="20"/>
      <c r="D449" s="2"/>
      <c r="E449" s="2"/>
      <c r="F449" s="25">
        <f>SUM(F460)+F467+F452+F455+F469+F474+F479+F464+F477+F482+F450</f>
        <v>60752.2</v>
      </c>
      <c r="G449" s="25">
        <f t="shared" ref="G449:H449" si="32">SUM(G460)+G467+G452+G455+G469+G474+G479+G464+G477+G482+G450</f>
        <v>49582.69999999999</v>
      </c>
      <c r="H449" s="25">
        <f t="shared" si="32"/>
        <v>47391.7</v>
      </c>
    </row>
    <row r="450" spans="1:8" s="24" customFormat="1">
      <c r="A450" s="176" t="s">
        <v>153</v>
      </c>
      <c r="B450" s="41" t="s">
        <v>980</v>
      </c>
      <c r="C450" s="20"/>
      <c r="D450" s="2"/>
      <c r="E450" s="2"/>
      <c r="F450" s="25">
        <f>SUM(F451)</f>
        <v>1000</v>
      </c>
      <c r="G450" s="25">
        <f t="shared" ref="G450:H450" si="33">SUM(G451)</f>
        <v>0</v>
      </c>
      <c r="H450" s="25">
        <f t="shared" si="33"/>
        <v>0</v>
      </c>
    </row>
    <row r="451" spans="1:8" s="24" customFormat="1" ht="31.5">
      <c r="A451" s="176" t="s">
        <v>52</v>
      </c>
      <c r="B451" s="41" t="s">
        <v>980</v>
      </c>
      <c r="C451" s="20">
        <v>200</v>
      </c>
      <c r="D451" s="2" t="s">
        <v>113</v>
      </c>
      <c r="E451" s="2" t="s">
        <v>173</v>
      </c>
      <c r="F451" s="25">
        <f>SUM(Ведомственная!G969)</f>
        <v>1000</v>
      </c>
      <c r="G451" s="25"/>
      <c r="H451" s="25"/>
    </row>
    <row r="452" spans="1:8" s="24" customFormat="1">
      <c r="A452" s="36" t="s">
        <v>347</v>
      </c>
      <c r="B452" s="2" t="s">
        <v>919</v>
      </c>
      <c r="C452" s="126"/>
      <c r="D452" s="102"/>
      <c r="E452" s="2"/>
      <c r="F452" s="102">
        <f>SUM(F453:F454)</f>
        <v>2882.7</v>
      </c>
      <c r="G452" s="102">
        <f>SUM(G453:G454)</f>
        <v>2882.7</v>
      </c>
      <c r="H452" s="102">
        <f>SUM(H453:H454)</f>
        <v>2882.7</v>
      </c>
    </row>
    <row r="453" spans="1:8" s="24" customFormat="1" ht="31.5">
      <c r="A453" s="125" t="s">
        <v>52</v>
      </c>
      <c r="B453" s="20" t="s">
        <v>919</v>
      </c>
      <c r="C453" s="126" t="s">
        <v>91</v>
      </c>
      <c r="D453" s="2" t="s">
        <v>113</v>
      </c>
      <c r="E453" s="2" t="s">
        <v>54</v>
      </c>
      <c r="F453" s="102">
        <f>SUM(Ведомственная!G941)</f>
        <v>2882.7</v>
      </c>
      <c r="G453" s="102">
        <f>SUM(Ведомственная!H941)</f>
        <v>2882.7</v>
      </c>
      <c r="H453" s="102">
        <f>SUM(Ведомственная!I941)</f>
        <v>2882.7</v>
      </c>
    </row>
    <row r="454" spans="1:8" s="24" customFormat="1" ht="31.5" hidden="1">
      <c r="A454" s="125" t="s">
        <v>230</v>
      </c>
      <c r="B454" s="20" t="s">
        <v>919</v>
      </c>
      <c r="C454" s="126" t="s">
        <v>122</v>
      </c>
      <c r="D454" s="2" t="s">
        <v>113</v>
      </c>
      <c r="E454" s="2" t="s">
        <v>54</v>
      </c>
      <c r="F454" s="102">
        <f>SUM(Ведомственная!G942)</f>
        <v>0</v>
      </c>
      <c r="G454" s="102">
        <f>SUM(Ведомственная!H942)</f>
        <v>0</v>
      </c>
      <c r="H454" s="102">
        <f>SUM(Ведомственная!I942)</f>
        <v>0</v>
      </c>
    </row>
    <row r="455" spans="1:8" s="24" customFormat="1">
      <c r="A455" s="125" t="s">
        <v>330</v>
      </c>
      <c r="B455" s="31" t="s">
        <v>863</v>
      </c>
      <c r="C455" s="2"/>
      <c r="D455" s="25"/>
      <c r="E455" s="2"/>
      <c r="F455" s="25">
        <f>SUM(F456:F458)</f>
        <v>4000</v>
      </c>
      <c r="G455" s="25">
        <f>SUM(G456:G458)</f>
        <v>0</v>
      </c>
      <c r="H455" s="25">
        <f>SUM(H456:H458)</f>
        <v>0</v>
      </c>
    </row>
    <row r="456" spans="1:8" s="24" customFormat="1" ht="63">
      <c r="A456" s="125" t="s">
        <v>51</v>
      </c>
      <c r="B456" s="31" t="s">
        <v>863</v>
      </c>
      <c r="C456" s="2" t="s">
        <v>91</v>
      </c>
      <c r="D456" s="2" t="s">
        <v>113</v>
      </c>
      <c r="E456" s="2" t="s">
        <v>34</v>
      </c>
      <c r="F456" s="25">
        <f>SUM(Ведомственная!G796)</f>
        <v>800</v>
      </c>
      <c r="G456" s="25">
        <f>SUM(Ведомственная!H796)</f>
        <v>0</v>
      </c>
      <c r="H456" s="25">
        <f>SUM(Ведомственная!I796)</f>
        <v>0</v>
      </c>
    </row>
    <row r="457" spans="1:8" s="24" customFormat="1" hidden="1">
      <c r="A457" s="125" t="s">
        <v>42</v>
      </c>
      <c r="B457" s="31" t="s">
        <v>863</v>
      </c>
      <c r="C457" s="2" t="s">
        <v>99</v>
      </c>
      <c r="D457" s="2" t="s">
        <v>113</v>
      </c>
      <c r="E457" s="2" t="s">
        <v>34</v>
      </c>
      <c r="F457" s="25">
        <f>SUM(Ведомственная!G797)</f>
        <v>0</v>
      </c>
      <c r="G457" s="25">
        <f>SUM(Ведомственная!H797)</f>
        <v>0</v>
      </c>
      <c r="H457" s="25">
        <f>SUM(Ведомственная!I797)</f>
        <v>0</v>
      </c>
    </row>
    <row r="458" spans="1:8" s="24" customFormat="1" ht="31.5">
      <c r="A458" s="125" t="s">
        <v>52</v>
      </c>
      <c r="B458" s="31" t="s">
        <v>863</v>
      </c>
      <c r="C458" s="2" t="s">
        <v>122</v>
      </c>
      <c r="D458" s="2" t="s">
        <v>113</v>
      </c>
      <c r="E458" s="2" t="s">
        <v>34</v>
      </c>
      <c r="F458" s="25">
        <f>SUM(Ведомственная!G798)</f>
        <v>3200</v>
      </c>
      <c r="G458" s="25">
        <f>SUM(Ведомственная!H798)</f>
        <v>0</v>
      </c>
      <c r="H458" s="25">
        <f>SUM(Ведомственная!I798)</f>
        <v>0</v>
      </c>
    </row>
    <row r="459" spans="1:8" s="24" customFormat="1">
      <c r="A459" s="57" t="s">
        <v>339</v>
      </c>
      <c r="B459" s="41" t="s">
        <v>878</v>
      </c>
      <c r="C459" s="126"/>
      <c r="D459" s="2"/>
      <c r="E459" s="2"/>
      <c r="F459" s="102">
        <f>SUM(F460)</f>
        <v>2578.5</v>
      </c>
      <c r="G459" s="102">
        <f>SUM(G460)</f>
        <v>2878</v>
      </c>
      <c r="H459" s="102">
        <f>SUM(H460)</f>
        <v>878</v>
      </c>
    </row>
    <row r="460" spans="1:8" s="24" customFormat="1" ht="31.5">
      <c r="A460" s="125" t="s">
        <v>230</v>
      </c>
      <c r="B460" s="41" t="s">
        <v>878</v>
      </c>
      <c r="C460" s="20">
        <v>600</v>
      </c>
      <c r="D460" s="2"/>
      <c r="E460" s="2"/>
      <c r="F460" s="25">
        <f>SUM(F461:F463)</f>
        <v>2578.5</v>
      </c>
      <c r="G460" s="25">
        <f>SUM(G461:G463)</f>
        <v>2878</v>
      </c>
      <c r="H460" s="25">
        <f>SUM(H461:H463)</f>
        <v>878</v>
      </c>
    </row>
    <row r="461" spans="1:8" s="24" customFormat="1" ht="31.5">
      <c r="A461" s="125" t="s">
        <v>52</v>
      </c>
      <c r="B461" s="41" t="s">
        <v>878</v>
      </c>
      <c r="C461" s="20">
        <v>200</v>
      </c>
      <c r="D461" s="2" t="s">
        <v>113</v>
      </c>
      <c r="E461" s="2" t="s">
        <v>44</v>
      </c>
      <c r="F461" s="25">
        <f>SUM(Ведомственная!G862)</f>
        <v>2368.5</v>
      </c>
      <c r="G461" s="25">
        <f>SUM(Ведомственная!H862)</f>
        <v>1578</v>
      </c>
      <c r="H461" s="25">
        <f>SUM(Ведомственная!I862)</f>
        <v>778</v>
      </c>
    </row>
    <row r="462" spans="1:8" s="24" customFormat="1">
      <c r="A462" s="125" t="s">
        <v>42</v>
      </c>
      <c r="B462" s="41" t="s">
        <v>878</v>
      </c>
      <c r="C462" s="20">
        <v>300</v>
      </c>
      <c r="D462" s="2" t="s">
        <v>113</v>
      </c>
      <c r="E462" s="2" t="s">
        <v>44</v>
      </c>
      <c r="F462" s="25">
        <f>SUM(Ведомственная!G863)</f>
        <v>0</v>
      </c>
      <c r="G462" s="25">
        <f>SUM(Ведомственная!H863)</f>
        <v>0</v>
      </c>
      <c r="H462" s="25">
        <f>SUM(Ведомственная!I863)</f>
        <v>0</v>
      </c>
    </row>
    <row r="463" spans="1:8" s="24" customFormat="1" ht="31.5">
      <c r="A463" s="125" t="s">
        <v>72</v>
      </c>
      <c r="B463" s="41" t="s">
        <v>878</v>
      </c>
      <c r="C463" s="20">
        <v>600</v>
      </c>
      <c r="D463" s="2" t="s">
        <v>113</v>
      </c>
      <c r="E463" s="2" t="s">
        <v>44</v>
      </c>
      <c r="F463" s="25">
        <f>SUM(Ведомственная!G864)</f>
        <v>210</v>
      </c>
      <c r="G463" s="25">
        <f>SUM(Ведомственная!H864)</f>
        <v>1300</v>
      </c>
      <c r="H463" s="25">
        <f>SUM(Ведомственная!I864)</f>
        <v>100</v>
      </c>
    </row>
    <row r="464" spans="1:8" s="24" customFormat="1" ht="47.25">
      <c r="A464" s="125" t="s">
        <v>893</v>
      </c>
      <c r="B464" s="20" t="s">
        <v>894</v>
      </c>
      <c r="C464" s="2"/>
      <c r="D464" s="2"/>
      <c r="E464" s="2"/>
      <c r="F464" s="25">
        <f>SUM(F465:F466)</f>
        <v>2186.6999999999998</v>
      </c>
      <c r="G464" s="25">
        <f t="shared" ref="G464:H464" si="34">SUM(G465:G466)</f>
        <v>2186.6999999999998</v>
      </c>
      <c r="H464" s="25">
        <f t="shared" si="34"/>
        <v>2186.6999999999998</v>
      </c>
    </row>
    <row r="465" spans="1:8" s="24" customFormat="1" ht="31.5">
      <c r="A465" s="125" t="s">
        <v>52</v>
      </c>
      <c r="B465" s="20" t="s">
        <v>894</v>
      </c>
      <c r="C465" s="2" t="s">
        <v>91</v>
      </c>
      <c r="D465" s="2" t="s">
        <v>113</v>
      </c>
      <c r="E465" s="2" t="s">
        <v>44</v>
      </c>
      <c r="F465" s="25">
        <f>SUM(Ведомственная!G866)</f>
        <v>949.8</v>
      </c>
      <c r="G465" s="25">
        <f>SUM(Ведомственная!H866)</f>
        <v>949.8</v>
      </c>
      <c r="H465" s="25">
        <f>SUM(Ведомственная!I866)</f>
        <v>949.8</v>
      </c>
    </row>
    <row r="466" spans="1:8" s="24" customFormat="1" ht="31.5">
      <c r="A466" s="125" t="s">
        <v>230</v>
      </c>
      <c r="B466" s="20" t="s">
        <v>894</v>
      </c>
      <c r="C466" s="2" t="s">
        <v>122</v>
      </c>
      <c r="D466" s="2" t="s">
        <v>113</v>
      </c>
      <c r="E466" s="2" t="s">
        <v>44</v>
      </c>
      <c r="F466" s="25">
        <f>SUM(Ведомственная!G867)</f>
        <v>1236.9000000000001</v>
      </c>
      <c r="G466" s="25">
        <f>SUM(Ведомственная!H867)</f>
        <v>1236.9000000000001</v>
      </c>
      <c r="H466" s="25">
        <f>SUM(Ведомственная!I867)</f>
        <v>1236.9000000000001</v>
      </c>
    </row>
    <row r="467" spans="1:8" s="24" customFormat="1">
      <c r="A467" s="125" t="s">
        <v>340</v>
      </c>
      <c r="B467" s="61" t="s">
        <v>879</v>
      </c>
      <c r="C467" s="2"/>
      <c r="D467" s="25"/>
      <c r="E467" s="2"/>
      <c r="F467" s="25">
        <f>F468</f>
        <v>4630</v>
      </c>
      <c r="G467" s="25">
        <f>G468</f>
        <v>0</v>
      </c>
      <c r="H467" s="25">
        <f>H468</f>
        <v>0</v>
      </c>
    </row>
    <row r="468" spans="1:8" s="24" customFormat="1" ht="31.5">
      <c r="A468" s="125" t="s">
        <v>230</v>
      </c>
      <c r="B468" s="61" t="s">
        <v>879</v>
      </c>
      <c r="C468" s="2" t="s">
        <v>122</v>
      </c>
      <c r="D468" s="2" t="s">
        <v>113</v>
      </c>
      <c r="E468" s="2" t="s">
        <v>54</v>
      </c>
      <c r="F468" s="25">
        <f>SUM(Ведомственная!G916)</f>
        <v>4630</v>
      </c>
      <c r="G468" s="25">
        <f>SUM(Ведомственная!H916)</f>
        <v>0</v>
      </c>
      <c r="H468" s="25">
        <f>SUM(Ведомственная!I916)</f>
        <v>0</v>
      </c>
    </row>
    <row r="469" spans="1:8" s="24" customFormat="1" ht="94.5">
      <c r="A469" s="125" t="s">
        <v>506</v>
      </c>
      <c r="B469" s="61" t="s">
        <v>864</v>
      </c>
      <c r="C469" s="2"/>
      <c r="D469" s="2"/>
      <c r="E469" s="2"/>
      <c r="F469" s="25">
        <f>SUM(F470:F471)</f>
        <v>2842.8</v>
      </c>
      <c r="G469" s="25">
        <f t="shared" ref="G469:H469" si="35">SUM(G470:G471)</f>
        <v>0</v>
      </c>
      <c r="H469" s="25">
        <f t="shared" si="35"/>
        <v>0</v>
      </c>
    </row>
    <row r="470" spans="1:8" s="24" customFormat="1" ht="31.5">
      <c r="A470" s="125" t="s">
        <v>52</v>
      </c>
      <c r="B470" s="61" t="s">
        <v>864</v>
      </c>
      <c r="C470" s="2" t="s">
        <v>91</v>
      </c>
      <c r="D470" s="2" t="s">
        <v>113</v>
      </c>
      <c r="E470" s="2" t="s">
        <v>34</v>
      </c>
      <c r="F470" s="25">
        <f>SUM(Ведомственная!G800)</f>
        <v>947.9</v>
      </c>
      <c r="G470" s="25">
        <f>SUM(Ведомственная!H800)</f>
        <v>0</v>
      </c>
      <c r="H470" s="25">
        <f>SUM(Ведомственная!I800)</f>
        <v>0</v>
      </c>
    </row>
    <row r="471" spans="1:8" s="24" customFormat="1" ht="31.5">
      <c r="A471" s="125" t="s">
        <v>230</v>
      </c>
      <c r="B471" s="61" t="s">
        <v>864</v>
      </c>
      <c r="C471" s="2" t="s">
        <v>122</v>
      </c>
      <c r="D471" s="2" t="s">
        <v>113</v>
      </c>
      <c r="E471" s="2" t="s">
        <v>34</v>
      </c>
      <c r="F471" s="25">
        <f>SUM(Ведомственная!G801)</f>
        <v>1894.9</v>
      </c>
      <c r="G471" s="25">
        <f>SUM(Ведомственная!H801)</f>
        <v>0</v>
      </c>
      <c r="H471" s="25">
        <f>SUM(Ведомственная!I801)</f>
        <v>0</v>
      </c>
    </row>
    <row r="472" spans="1:8" s="24" customFormat="1">
      <c r="A472" s="125" t="s">
        <v>470</v>
      </c>
      <c r="B472" s="2" t="s">
        <v>920</v>
      </c>
      <c r="C472" s="2"/>
      <c r="D472" s="2"/>
      <c r="E472" s="2"/>
      <c r="F472" s="25">
        <f>SUM(F473)</f>
        <v>24370.400000000001</v>
      </c>
      <c r="G472" s="25">
        <f t="shared" ref="G472:H472" si="36">SUM(G473)</f>
        <v>24370.400000000001</v>
      </c>
      <c r="H472" s="25">
        <f t="shared" si="36"/>
        <v>24370.400000000001</v>
      </c>
    </row>
    <row r="473" spans="1:8" s="24" customFormat="1" ht="31.5">
      <c r="A473" s="125" t="s">
        <v>52</v>
      </c>
      <c r="B473" s="2" t="s">
        <v>920</v>
      </c>
      <c r="C473" s="126" t="s">
        <v>91</v>
      </c>
      <c r="D473" s="2" t="s">
        <v>113</v>
      </c>
      <c r="E473" s="2" t="s">
        <v>113</v>
      </c>
      <c r="F473" s="25">
        <f>SUM(Ведомственная!G944)</f>
        <v>24370.400000000001</v>
      </c>
      <c r="G473" s="25">
        <f>SUM(Ведомственная!H944)</f>
        <v>24370.400000000001</v>
      </c>
      <c r="H473" s="25">
        <f>SUM(Ведомственная!I944)</f>
        <v>24370.400000000001</v>
      </c>
    </row>
    <row r="474" spans="1:8" s="24" customFormat="1" ht="47.25">
      <c r="A474" s="125" t="s">
        <v>464</v>
      </c>
      <c r="B474" s="41" t="s">
        <v>895</v>
      </c>
      <c r="C474" s="20"/>
      <c r="D474" s="2"/>
      <c r="E474" s="2"/>
      <c r="F474" s="25">
        <f>SUM(F475:F476)</f>
        <v>11148.099999999999</v>
      </c>
      <c r="G474" s="25">
        <f t="shared" ref="G474:H474" si="37">SUM(G475:G476)</f>
        <v>11148.099999999999</v>
      </c>
      <c r="H474" s="25">
        <f t="shared" si="37"/>
        <v>11148.099999999999</v>
      </c>
    </row>
    <row r="475" spans="1:8" s="24" customFormat="1" ht="31.5">
      <c r="A475" s="125" t="s">
        <v>52</v>
      </c>
      <c r="B475" s="41" t="s">
        <v>895</v>
      </c>
      <c r="C475" s="2" t="s">
        <v>91</v>
      </c>
      <c r="D475" s="2" t="s">
        <v>113</v>
      </c>
      <c r="E475" s="2" t="s">
        <v>44</v>
      </c>
      <c r="F475" s="25">
        <f>SUM(Ведомственная!G869)</f>
        <v>4842.2</v>
      </c>
      <c r="G475" s="25">
        <f>SUM(Ведомственная!H869)</f>
        <v>4842.2</v>
      </c>
      <c r="H475" s="25">
        <f>SUM(Ведомственная!I869)</f>
        <v>4842.2</v>
      </c>
    </row>
    <row r="476" spans="1:8" s="24" customFormat="1" ht="31.5">
      <c r="A476" s="125" t="s">
        <v>230</v>
      </c>
      <c r="B476" s="41" t="s">
        <v>895</v>
      </c>
      <c r="C476" s="2" t="s">
        <v>122</v>
      </c>
      <c r="D476" s="2" t="s">
        <v>113</v>
      </c>
      <c r="E476" s="2" t="s">
        <v>44</v>
      </c>
      <c r="F476" s="25">
        <f>SUM(Ведомственная!G870)</f>
        <v>6305.9</v>
      </c>
      <c r="G476" s="25">
        <f>SUM(Ведомственная!H870)</f>
        <v>6305.9</v>
      </c>
      <c r="H476" s="25">
        <f>SUM(Ведомственная!I870)</f>
        <v>6305.9</v>
      </c>
    </row>
    <row r="477" spans="1:8" s="24" customFormat="1" ht="31.5">
      <c r="A477" s="125" t="s">
        <v>471</v>
      </c>
      <c r="B477" s="41" t="s">
        <v>925</v>
      </c>
      <c r="C477" s="2"/>
      <c r="D477" s="2"/>
      <c r="E477" s="2"/>
      <c r="F477" s="25">
        <f>SUM(F478)</f>
        <v>2000</v>
      </c>
      <c r="G477" s="25">
        <f t="shared" ref="G477:H477" si="38">SUM(G478)</f>
        <v>3539.1</v>
      </c>
      <c r="H477" s="25">
        <f t="shared" si="38"/>
        <v>3497.5</v>
      </c>
    </row>
    <row r="478" spans="1:8" s="24" customFormat="1" ht="31.5">
      <c r="A478" s="125" t="s">
        <v>52</v>
      </c>
      <c r="B478" s="41" t="s">
        <v>925</v>
      </c>
      <c r="C478" s="2" t="s">
        <v>91</v>
      </c>
      <c r="D478" s="2" t="s">
        <v>113</v>
      </c>
      <c r="E478" s="2" t="s">
        <v>173</v>
      </c>
      <c r="F478" s="25">
        <f>SUM(Ведомственная!G971)</f>
        <v>2000</v>
      </c>
      <c r="G478" s="25">
        <f>SUM(Ведомственная!H971)</f>
        <v>3539.1</v>
      </c>
      <c r="H478" s="25">
        <f>SUM(Ведомственная!I971)</f>
        <v>3497.5</v>
      </c>
    </row>
    <row r="479" spans="1:8" s="24" customFormat="1" ht="47.25">
      <c r="A479" s="125" t="s">
        <v>897</v>
      </c>
      <c r="B479" s="20" t="s">
        <v>896</v>
      </c>
      <c r="C479" s="2"/>
      <c r="D479" s="2"/>
      <c r="E479" s="2"/>
      <c r="F479" s="25">
        <f>SUM(F480:F481)</f>
        <v>18783.900000000001</v>
      </c>
      <c r="G479" s="25">
        <f t="shared" ref="G479:H479" si="39">SUM(G480:G481)</f>
        <v>18248.599999999999</v>
      </c>
      <c r="H479" s="25">
        <f t="shared" si="39"/>
        <v>18099.2</v>
      </c>
    </row>
    <row r="480" spans="1:8" s="24" customFormat="1" ht="31.5">
      <c r="A480" s="125" t="s">
        <v>52</v>
      </c>
      <c r="B480" s="20" t="s">
        <v>896</v>
      </c>
      <c r="C480" s="2" t="s">
        <v>91</v>
      </c>
      <c r="D480" s="2" t="s">
        <v>113</v>
      </c>
      <c r="E480" s="2" t="s">
        <v>44</v>
      </c>
      <c r="F480" s="25">
        <f>SUM(Ведомственная!G872)</f>
        <v>7180.4</v>
      </c>
      <c r="G480" s="25">
        <f>SUM(Ведомственная!H872)</f>
        <v>6975.8</v>
      </c>
      <c r="H480" s="25">
        <f>SUM(Ведомственная!I872)</f>
        <v>6918.7</v>
      </c>
    </row>
    <row r="481" spans="1:8" s="24" customFormat="1" ht="31.5">
      <c r="A481" s="125" t="s">
        <v>230</v>
      </c>
      <c r="B481" s="20" t="s">
        <v>896</v>
      </c>
      <c r="C481" s="2" t="s">
        <v>122</v>
      </c>
      <c r="D481" s="2" t="s">
        <v>113</v>
      </c>
      <c r="E481" s="2" t="s">
        <v>44</v>
      </c>
      <c r="F481" s="25">
        <f>SUM(Ведомственная!G873)</f>
        <v>11603.5</v>
      </c>
      <c r="G481" s="25">
        <f>SUM(Ведомственная!H873)</f>
        <v>11272.8</v>
      </c>
      <c r="H481" s="25">
        <f>SUM(Ведомственная!I873)</f>
        <v>11180.5</v>
      </c>
    </row>
    <row r="482" spans="1:8" s="24" customFormat="1" ht="110.25">
      <c r="A482" s="125" t="s">
        <v>619</v>
      </c>
      <c r="B482" s="31" t="s">
        <v>924</v>
      </c>
      <c r="C482" s="2"/>
      <c r="D482" s="2"/>
      <c r="E482" s="2"/>
      <c r="F482" s="25">
        <f>SUM(F483)</f>
        <v>8699.5</v>
      </c>
      <c r="G482" s="25">
        <f t="shared" ref="G482:H482" si="40">SUM(G483)</f>
        <v>8699.5</v>
      </c>
      <c r="H482" s="25">
        <f t="shared" si="40"/>
        <v>8699.5</v>
      </c>
    </row>
    <row r="483" spans="1:8" s="24" customFormat="1">
      <c r="A483" s="125" t="s">
        <v>42</v>
      </c>
      <c r="B483" s="31" t="s">
        <v>924</v>
      </c>
      <c r="C483" s="2" t="s">
        <v>99</v>
      </c>
      <c r="D483" s="2" t="s">
        <v>113</v>
      </c>
      <c r="E483" s="2" t="s">
        <v>173</v>
      </c>
      <c r="F483" s="25">
        <f>SUM(Ведомственная!G1020)</f>
        <v>8699.5</v>
      </c>
      <c r="G483" s="25">
        <f>SUM(Ведомственная!H1020)</f>
        <v>8699.5</v>
      </c>
      <c r="H483" s="25">
        <f>SUM(Ведомственная!I1020)</f>
        <v>8699.5</v>
      </c>
    </row>
    <row r="484" spans="1:8" s="24" customFormat="1" ht="47.25">
      <c r="A484" s="125" t="s">
        <v>26</v>
      </c>
      <c r="B484" s="41" t="s">
        <v>874</v>
      </c>
      <c r="C484" s="2"/>
      <c r="D484" s="2"/>
      <c r="E484" s="2"/>
      <c r="F484" s="25">
        <f>F485+F491+F493+F487+F489</f>
        <v>1549219.3</v>
      </c>
      <c r="G484" s="25">
        <f>G485+G491+G493+G487+G489</f>
        <v>1536952.4000000001</v>
      </c>
      <c r="H484" s="25">
        <f>H485+H491+H493+H487+H489</f>
        <v>1539602.4000000001</v>
      </c>
    </row>
    <row r="485" spans="1:8" s="24" customFormat="1" ht="78.75">
      <c r="A485" s="125" t="s">
        <v>404</v>
      </c>
      <c r="B485" s="61" t="s">
        <v>875</v>
      </c>
      <c r="C485" s="2"/>
      <c r="D485" s="2"/>
      <c r="E485" s="2"/>
      <c r="F485" s="25">
        <f>F486</f>
        <v>495814.5</v>
      </c>
      <c r="G485" s="25">
        <f>G486</f>
        <v>495814.5</v>
      </c>
      <c r="H485" s="25">
        <f>H486</f>
        <v>495814.5</v>
      </c>
    </row>
    <row r="486" spans="1:8" s="24" customFormat="1" ht="31.5">
      <c r="A486" s="125" t="s">
        <v>121</v>
      </c>
      <c r="B486" s="61" t="s">
        <v>875</v>
      </c>
      <c r="C486" s="2" t="s">
        <v>122</v>
      </c>
      <c r="D486" s="2" t="s">
        <v>113</v>
      </c>
      <c r="E486" s="2" t="s">
        <v>44</v>
      </c>
      <c r="F486" s="25">
        <f>SUM(Ведомственная!G876)</f>
        <v>495814.5</v>
      </c>
      <c r="G486" s="25">
        <f>SUM(Ведомственная!H876)</f>
        <v>495814.5</v>
      </c>
      <c r="H486" s="25">
        <f>SUM(Ведомственная!I876)</f>
        <v>495814.5</v>
      </c>
    </row>
    <row r="487" spans="1:8" s="24" customFormat="1" ht="47.25">
      <c r="A487" s="125" t="s">
        <v>402</v>
      </c>
      <c r="B487" s="56" t="s">
        <v>866</v>
      </c>
      <c r="C487" s="33"/>
      <c r="D487" s="2"/>
      <c r="E487" s="2"/>
      <c r="F487" s="25">
        <f>SUM(F488)</f>
        <v>537609.5</v>
      </c>
      <c r="G487" s="25">
        <f>SUM(G488)</f>
        <v>537609.5</v>
      </c>
      <c r="H487" s="25">
        <f>SUM(H488)</f>
        <v>537609.5</v>
      </c>
    </row>
    <row r="488" spans="1:8" s="24" customFormat="1" ht="31.5">
      <c r="A488" s="125" t="s">
        <v>230</v>
      </c>
      <c r="B488" s="56" t="s">
        <v>866</v>
      </c>
      <c r="C488" s="2" t="s">
        <v>122</v>
      </c>
      <c r="D488" s="2" t="s">
        <v>113</v>
      </c>
      <c r="E488" s="2" t="s">
        <v>34</v>
      </c>
      <c r="F488" s="25">
        <f>SUM(Ведомственная!G804)</f>
        <v>537609.5</v>
      </c>
      <c r="G488" s="25">
        <f>SUM(Ведомственная!H804)</f>
        <v>537609.5</v>
      </c>
      <c r="H488" s="25">
        <f>SUM(Ведомственная!I804)</f>
        <v>537609.5</v>
      </c>
    </row>
    <row r="489" spans="1:8" s="24" customFormat="1">
      <c r="A489" s="125" t="s">
        <v>330</v>
      </c>
      <c r="B489" s="31" t="s">
        <v>867</v>
      </c>
      <c r="C489" s="2"/>
      <c r="D489" s="2"/>
      <c r="E489" s="2"/>
      <c r="F489" s="25">
        <f>F490</f>
        <v>266668.3</v>
      </c>
      <c r="G489" s="25">
        <f>G490</f>
        <v>261364.8</v>
      </c>
      <c r="H489" s="25">
        <f>H490</f>
        <v>262014.8</v>
      </c>
    </row>
    <row r="490" spans="1:8" s="24" customFormat="1" ht="31.5">
      <c r="A490" s="125" t="s">
        <v>230</v>
      </c>
      <c r="B490" s="31" t="s">
        <v>867</v>
      </c>
      <c r="C490" s="2" t="s">
        <v>122</v>
      </c>
      <c r="D490" s="2" t="s">
        <v>113</v>
      </c>
      <c r="E490" s="2" t="s">
        <v>34</v>
      </c>
      <c r="F490" s="25">
        <f>SUM(Ведомственная!G806)</f>
        <v>266668.3</v>
      </c>
      <c r="G490" s="25">
        <f>SUM(Ведомственная!H806)</f>
        <v>261364.8</v>
      </c>
      <c r="H490" s="25">
        <f>SUM(Ведомственная!I806)</f>
        <v>262014.8</v>
      </c>
    </row>
    <row r="491" spans="1:8" s="24" customFormat="1">
      <c r="A491" s="125" t="s">
        <v>339</v>
      </c>
      <c r="B491" s="20" t="s">
        <v>876</v>
      </c>
      <c r="C491" s="2"/>
      <c r="D491" s="2"/>
      <c r="E491" s="2"/>
      <c r="F491" s="25">
        <f>F492</f>
        <v>161676</v>
      </c>
      <c r="G491" s="25">
        <f>G492</f>
        <v>155725.79999999999</v>
      </c>
      <c r="H491" s="25">
        <f>H492</f>
        <v>157725.79999999999</v>
      </c>
    </row>
    <row r="492" spans="1:8" s="24" customFormat="1" ht="31.5">
      <c r="A492" s="125" t="s">
        <v>230</v>
      </c>
      <c r="B492" s="20" t="s">
        <v>876</v>
      </c>
      <c r="C492" s="2" t="s">
        <v>122</v>
      </c>
      <c r="D492" s="2" t="s">
        <v>113</v>
      </c>
      <c r="E492" s="2" t="s">
        <v>44</v>
      </c>
      <c r="F492" s="25">
        <f>SUM(Ведомственная!G878)</f>
        <v>161676</v>
      </c>
      <c r="G492" s="25">
        <f>SUM(Ведомственная!H878)</f>
        <v>155725.79999999999</v>
      </c>
      <c r="H492" s="25">
        <f>SUM(Ведомственная!I878)</f>
        <v>157725.79999999999</v>
      </c>
    </row>
    <row r="493" spans="1:8" s="24" customFormat="1">
      <c r="A493" s="125" t="s">
        <v>340</v>
      </c>
      <c r="B493" s="61" t="s">
        <v>877</v>
      </c>
      <c r="C493" s="2"/>
      <c r="D493" s="2"/>
      <c r="E493" s="2"/>
      <c r="F493" s="25">
        <f>F494</f>
        <v>87451</v>
      </c>
      <c r="G493" s="25">
        <f>G494</f>
        <v>86437.8</v>
      </c>
      <c r="H493" s="25">
        <f>H494</f>
        <v>86437.8</v>
      </c>
    </row>
    <row r="494" spans="1:8" s="24" customFormat="1" ht="31.5">
      <c r="A494" s="125" t="s">
        <v>230</v>
      </c>
      <c r="B494" s="61" t="s">
        <v>877</v>
      </c>
      <c r="C494" s="2" t="s">
        <v>122</v>
      </c>
      <c r="D494" s="2" t="s">
        <v>113</v>
      </c>
      <c r="E494" s="2" t="s">
        <v>54</v>
      </c>
      <c r="F494" s="25">
        <f>SUM(Ведомственная!G919)</f>
        <v>87451</v>
      </c>
      <c r="G494" s="25">
        <f>SUM(Ведомственная!H919)</f>
        <v>86437.8</v>
      </c>
      <c r="H494" s="25">
        <f>SUM(Ведомственная!I919)</f>
        <v>86437.8</v>
      </c>
    </row>
    <row r="495" spans="1:8" s="24" customFormat="1">
      <c r="A495" s="125" t="s">
        <v>151</v>
      </c>
      <c r="B495" s="31" t="s">
        <v>868</v>
      </c>
      <c r="C495" s="2"/>
      <c r="D495" s="2"/>
      <c r="E495" s="2"/>
      <c r="F495" s="25">
        <f>SUM(F496)+F499</f>
        <v>1505</v>
      </c>
      <c r="G495" s="25">
        <f>SUM(G496)+G499</f>
        <v>0</v>
      </c>
      <c r="H495" s="25">
        <f>SUM(H496)+H499</f>
        <v>0</v>
      </c>
    </row>
    <row r="496" spans="1:8" s="24" customFormat="1">
      <c r="A496" s="125" t="s">
        <v>330</v>
      </c>
      <c r="B496" s="31" t="s">
        <v>869</v>
      </c>
      <c r="C496" s="2"/>
      <c r="D496" s="2"/>
      <c r="E496" s="2"/>
      <c r="F496" s="25">
        <f t="shared" ref="F496:H497" si="41">SUM(F497)</f>
        <v>1000</v>
      </c>
      <c r="G496" s="25">
        <f t="shared" si="41"/>
        <v>0</v>
      </c>
      <c r="H496" s="25">
        <f t="shared" si="41"/>
        <v>0</v>
      </c>
    </row>
    <row r="497" spans="1:8" s="24" customFormat="1" ht="31.5">
      <c r="A497" s="125" t="s">
        <v>335</v>
      </c>
      <c r="B497" s="31" t="s">
        <v>870</v>
      </c>
      <c r="C497" s="2"/>
      <c r="D497" s="2"/>
      <c r="E497" s="2"/>
      <c r="F497" s="25">
        <f t="shared" si="41"/>
        <v>1000</v>
      </c>
      <c r="G497" s="25">
        <f t="shared" si="41"/>
        <v>0</v>
      </c>
      <c r="H497" s="25">
        <f t="shared" si="41"/>
        <v>0</v>
      </c>
    </row>
    <row r="498" spans="1:8" s="24" customFormat="1" ht="31.5">
      <c r="A498" s="125" t="s">
        <v>230</v>
      </c>
      <c r="B498" s="31" t="s">
        <v>870</v>
      </c>
      <c r="C498" s="2" t="s">
        <v>122</v>
      </c>
      <c r="D498" s="2" t="s">
        <v>113</v>
      </c>
      <c r="E498" s="2" t="s">
        <v>34</v>
      </c>
      <c r="F498" s="25">
        <f>SUM(Ведомственная!G810)</f>
        <v>1000</v>
      </c>
      <c r="G498" s="25">
        <f>SUM(Ведомственная!H810)</f>
        <v>0</v>
      </c>
      <c r="H498" s="25">
        <f>SUM(Ведомственная!I810)</f>
        <v>0</v>
      </c>
    </row>
    <row r="499" spans="1:8" s="24" customFormat="1">
      <c r="A499" s="125" t="s">
        <v>339</v>
      </c>
      <c r="B499" s="20" t="s">
        <v>904</v>
      </c>
      <c r="C499" s="2"/>
      <c r="D499" s="2"/>
      <c r="E499" s="2"/>
      <c r="F499" s="25">
        <f t="shared" ref="F499:H500" si="42">SUM(F500)</f>
        <v>505</v>
      </c>
      <c r="G499" s="25">
        <f t="shared" si="42"/>
        <v>0</v>
      </c>
      <c r="H499" s="25">
        <f t="shared" si="42"/>
        <v>0</v>
      </c>
    </row>
    <row r="500" spans="1:8" s="24" customFormat="1" ht="31.5">
      <c r="A500" s="125" t="s">
        <v>335</v>
      </c>
      <c r="B500" s="20" t="s">
        <v>905</v>
      </c>
      <c r="C500" s="2"/>
      <c r="D500" s="2"/>
      <c r="E500" s="2"/>
      <c r="F500" s="25">
        <f t="shared" si="42"/>
        <v>505</v>
      </c>
      <c r="G500" s="25">
        <f t="shared" si="42"/>
        <v>0</v>
      </c>
      <c r="H500" s="25">
        <f t="shared" si="42"/>
        <v>0</v>
      </c>
    </row>
    <row r="501" spans="1:8" s="24" customFormat="1" ht="31.5">
      <c r="A501" s="125" t="s">
        <v>230</v>
      </c>
      <c r="B501" s="20" t="s">
        <v>905</v>
      </c>
      <c r="C501" s="2" t="s">
        <v>122</v>
      </c>
      <c r="D501" s="2" t="s">
        <v>113</v>
      </c>
      <c r="E501" s="2" t="s">
        <v>44</v>
      </c>
      <c r="F501" s="25">
        <f>SUM(Ведомственная!G882)</f>
        <v>505</v>
      </c>
      <c r="G501" s="25">
        <f>SUM(Ведомственная!H882)</f>
        <v>0</v>
      </c>
      <c r="H501" s="25">
        <f>SUM(Ведомственная!I882)</f>
        <v>0</v>
      </c>
    </row>
    <row r="502" spans="1:8" s="24" customFormat="1" ht="31.5">
      <c r="A502" s="125" t="s">
        <v>45</v>
      </c>
      <c r="B502" s="41" t="s">
        <v>871</v>
      </c>
      <c r="C502" s="2"/>
      <c r="D502" s="2"/>
      <c r="E502" s="2"/>
      <c r="F502" s="25">
        <f>F506+F509+F519+F523+F503+F527+F512+F515</f>
        <v>644469.80000000005</v>
      </c>
      <c r="G502" s="25">
        <f>G506+G509+G519+G523+G503+G527+G512+G515</f>
        <v>618893.6</v>
      </c>
      <c r="H502" s="25">
        <f>H506+H509+H519+H523+H503+H527+H512+H515</f>
        <v>618893.6</v>
      </c>
    </row>
    <row r="503" spans="1:8" s="24" customFormat="1" ht="63">
      <c r="A503" s="125" t="s">
        <v>405</v>
      </c>
      <c r="B503" s="41" t="s">
        <v>906</v>
      </c>
      <c r="C503" s="2"/>
      <c r="D503" s="102"/>
      <c r="E503" s="2"/>
      <c r="F503" s="102">
        <f>F504+F505</f>
        <v>3482.8</v>
      </c>
      <c r="G503" s="102">
        <f>G504+G505</f>
        <v>3482.8</v>
      </c>
      <c r="H503" s="102">
        <f>H504+H505</f>
        <v>3482.8</v>
      </c>
    </row>
    <row r="504" spans="1:8" s="24" customFormat="1" ht="63">
      <c r="A504" s="125" t="s">
        <v>51</v>
      </c>
      <c r="B504" s="41" t="s">
        <v>906</v>
      </c>
      <c r="C504" s="2" t="s">
        <v>89</v>
      </c>
      <c r="D504" s="2" t="s">
        <v>113</v>
      </c>
      <c r="E504" s="2" t="s">
        <v>173</v>
      </c>
      <c r="F504" s="102">
        <f>SUM(Ведомственная!G974)</f>
        <v>3080.3</v>
      </c>
      <c r="G504" s="102">
        <f>SUM(Ведомственная!H974)</f>
        <v>3080.3</v>
      </c>
      <c r="H504" s="102">
        <f>SUM(Ведомственная!I974)</f>
        <v>3080.3</v>
      </c>
    </row>
    <row r="505" spans="1:8" s="24" customFormat="1" ht="31.5">
      <c r="A505" s="125" t="s">
        <v>52</v>
      </c>
      <c r="B505" s="41" t="s">
        <v>906</v>
      </c>
      <c r="C505" s="2" t="s">
        <v>91</v>
      </c>
      <c r="D505" s="2" t="s">
        <v>113</v>
      </c>
      <c r="E505" s="2" t="s">
        <v>173</v>
      </c>
      <c r="F505" s="102">
        <f>SUM(Ведомственная!G975)</f>
        <v>402.5</v>
      </c>
      <c r="G505" s="102">
        <f>SUM(Ведомственная!H975)</f>
        <v>402.5</v>
      </c>
      <c r="H505" s="102">
        <f>SUM(Ведомственная!I975)</f>
        <v>402.5</v>
      </c>
    </row>
    <row r="506" spans="1:8" s="24" customFormat="1" ht="94.5">
      <c r="A506" s="125" t="s">
        <v>403</v>
      </c>
      <c r="B506" s="61" t="s">
        <v>898</v>
      </c>
      <c r="C506" s="2"/>
      <c r="D506" s="2"/>
      <c r="E506" s="2"/>
      <c r="F506" s="25">
        <f>F507+F508</f>
        <v>50500.800000000003</v>
      </c>
      <c r="G506" s="25">
        <f>G507+G508</f>
        <v>50500.800000000003</v>
      </c>
      <c r="H506" s="25">
        <f>H507+H508</f>
        <v>50500.800000000003</v>
      </c>
    </row>
    <row r="507" spans="1:8" s="24" customFormat="1" ht="63">
      <c r="A507" s="27" t="s">
        <v>51</v>
      </c>
      <c r="B507" s="61" t="s">
        <v>898</v>
      </c>
      <c r="C507" s="2" t="s">
        <v>89</v>
      </c>
      <c r="D507" s="2" t="s">
        <v>113</v>
      </c>
      <c r="E507" s="2" t="s">
        <v>44</v>
      </c>
      <c r="F507" s="25">
        <f>SUM(Ведомственная!G885)</f>
        <v>47288.3</v>
      </c>
      <c r="G507" s="25">
        <f>SUM(Ведомственная!H885)</f>
        <v>47288.3</v>
      </c>
      <c r="H507" s="25">
        <f>SUM(Ведомственная!I885)</f>
        <v>47288.3</v>
      </c>
    </row>
    <row r="508" spans="1:8" s="24" customFormat="1" ht="31.5">
      <c r="A508" s="125" t="s">
        <v>52</v>
      </c>
      <c r="B508" s="61" t="s">
        <v>898</v>
      </c>
      <c r="C508" s="2" t="s">
        <v>91</v>
      </c>
      <c r="D508" s="2" t="s">
        <v>113</v>
      </c>
      <c r="E508" s="2" t="s">
        <v>44</v>
      </c>
      <c r="F508" s="25">
        <f>SUM(Ведомственная!G886)</f>
        <v>3212.5</v>
      </c>
      <c r="G508" s="25">
        <f>SUM(Ведомственная!H886)</f>
        <v>3212.5</v>
      </c>
      <c r="H508" s="25">
        <f>SUM(Ведомственная!I886)</f>
        <v>3212.5</v>
      </c>
    </row>
    <row r="509" spans="1:8" s="24" customFormat="1" ht="78.75">
      <c r="A509" s="125" t="s">
        <v>404</v>
      </c>
      <c r="B509" s="61" t="s">
        <v>899</v>
      </c>
      <c r="C509" s="2"/>
      <c r="D509" s="2"/>
      <c r="E509" s="2"/>
      <c r="F509" s="25">
        <f>F510+F511</f>
        <v>314053.30000000005</v>
      </c>
      <c r="G509" s="25">
        <f>G510+G511</f>
        <v>314053.30000000005</v>
      </c>
      <c r="H509" s="25">
        <f>H510+H511</f>
        <v>314053.30000000005</v>
      </c>
    </row>
    <row r="510" spans="1:8" s="24" customFormat="1" ht="63">
      <c r="A510" s="125" t="s">
        <v>51</v>
      </c>
      <c r="B510" s="61" t="s">
        <v>899</v>
      </c>
      <c r="C510" s="2" t="s">
        <v>89</v>
      </c>
      <c r="D510" s="2" t="s">
        <v>113</v>
      </c>
      <c r="E510" s="2" t="s">
        <v>44</v>
      </c>
      <c r="F510" s="25">
        <f>SUM(Ведомственная!G888)</f>
        <v>310407.90000000002</v>
      </c>
      <c r="G510" s="25">
        <f>SUM(Ведомственная!H888)</f>
        <v>310407.90000000002</v>
      </c>
      <c r="H510" s="25">
        <f>SUM(Ведомственная!I888)</f>
        <v>310407.90000000002</v>
      </c>
    </row>
    <row r="511" spans="1:8" s="24" customFormat="1" ht="31.5">
      <c r="A511" s="125" t="s">
        <v>52</v>
      </c>
      <c r="B511" s="61" t="s">
        <v>899</v>
      </c>
      <c r="C511" s="2" t="s">
        <v>91</v>
      </c>
      <c r="D511" s="2" t="s">
        <v>113</v>
      </c>
      <c r="E511" s="2" t="s">
        <v>44</v>
      </c>
      <c r="F511" s="25">
        <f>SUM(Ведомственная!G889)</f>
        <v>3645.4</v>
      </c>
      <c r="G511" s="25">
        <f>SUM(Ведомственная!H889)</f>
        <v>3645.4</v>
      </c>
      <c r="H511" s="25">
        <f>SUM(Ведомственная!I889)</f>
        <v>3645.4</v>
      </c>
    </row>
    <row r="512" spans="1:8" s="24" customFormat="1" ht="47.25">
      <c r="A512" s="125" t="s">
        <v>402</v>
      </c>
      <c r="B512" s="56" t="s">
        <v>872</v>
      </c>
      <c r="C512" s="2"/>
      <c r="D512" s="25"/>
      <c r="E512" s="2"/>
      <c r="F512" s="25">
        <f>SUM(F513:F514)</f>
        <v>66374.099999999991</v>
      </c>
      <c r="G512" s="25">
        <f>SUM(G513:G514)</f>
        <v>66374.099999999991</v>
      </c>
      <c r="H512" s="25">
        <f>SUM(H513:H514)</f>
        <v>66374.099999999991</v>
      </c>
    </row>
    <row r="513" spans="1:8" s="24" customFormat="1" ht="63">
      <c r="A513" s="125" t="s">
        <v>51</v>
      </c>
      <c r="B513" s="56" t="s">
        <v>872</v>
      </c>
      <c r="C513" s="2" t="s">
        <v>89</v>
      </c>
      <c r="D513" s="2" t="s">
        <v>113</v>
      </c>
      <c r="E513" s="2" t="s">
        <v>34</v>
      </c>
      <c r="F513" s="25">
        <f>SUM(Ведомственная!G813)</f>
        <v>64943.7</v>
      </c>
      <c r="G513" s="25">
        <f>SUM(Ведомственная!H813)</f>
        <v>64943.7</v>
      </c>
      <c r="H513" s="25">
        <f>SUM(Ведомственная!I813)</f>
        <v>64943.7</v>
      </c>
    </row>
    <row r="514" spans="1:8" s="24" customFormat="1" ht="31.5">
      <c r="A514" s="125" t="s">
        <v>52</v>
      </c>
      <c r="B514" s="56" t="s">
        <v>872</v>
      </c>
      <c r="C514" s="2" t="s">
        <v>91</v>
      </c>
      <c r="D514" s="2" t="s">
        <v>113</v>
      </c>
      <c r="E514" s="2" t="s">
        <v>34</v>
      </c>
      <c r="F514" s="25">
        <f>SUM(Ведомственная!G814)</f>
        <v>1430.4</v>
      </c>
      <c r="G514" s="25">
        <f>SUM(Ведомственная!H814)</f>
        <v>1430.4</v>
      </c>
      <c r="H514" s="25">
        <f>SUM(Ведомственная!I814)</f>
        <v>1430.4</v>
      </c>
    </row>
    <row r="515" spans="1:8" s="24" customFormat="1">
      <c r="A515" s="125" t="s">
        <v>330</v>
      </c>
      <c r="B515" s="31" t="s">
        <v>873</v>
      </c>
      <c r="C515" s="2"/>
      <c r="D515" s="25"/>
      <c r="E515" s="2"/>
      <c r="F515" s="25">
        <f>F516+F517+F518</f>
        <v>58897.700000000004</v>
      </c>
      <c r="G515" s="25">
        <f>G516+G517+G518</f>
        <v>49759.700000000004</v>
      </c>
      <c r="H515" s="25">
        <f>H516+H517+H518</f>
        <v>49759.700000000004</v>
      </c>
    </row>
    <row r="516" spans="1:8" s="24" customFormat="1" ht="63">
      <c r="A516" s="27" t="s">
        <v>51</v>
      </c>
      <c r="B516" s="31" t="s">
        <v>873</v>
      </c>
      <c r="C516" s="2" t="s">
        <v>89</v>
      </c>
      <c r="D516" s="2" t="s">
        <v>113</v>
      </c>
      <c r="E516" s="2" t="s">
        <v>34</v>
      </c>
      <c r="F516" s="25">
        <f>SUM(Ведомственная!G816)</f>
        <v>22603.9</v>
      </c>
      <c r="G516" s="25">
        <f>SUM(Ведомственная!H816)</f>
        <v>22603.9</v>
      </c>
      <c r="H516" s="25">
        <f>SUM(Ведомственная!I816)</f>
        <v>22603.9</v>
      </c>
    </row>
    <row r="517" spans="1:8" s="24" customFormat="1" ht="31.5">
      <c r="A517" s="125" t="s">
        <v>52</v>
      </c>
      <c r="B517" s="31" t="s">
        <v>873</v>
      </c>
      <c r="C517" s="2" t="s">
        <v>91</v>
      </c>
      <c r="D517" s="2" t="s">
        <v>113</v>
      </c>
      <c r="E517" s="2" t="s">
        <v>34</v>
      </c>
      <c r="F517" s="25">
        <f>SUM(Ведомственная!G817)</f>
        <v>34629</v>
      </c>
      <c r="G517" s="25">
        <f>SUM(Ведомственная!H817)</f>
        <v>25491</v>
      </c>
      <c r="H517" s="25">
        <f>SUM(Ведомственная!I817)</f>
        <v>25491</v>
      </c>
    </row>
    <row r="518" spans="1:8" s="24" customFormat="1">
      <c r="A518" s="125" t="s">
        <v>22</v>
      </c>
      <c r="B518" s="31" t="s">
        <v>873</v>
      </c>
      <c r="C518" s="2" t="s">
        <v>96</v>
      </c>
      <c r="D518" s="2" t="s">
        <v>113</v>
      </c>
      <c r="E518" s="2" t="s">
        <v>34</v>
      </c>
      <c r="F518" s="25">
        <f>SUM(Ведомственная!G818)</f>
        <v>1664.8</v>
      </c>
      <c r="G518" s="25">
        <f>SUM(Ведомственная!H818)</f>
        <v>1664.8</v>
      </c>
      <c r="H518" s="25">
        <f>SUM(Ведомственная!I818)</f>
        <v>1664.8</v>
      </c>
    </row>
    <row r="519" spans="1:8" s="24" customFormat="1">
      <c r="A519" s="125" t="s">
        <v>339</v>
      </c>
      <c r="B519" s="31" t="s">
        <v>900</v>
      </c>
      <c r="C519" s="31"/>
      <c r="D519" s="2"/>
      <c r="E519" s="2"/>
      <c r="F519" s="25">
        <f>F520+F521+F522</f>
        <v>137882.70000000001</v>
      </c>
      <c r="G519" s="25">
        <f>G520+G521+G522</f>
        <v>123753.8</v>
      </c>
      <c r="H519" s="25">
        <f>H520+H521+H522</f>
        <v>123753.8</v>
      </c>
    </row>
    <row r="520" spans="1:8" s="24" customFormat="1" ht="63">
      <c r="A520" s="27" t="s">
        <v>51</v>
      </c>
      <c r="B520" s="31" t="s">
        <v>900</v>
      </c>
      <c r="C520" s="2" t="s">
        <v>89</v>
      </c>
      <c r="D520" s="2" t="s">
        <v>113</v>
      </c>
      <c r="E520" s="2" t="s">
        <v>44</v>
      </c>
      <c r="F520" s="25">
        <f>SUM(Ведомственная!G891)</f>
        <v>73392</v>
      </c>
      <c r="G520" s="25">
        <f>SUM(Ведомственная!H891)</f>
        <v>73392</v>
      </c>
      <c r="H520" s="25">
        <f>SUM(Ведомственная!I891)</f>
        <v>73392</v>
      </c>
    </row>
    <row r="521" spans="1:8" s="24" customFormat="1" ht="31.5">
      <c r="A521" s="125" t="s">
        <v>52</v>
      </c>
      <c r="B521" s="31" t="s">
        <v>900</v>
      </c>
      <c r="C521" s="2" t="s">
        <v>91</v>
      </c>
      <c r="D521" s="2" t="s">
        <v>113</v>
      </c>
      <c r="E521" s="2" t="s">
        <v>44</v>
      </c>
      <c r="F521" s="25">
        <f>SUM(Ведомственная!G892)</f>
        <v>52608</v>
      </c>
      <c r="G521" s="25">
        <f>SUM(Ведомственная!H892)</f>
        <v>38479.1</v>
      </c>
      <c r="H521" s="25">
        <f>SUM(Ведомственная!I892)</f>
        <v>38479.1</v>
      </c>
    </row>
    <row r="522" spans="1:8" s="24" customFormat="1">
      <c r="A522" s="125" t="s">
        <v>22</v>
      </c>
      <c r="B522" s="31" t="s">
        <v>900</v>
      </c>
      <c r="C522" s="2" t="s">
        <v>96</v>
      </c>
      <c r="D522" s="2" t="s">
        <v>113</v>
      </c>
      <c r="E522" s="2" t="s">
        <v>44</v>
      </c>
      <c r="F522" s="25">
        <f>SUM(Ведомственная!G893)</f>
        <v>11882.7</v>
      </c>
      <c r="G522" s="25">
        <f>SUM(Ведомственная!H893)</f>
        <v>11882.7</v>
      </c>
      <c r="H522" s="25">
        <f>SUM(Ведомственная!I893)</f>
        <v>11882.7</v>
      </c>
    </row>
    <row r="523" spans="1:8" s="24" customFormat="1" ht="31.5">
      <c r="A523" s="125" t="s">
        <v>642</v>
      </c>
      <c r="B523" s="20" t="s">
        <v>901</v>
      </c>
      <c r="C523" s="20"/>
      <c r="D523" s="2"/>
      <c r="E523" s="2"/>
      <c r="F523" s="25">
        <f>F524+F525+F526</f>
        <v>11937.7</v>
      </c>
      <c r="G523" s="25">
        <f>G524+G525+G526</f>
        <v>9673.2000000000007</v>
      </c>
      <c r="H523" s="25">
        <f>H524+H525+H526</f>
        <v>9673.2000000000007</v>
      </c>
    </row>
    <row r="524" spans="1:8" s="24" customFormat="1" ht="63">
      <c r="A524" s="27" t="s">
        <v>51</v>
      </c>
      <c r="B524" s="20" t="s">
        <v>901</v>
      </c>
      <c r="C524" s="20">
        <v>100</v>
      </c>
      <c r="D524" s="2" t="s">
        <v>113</v>
      </c>
      <c r="E524" s="2" t="s">
        <v>44</v>
      </c>
      <c r="F524" s="25">
        <f>SUM(Ведомственная!G895)</f>
        <v>5794.6</v>
      </c>
      <c r="G524" s="25">
        <f>SUM(Ведомственная!H895)</f>
        <v>5794.6</v>
      </c>
      <c r="H524" s="25">
        <f>SUM(Ведомственная!I895)</f>
        <v>5794.6</v>
      </c>
    </row>
    <row r="525" spans="1:8" s="24" customFormat="1" ht="31.5">
      <c r="A525" s="125" t="s">
        <v>52</v>
      </c>
      <c r="B525" s="20" t="s">
        <v>901</v>
      </c>
      <c r="C525" s="20">
        <v>200</v>
      </c>
      <c r="D525" s="2" t="s">
        <v>113</v>
      </c>
      <c r="E525" s="2" t="s">
        <v>44</v>
      </c>
      <c r="F525" s="25">
        <f>SUM(Ведомственная!G896)</f>
        <v>4978.6000000000004</v>
      </c>
      <c r="G525" s="25">
        <f>SUM(Ведомственная!H896)</f>
        <v>2714.1</v>
      </c>
      <c r="H525" s="25">
        <f>SUM(Ведомственная!I896)</f>
        <v>2714.1</v>
      </c>
    </row>
    <row r="526" spans="1:8" s="24" customFormat="1">
      <c r="A526" s="125" t="s">
        <v>22</v>
      </c>
      <c r="B526" s="20" t="s">
        <v>901</v>
      </c>
      <c r="C526" s="20">
        <v>800</v>
      </c>
      <c r="D526" s="2" t="s">
        <v>113</v>
      </c>
      <c r="E526" s="2" t="s">
        <v>44</v>
      </c>
      <c r="F526" s="25">
        <f>SUM(Ведомственная!G897)</f>
        <v>1164.5</v>
      </c>
      <c r="G526" s="25">
        <f>SUM(Ведомственная!H897)</f>
        <v>1164.5</v>
      </c>
      <c r="H526" s="25">
        <f>SUM(Ведомственная!I897)</f>
        <v>1164.5</v>
      </c>
    </row>
    <row r="527" spans="1:8" s="24" customFormat="1" ht="31.5">
      <c r="A527" s="62" t="s">
        <v>618</v>
      </c>
      <c r="B527" s="63" t="s">
        <v>918</v>
      </c>
      <c r="C527" s="58"/>
      <c r="D527" s="60"/>
      <c r="E527" s="2"/>
      <c r="F527" s="60">
        <f>F528+F529</f>
        <v>1340.7</v>
      </c>
      <c r="G527" s="60">
        <f>G528+G529</f>
        <v>1295.8999999999999</v>
      </c>
      <c r="H527" s="60">
        <f>H528+H529</f>
        <v>1295.8999999999999</v>
      </c>
    </row>
    <row r="528" spans="1:8" s="24" customFormat="1" ht="63">
      <c r="A528" s="62" t="s">
        <v>51</v>
      </c>
      <c r="B528" s="63" t="s">
        <v>918</v>
      </c>
      <c r="C528" s="58" t="s">
        <v>89</v>
      </c>
      <c r="D528" s="2" t="s">
        <v>113</v>
      </c>
      <c r="E528" s="2" t="s">
        <v>173</v>
      </c>
      <c r="F528" s="60">
        <f>SUM(Ведомственная!G977)</f>
        <v>1141.3</v>
      </c>
      <c r="G528" s="60">
        <f>SUM(Ведомственная!H977)</f>
        <v>1141.3</v>
      </c>
      <c r="H528" s="60">
        <f>SUM(Ведомственная!I977)</f>
        <v>1141.3</v>
      </c>
    </row>
    <row r="529" spans="1:8" s="24" customFormat="1" ht="31.5">
      <c r="A529" s="57" t="s">
        <v>52</v>
      </c>
      <c r="B529" s="63" t="s">
        <v>918</v>
      </c>
      <c r="C529" s="58" t="s">
        <v>91</v>
      </c>
      <c r="D529" s="2" t="s">
        <v>113</v>
      </c>
      <c r="E529" s="2" t="s">
        <v>173</v>
      </c>
      <c r="F529" s="60">
        <f>SUM(Ведомственная!G978)</f>
        <v>199.4</v>
      </c>
      <c r="G529" s="60">
        <f>SUM(Ведомственная!H978)</f>
        <v>154.6</v>
      </c>
      <c r="H529" s="60">
        <f>SUM(Ведомственная!I978)</f>
        <v>154.6</v>
      </c>
    </row>
    <row r="530" spans="1:8" s="24" customFormat="1">
      <c r="A530" s="125" t="s">
        <v>614</v>
      </c>
      <c r="B530" s="41" t="s">
        <v>902</v>
      </c>
      <c r="C530" s="2"/>
      <c r="D530" s="2"/>
      <c r="E530" s="2"/>
      <c r="F530" s="25">
        <f t="shared" ref="F530:H531" si="43">F531</f>
        <v>1315.8</v>
      </c>
      <c r="G530" s="25">
        <f t="shared" si="43"/>
        <v>1315.8</v>
      </c>
      <c r="H530" s="25">
        <f t="shared" si="43"/>
        <v>1315.8</v>
      </c>
    </row>
    <row r="531" spans="1:8" s="24" customFormat="1" ht="47.25">
      <c r="A531" s="125" t="s">
        <v>509</v>
      </c>
      <c r="B531" s="41" t="s">
        <v>903</v>
      </c>
      <c r="C531" s="2"/>
      <c r="D531" s="2"/>
      <c r="E531" s="2"/>
      <c r="F531" s="25">
        <f t="shared" si="43"/>
        <v>1315.8</v>
      </c>
      <c r="G531" s="25">
        <f t="shared" si="43"/>
        <v>1315.8</v>
      </c>
      <c r="H531" s="25">
        <f t="shared" si="43"/>
        <v>1315.8</v>
      </c>
    </row>
    <row r="532" spans="1:8" s="24" customFormat="1" ht="31.5">
      <c r="A532" s="125" t="s">
        <v>230</v>
      </c>
      <c r="B532" s="41" t="s">
        <v>903</v>
      </c>
      <c r="C532" s="2" t="s">
        <v>122</v>
      </c>
      <c r="D532" s="2" t="s">
        <v>113</v>
      </c>
      <c r="E532" s="2" t="s">
        <v>44</v>
      </c>
      <c r="F532" s="25">
        <f>SUM(Ведомственная!G900)</f>
        <v>1315.8</v>
      </c>
      <c r="G532" s="25">
        <f>SUM(Ведомственная!H900)</f>
        <v>1315.8</v>
      </c>
      <c r="H532" s="25">
        <f>SUM(Ведомственная!I900)</f>
        <v>1315.8</v>
      </c>
    </row>
    <row r="533" spans="1:8" s="24" customFormat="1">
      <c r="A533" s="32" t="s">
        <v>912</v>
      </c>
      <c r="B533" s="33" t="s">
        <v>913</v>
      </c>
      <c r="C533" s="33"/>
      <c r="D533" s="2"/>
      <c r="E533" s="2"/>
      <c r="F533" s="25">
        <f>SUM(F534)</f>
        <v>234.5</v>
      </c>
      <c r="G533" s="25">
        <f t="shared" ref="G533:H533" si="44">SUM(G534)</f>
        <v>0</v>
      </c>
      <c r="H533" s="25">
        <f t="shared" si="44"/>
        <v>0</v>
      </c>
    </row>
    <row r="534" spans="1:8" s="24" customFormat="1">
      <c r="A534" s="125" t="s">
        <v>914</v>
      </c>
      <c r="B534" s="41" t="s">
        <v>915</v>
      </c>
      <c r="C534" s="2"/>
      <c r="D534" s="2"/>
      <c r="E534" s="2"/>
      <c r="F534" s="25">
        <f>SUM(F535)</f>
        <v>234.5</v>
      </c>
      <c r="G534" s="25">
        <f t="shared" ref="G534:H534" si="45">SUM(G535)</f>
        <v>0</v>
      </c>
      <c r="H534" s="25">
        <f t="shared" si="45"/>
        <v>0</v>
      </c>
    </row>
    <row r="535" spans="1:8" s="24" customFormat="1" ht="31.5">
      <c r="A535" s="125" t="s">
        <v>72</v>
      </c>
      <c r="B535" s="41" t="s">
        <v>915</v>
      </c>
      <c r="C535" s="2" t="s">
        <v>122</v>
      </c>
      <c r="D535" s="2" t="s">
        <v>113</v>
      </c>
      <c r="E535" s="2" t="s">
        <v>54</v>
      </c>
      <c r="F535" s="25">
        <f>SUM(Ведомственная!G922)</f>
        <v>234.5</v>
      </c>
      <c r="G535" s="25">
        <f>SUM(Ведомственная!H922)</f>
        <v>0</v>
      </c>
      <c r="H535" s="25">
        <f>SUM(Ведомственная!I922)</f>
        <v>0</v>
      </c>
    </row>
    <row r="536" spans="1:8" s="24" customFormat="1" ht="31.5">
      <c r="A536" s="125" t="s">
        <v>538</v>
      </c>
      <c r="B536" s="2" t="s">
        <v>348</v>
      </c>
      <c r="C536" s="2"/>
      <c r="D536" s="25"/>
      <c r="E536" s="2"/>
      <c r="F536" s="25">
        <f>F537+F547+F550</f>
        <v>4256.8999999999996</v>
      </c>
      <c r="G536" s="25">
        <f>G537+G547+G550</f>
        <v>3856.9</v>
      </c>
      <c r="H536" s="25">
        <f>H537+H547+H550</f>
        <v>3856.9</v>
      </c>
    </row>
    <row r="537" spans="1:8" s="24" customFormat="1">
      <c r="A537" s="125" t="s">
        <v>35</v>
      </c>
      <c r="B537" s="2" t="s">
        <v>349</v>
      </c>
      <c r="C537" s="2"/>
      <c r="D537" s="25"/>
      <c r="E537" s="2"/>
      <c r="F537" s="25">
        <f>F543+F538</f>
        <v>3932</v>
      </c>
      <c r="G537" s="25">
        <f>G543+G538</f>
        <v>3532</v>
      </c>
      <c r="H537" s="25">
        <f>H543+H538</f>
        <v>3532</v>
      </c>
    </row>
    <row r="538" spans="1:8" s="24" customFormat="1">
      <c r="A538" s="125" t="s">
        <v>507</v>
      </c>
      <c r="B538" s="41" t="s">
        <v>508</v>
      </c>
      <c r="C538" s="2"/>
      <c r="D538" s="25"/>
      <c r="E538" s="2"/>
      <c r="F538" s="25">
        <f>SUM(F539:F542)</f>
        <v>932</v>
      </c>
      <c r="G538" s="25">
        <f>SUM(G539:G542)</f>
        <v>532</v>
      </c>
      <c r="H538" s="25">
        <f>SUM(H539:H542)</f>
        <v>532</v>
      </c>
    </row>
    <row r="539" spans="1:8" s="24" customFormat="1" ht="63">
      <c r="A539" s="27" t="s">
        <v>51</v>
      </c>
      <c r="B539" s="41" t="s">
        <v>508</v>
      </c>
      <c r="C539" s="2" t="s">
        <v>89</v>
      </c>
      <c r="D539" s="2" t="s">
        <v>113</v>
      </c>
      <c r="E539" s="2" t="s">
        <v>113</v>
      </c>
      <c r="F539" s="25">
        <f>SUM(Ведомственная!G948)</f>
        <v>932</v>
      </c>
      <c r="G539" s="25">
        <f>SUM(Ведомственная!H948)</f>
        <v>532</v>
      </c>
      <c r="H539" s="25">
        <f>SUM(Ведомственная!I948)</f>
        <v>532</v>
      </c>
    </row>
    <row r="540" spans="1:8" s="24" customFormat="1" ht="31.5">
      <c r="A540" s="125" t="s">
        <v>52</v>
      </c>
      <c r="B540" s="41" t="s">
        <v>508</v>
      </c>
      <c r="C540" s="2" t="s">
        <v>91</v>
      </c>
      <c r="D540" s="2" t="s">
        <v>113</v>
      </c>
      <c r="E540" s="2" t="s">
        <v>113</v>
      </c>
      <c r="F540" s="25">
        <f>SUM(Ведомственная!G949)</f>
        <v>0</v>
      </c>
      <c r="G540" s="25">
        <f>SUM(Ведомственная!H949)</f>
        <v>0</v>
      </c>
      <c r="H540" s="25">
        <f>SUM(Ведомственная!I949)</f>
        <v>0</v>
      </c>
    </row>
    <row r="541" spans="1:8" s="24" customFormat="1">
      <c r="A541" s="125" t="s">
        <v>42</v>
      </c>
      <c r="B541" s="41" t="s">
        <v>508</v>
      </c>
      <c r="C541" s="2" t="s">
        <v>99</v>
      </c>
      <c r="D541" s="2" t="s">
        <v>113</v>
      </c>
      <c r="E541" s="2" t="s">
        <v>113</v>
      </c>
      <c r="F541" s="25">
        <f>SUM(Ведомственная!G950)</f>
        <v>0</v>
      </c>
      <c r="G541" s="25">
        <f>SUM(Ведомственная!H950)</f>
        <v>0</v>
      </c>
      <c r="H541" s="25">
        <f>SUM(Ведомственная!I950)</f>
        <v>0</v>
      </c>
    </row>
    <row r="542" spans="1:8" s="24" customFormat="1" ht="31.5">
      <c r="A542" s="125" t="s">
        <v>230</v>
      </c>
      <c r="B542" s="41" t="s">
        <v>508</v>
      </c>
      <c r="C542" s="2" t="s">
        <v>122</v>
      </c>
      <c r="D542" s="2" t="s">
        <v>113</v>
      </c>
      <c r="E542" s="2" t="s">
        <v>113</v>
      </c>
      <c r="F542" s="25">
        <f>SUM(Ведомственная!G951)</f>
        <v>0</v>
      </c>
      <c r="G542" s="25">
        <f>SUM(Ведомственная!H951)</f>
        <v>0</v>
      </c>
      <c r="H542" s="25">
        <f>SUM(Ведомственная!I951)</f>
        <v>0</v>
      </c>
    </row>
    <row r="543" spans="1:8" s="24" customFormat="1" ht="31.5">
      <c r="A543" s="125" t="s">
        <v>350</v>
      </c>
      <c r="B543" s="2" t="s">
        <v>351</v>
      </c>
      <c r="C543" s="2"/>
      <c r="D543" s="25"/>
      <c r="E543" s="2"/>
      <c r="F543" s="25">
        <f>SUM(F544:F546)</f>
        <v>3000</v>
      </c>
      <c r="G543" s="25">
        <f>SUM(G544:G546)</f>
        <v>3000</v>
      </c>
      <c r="H543" s="25">
        <f>SUM(H544:H546)</f>
        <v>3000</v>
      </c>
    </row>
    <row r="544" spans="1:8" s="24" customFormat="1" ht="63">
      <c r="A544" s="27" t="s">
        <v>51</v>
      </c>
      <c r="B544" s="2" t="s">
        <v>351</v>
      </c>
      <c r="C544" s="2" t="s">
        <v>89</v>
      </c>
      <c r="D544" s="2" t="s">
        <v>113</v>
      </c>
      <c r="E544" s="2" t="s">
        <v>113</v>
      </c>
      <c r="F544" s="25">
        <f>SUM(Ведомственная!G485)+Ведомственная!G953</f>
        <v>3000</v>
      </c>
      <c r="G544" s="25">
        <f>SUM(Ведомственная!H485)+Ведомственная!H953</f>
        <v>3000</v>
      </c>
      <c r="H544" s="25">
        <f>SUM(Ведомственная!I485)+Ведомственная!I953</f>
        <v>3000</v>
      </c>
    </row>
    <row r="545" spans="1:8" s="24" customFormat="1" ht="31.5">
      <c r="A545" s="125" t="s">
        <v>52</v>
      </c>
      <c r="B545" s="2" t="s">
        <v>351</v>
      </c>
      <c r="C545" s="2" t="s">
        <v>91</v>
      </c>
      <c r="D545" s="2" t="s">
        <v>113</v>
      </c>
      <c r="E545" s="2" t="s">
        <v>113</v>
      </c>
      <c r="F545" s="25">
        <f>SUM(Ведомственная!G954)+Ведомственная!G486</f>
        <v>0</v>
      </c>
      <c r="G545" s="25">
        <f>SUM(Ведомственная!H954)+Ведомственная!H486</f>
        <v>0</v>
      </c>
      <c r="H545" s="25">
        <f>SUM(Ведомственная!I954)+Ведомственная!I486</f>
        <v>0</v>
      </c>
    </row>
    <row r="546" spans="1:8" s="24" customFormat="1" ht="31.5">
      <c r="A546" s="125" t="s">
        <v>230</v>
      </c>
      <c r="B546" s="2" t="s">
        <v>351</v>
      </c>
      <c r="C546" s="2" t="s">
        <v>122</v>
      </c>
      <c r="D546" s="2" t="s">
        <v>113</v>
      </c>
      <c r="E546" s="2" t="s">
        <v>113</v>
      </c>
      <c r="F546" s="25">
        <f>SUM(Ведомственная!G678)+Ведомственная!G1060+Ведомственная!G955</f>
        <v>0</v>
      </c>
      <c r="G546" s="25">
        <f>SUM(Ведомственная!H678)+Ведомственная!H1060+Ведомственная!H955</f>
        <v>0</v>
      </c>
      <c r="H546" s="25">
        <f>SUM(Ведомственная!I678)+Ведомственная!I1060+Ведомственная!I955</f>
        <v>0</v>
      </c>
    </row>
    <row r="547" spans="1:8" s="24" customFormat="1" ht="31.5">
      <c r="A547" s="125" t="s">
        <v>45</v>
      </c>
      <c r="B547" s="31" t="s">
        <v>352</v>
      </c>
      <c r="C547" s="2"/>
      <c r="D547" s="25"/>
      <c r="E547" s="2"/>
      <c r="F547" s="25">
        <f>SUM(F548)</f>
        <v>0</v>
      </c>
      <c r="G547" s="25">
        <f>SUM(G548)</f>
        <v>0</v>
      </c>
      <c r="H547" s="25">
        <f>SUM(H548)</f>
        <v>0</v>
      </c>
    </row>
    <row r="548" spans="1:8" s="24" customFormat="1" ht="31.5">
      <c r="A548" s="125" t="s">
        <v>353</v>
      </c>
      <c r="B548" s="31" t="s">
        <v>354</v>
      </c>
      <c r="C548" s="2"/>
      <c r="D548" s="25"/>
      <c r="E548" s="2"/>
      <c r="F548" s="25">
        <f>F549</f>
        <v>0</v>
      </c>
      <c r="G548" s="25">
        <f>G549</f>
        <v>0</v>
      </c>
      <c r="H548" s="25">
        <f>H549</f>
        <v>0</v>
      </c>
    </row>
    <row r="549" spans="1:8" s="24" customFormat="1" ht="63">
      <c r="A549" s="27" t="s">
        <v>51</v>
      </c>
      <c r="B549" s="31" t="s">
        <v>354</v>
      </c>
      <c r="C549" s="2" t="s">
        <v>89</v>
      </c>
      <c r="D549" s="2" t="s">
        <v>113</v>
      </c>
      <c r="E549" s="2" t="s">
        <v>113</v>
      </c>
      <c r="F549" s="25">
        <f>SUM(Ведомственная!G958)</f>
        <v>0</v>
      </c>
      <c r="G549" s="25">
        <f>SUM(Ведомственная!H958)</f>
        <v>0</v>
      </c>
      <c r="H549" s="25">
        <f>SUM(Ведомственная!I958)</f>
        <v>0</v>
      </c>
    </row>
    <row r="550" spans="1:8" s="24" customFormat="1">
      <c r="A550" s="125" t="s">
        <v>615</v>
      </c>
      <c r="B550" s="2" t="s">
        <v>616</v>
      </c>
      <c r="C550" s="2"/>
      <c r="D550" s="25"/>
      <c r="E550" s="2"/>
      <c r="F550" s="25">
        <f>F551</f>
        <v>324.89999999999998</v>
      </c>
      <c r="G550" s="25">
        <f>G551</f>
        <v>324.89999999999998</v>
      </c>
      <c r="H550" s="25">
        <f>H551</f>
        <v>324.89999999999998</v>
      </c>
    </row>
    <row r="551" spans="1:8" s="24" customFormat="1">
      <c r="A551" s="125" t="s">
        <v>507</v>
      </c>
      <c r="B551" s="2" t="s">
        <v>617</v>
      </c>
      <c r="C551" s="2"/>
      <c r="D551" s="25"/>
      <c r="E551" s="2"/>
      <c r="F551" s="25">
        <f>SUM(F552:F554)</f>
        <v>324.89999999999998</v>
      </c>
      <c r="G551" s="25">
        <f>SUM(G552:G554)</f>
        <v>324.89999999999998</v>
      </c>
      <c r="H551" s="25">
        <f>SUM(H552:H554)</f>
        <v>324.89999999999998</v>
      </c>
    </row>
    <row r="552" spans="1:8" s="24" customFormat="1" ht="63">
      <c r="A552" s="27" t="s">
        <v>51</v>
      </c>
      <c r="B552" s="2" t="s">
        <v>617</v>
      </c>
      <c r="C552" s="2" t="s">
        <v>89</v>
      </c>
      <c r="D552" s="2" t="s">
        <v>113</v>
      </c>
      <c r="E552" s="2" t="s">
        <v>113</v>
      </c>
      <c r="F552" s="25">
        <f>SUM(Ведомственная!G961)</f>
        <v>0</v>
      </c>
      <c r="G552" s="25">
        <f>SUM(Ведомственная!H961)</f>
        <v>0</v>
      </c>
      <c r="H552" s="25">
        <f>SUM(Ведомственная!I961)</f>
        <v>0</v>
      </c>
    </row>
    <row r="553" spans="1:8" s="24" customFormat="1" ht="31.5">
      <c r="A553" s="125" t="s">
        <v>52</v>
      </c>
      <c r="B553" s="2" t="s">
        <v>617</v>
      </c>
      <c r="C553" s="2" t="s">
        <v>91</v>
      </c>
      <c r="D553" s="2" t="s">
        <v>113</v>
      </c>
      <c r="E553" s="2" t="s">
        <v>113</v>
      </c>
      <c r="F553" s="25">
        <f>SUM(Ведомственная!G962)</f>
        <v>324.89999999999998</v>
      </c>
      <c r="G553" s="25">
        <f>SUM(Ведомственная!H962)</f>
        <v>324.89999999999998</v>
      </c>
      <c r="H553" s="25">
        <f>SUM(Ведомственная!I962)</f>
        <v>324.89999999999998</v>
      </c>
    </row>
    <row r="554" spans="1:8" s="24" customFormat="1">
      <c r="A554" s="125" t="s">
        <v>42</v>
      </c>
      <c r="B554" s="2" t="s">
        <v>617</v>
      </c>
      <c r="C554" s="2" t="s">
        <v>99</v>
      </c>
      <c r="D554" s="2" t="s">
        <v>113</v>
      </c>
      <c r="E554" s="2" t="s">
        <v>113</v>
      </c>
      <c r="F554" s="25">
        <f>SUM(Ведомственная!G963)</f>
        <v>0</v>
      </c>
      <c r="G554" s="25">
        <f>SUM(Ведомственная!H963)</f>
        <v>0</v>
      </c>
      <c r="H554" s="25">
        <f>SUM(Ведомственная!I963)</f>
        <v>0</v>
      </c>
    </row>
    <row r="555" spans="1:8" s="24" customFormat="1" ht="47.25">
      <c r="A555" s="125" t="s">
        <v>752</v>
      </c>
      <c r="B555" s="31" t="s">
        <v>337</v>
      </c>
      <c r="C555" s="2"/>
      <c r="D555" s="2"/>
      <c r="E555" s="2"/>
      <c r="F555" s="25">
        <f>F556+F567</f>
        <v>12260.8</v>
      </c>
      <c r="G555" s="25">
        <f t="shared" ref="G555:H555" si="46">G556+G567</f>
        <v>24971.9</v>
      </c>
      <c r="H555" s="25">
        <f t="shared" si="46"/>
        <v>28374.7</v>
      </c>
    </row>
    <row r="556" spans="1:8" s="24" customFormat="1">
      <c r="A556" s="125" t="s">
        <v>35</v>
      </c>
      <c r="B556" s="31" t="s">
        <v>338</v>
      </c>
      <c r="C556" s="2"/>
      <c r="D556" s="2"/>
      <c r="E556" s="2"/>
      <c r="F556" s="25">
        <f>SUM(F557+F558+F559+F560+F561+F562+F563+F565)</f>
        <v>7816.8</v>
      </c>
      <c r="G556" s="25">
        <f t="shared" ref="G556:H556" si="47">SUM(G557+G558+G559+G560+G561+G562+G563+G565)</f>
        <v>2170</v>
      </c>
      <c r="H556" s="25">
        <f t="shared" si="47"/>
        <v>1070.5</v>
      </c>
    </row>
    <row r="557" spans="1:8" s="24" customFormat="1" ht="31.5">
      <c r="A557" s="125" t="s">
        <v>52</v>
      </c>
      <c r="B557" s="31" t="s">
        <v>338</v>
      </c>
      <c r="C557" s="2" t="s">
        <v>91</v>
      </c>
      <c r="D557" s="2" t="s">
        <v>113</v>
      </c>
      <c r="E557" s="2" t="s">
        <v>34</v>
      </c>
      <c r="F557" s="25">
        <f>SUM(Ведомственная!G836)</f>
        <v>120</v>
      </c>
      <c r="G557" s="25">
        <f>SUM(Ведомственная!H836)</f>
        <v>0</v>
      </c>
      <c r="H557" s="25">
        <f>SUM(Ведомственная!I836)</f>
        <v>0</v>
      </c>
    </row>
    <row r="558" spans="1:8" s="24" customFormat="1" ht="31.5">
      <c r="A558" s="125" t="s">
        <v>52</v>
      </c>
      <c r="B558" s="31" t="s">
        <v>338</v>
      </c>
      <c r="C558" s="2" t="s">
        <v>91</v>
      </c>
      <c r="D558" s="2" t="s">
        <v>113</v>
      </c>
      <c r="E558" s="2" t="s">
        <v>44</v>
      </c>
      <c r="F558" s="25">
        <f>SUM(Ведомственная!G903)</f>
        <v>2306</v>
      </c>
      <c r="G558" s="25">
        <f>SUM(Ведомственная!H903)</f>
        <v>0</v>
      </c>
      <c r="H558" s="25">
        <f>SUM(Ведомственная!I903)</f>
        <v>0</v>
      </c>
    </row>
    <row r="559" spans="1:8" s="24" customFormat="1" ht="31.5">
      <c r="A559" s="125" t="s">
        <v>52</v>
      </c>
      <c r="B559" s="31" t="s">
        <v>338</v>
      </c>
      <c r="C559" s="2" t="s">
        <v>91</v>
      </c>
      <c r="D559" s="2" t="s">
        <v>113</v>
      </c>
      <c r="E559" s="2" t="s">
        <v>173</v>
      </c>
      <c r="F559" s="25">
        <f>SUM(Ведомственная!G981)</f>
        <v>5.0999999999999996</v>
      </c>
      <c r="G559" s="25">
        <f>SUM(Ведомственная!H981)</f>
        <v>0</v>
      </c>
      <c r="H559" s="25">
        <f>SUM(Ведомственная!I981)</f>
        <v>0</v>
      </c>
    </row>
    <row r="560" spans="1:8" s="24" customFormat="1" ht="31.5">
      <c r="A560" s="125" t="s">
        <v>230</v>
      </c>
      <c r="B560" s="31" t="s">
        <v>338</v>
      </c>
      <c r="C560" s="2" t="s">
        <v>122</v>
      </c>
      <c r="D560" s="2" t="s">
        <v>113</v>
      </c>
      <c r="E560" s="2" t="s">
        <v>34</v>
      </c>
      <c r="F560" s="25">
        <f>SUM(Ведомственная!G837)</f>
        <v>3858</v>
      </c>
      <c r="G560" s="25">
        <f>SUM(Ведомственная!H837)</f>
        <v>0</v>
      </c>
      <c r="H560" s="25">
        <f>SUM(Ведомственная!I837)</f>
        <v>0</v>
      </c>
    </row>
    <row r="561" spans="1:8" s="24" customFormat="1" ht="31.5">
      <c r="A561" s="125" t="s">
        <v>230</v>
      </c>
      <c r="B561" s="31" t="s">
        <v>338</v>
      </c>
      <c r="C561" s="2" t="s">
        <v>122</v>
      </c>
      <c r="D561" s="2" t="s">
        <v>113</v>
      </c>
      <c r="E561" s="2" t="s">
        <v>44</v>
      </c>
      <c r="F561" s="25">
        <f>SUM(Ведомственная!G904)</f>
        <v>663</v>
      </c>
      <c r="G561" s="25">
        <f>SUM(Ведомственная!H904)</f>
        <v>0</v>
      </c>
      <c r="H561" s="25">
        <f>SUM(Ведомственная!I904)</f>
        <v>0</v>
      </c>
    </row>
    <row r="562" spans="1:8" s="24" customFormat="1" ht="31.5">
      <c r="A562" s="125" t="s">
        <v>230</v>
      </c>
      <c r="B562" s="31" t="s">
        <v>338</v>
      </c>
      <c r="C562" s="2" t="s">
        <v>122</v>
      </c>
      <c r="D562" s="2" t="s">
        <v>113</v>
      </c>
      <c r="E562" s="2" t="s">
        <v>54</v>
      </c>
      <c r="F562" s="25">
        <f>SUM(Ведомственная!G925)</f>
        <v>210</v>
      </c>
      <c r="G562" s="25">
        <f>SUM(Ведомственная!H925)</f>
        <v>0</v>
      </c>
      <c r="H562" s="25">
        <f>SUM(Ведомственная!I925)</f>
        <v>0</v>
      </c>
    </row>
    <row r="563" spans="1:8" s="24" customFormat="1" ht="31.5">
      <c r="A563" s="125" t="s">
        <v>907</v>
      </c>
      <c r="B563" s="31" t="s">
        <v>908</v>
      </c>
      <c r="C563" s="2"/>
      <c r="D563" s="2"/>
      <c r="E563" s="2"/>
      <c r="F563" s="25">
        <f>SUM(F564)</f>
        <v>654.70000000000005</v>
      </c>
      <c r="G563" s="25">
        <f t="shared" ref="G563:H563" si="48">SUM(G564)</f>
        <v>770</v>
      </c>
      <c r="H563" s="25">
        <f t="shared" si="48"/>
        <v>1070.5</v>
      </c>
    </row>
    <row r="564" spans="1:8" s="24" customFormat="1" ht="31.5">
      <c r="A564" s="125" t="s">
        <v>52</v>
      </c>
      <c r="B564" s="31" t="s">
        <v>908</v>
      </c>
      <c r="C564" s="2" t="s">
        <v>91</v>
      </c>
      <c r="D564" s="2" t="s">
        <v>113</v>
      </c>
      <c r="E564" s="2" t="s">
        <v>44</v>
      </c>
      <c r="F564" s="25">
        <f>SUM(Ведомственная!G906)</f>
        <v>654.70000000000005</v>
      </c>
      <c r="G564" s="25">
        <f>SUM(Ведомственная!H906)</f>
        <v>770</v>
      </c>
      <c r="H564" s="25">
        <f>SUM(Ведомственная!I906)</f>
        <v>1070.5</v>
      </c>
    </row>
    <row r="565" spans="1:8" s="24" customFormat="1" ht="31.5">
      <c r="A565" s="125" t="s">
        <v>882</v>
      </c>
      <c r="B565" s="31" t="s">
        <v>887</v>
      </c>
      <c r="C565" s="2"/>
      <c r="D565" s="2"/>
      <c r="E565" s="2"/>
      <c r="F565" s="25">
        <f>SUM(F566)</f>
        <v>0</v>
      </c>
      <c r="G565" s="25">
        <f t="shared" ref="G565:H565" si="49">SUM(G566)</f>
        <v>1400</v>
      </c>
      <c r="H565" s="25">
        <f t="shared" si="49"/>
        <v>0</v>
      </c>
    </row>
    <row r="566" spans="1:8" s="24" customFormat="1" ht="31.5">
      <c r="A566" s="125" t="s">
        <v>52</v>
      </c>
      <c r="B566" s="31" t="s">
        <v>887</v>
      </c>
      <c r="C566" s="2" t="s">
        <v>91</v>
      </c>
      <c r="D566" s="2" t="s">
        <v>113</v>
      </c>
      <c r="E566" s="2" t="s">
        <v>34</v>
      </c>
      <c r="F566" s="25">
        <f>SUM(Ведомственная!G839)</f>
        <v>0</v>
      </c>
      <c r="G566" s="25">
        <f>SUM(Ведомственная!H839)</f>
        <v>1400</v>
      </c>
      <c r="H566" s="25">
        <f>SUM(Ведомственная!I839)</f>
        <v>0</v>
      </c>
    </row>
    <row r="567" spans="1:8" s="24" customFormat="1">
      <c r="A567" s="32" t="s">
        <v>151</v>
      </c>
      <c r="B567" s="33" t="s">
        <v>881</v>
      </c>
      <c r="C567" s="33"/>
      <c r="D567" s="2"/>
      <c r="E567" s="2"/>
      <c r="F567" s="25">
        <f>SUM(F568+F573)</f>
        <v>4444</v>
      </c>
      <c r="G567" s="25">
        <f t="shared" ref="G567:H567" si="50">SUM(G568+G573)</f>
        <v>22801.9</v>
      </c>
      <c r="H567" s="25">
        <f t="shared" si="50"/>
        <v>27304.2</v>
      </c>
    </row>
    <row r="568" spans="1:8" s="24" customFormat="1" ht="31.5">
      <c r="A568" s="125" t="s">
        <v>883</v>
      </c>
      <c r="B568" s="33" t="s">
        <v>910</v>
      </c>
      <c r="C568" s="33"/>
      <c r="D568" s="2"/>
      <c r="E568" s="2"/>
      <c r="F568" s="25">
        <f>SUM(F571)+F569</f>
        <v>4000</v>
      </c>
      <c r="G568" s="25">
        <f t="shared" ref="G568:H568" si="51">SUM(G571)+G569</f>
        <v>22475.9</v>
      </c>
      <c r="H568" s="25">
        <f t="shared" si="51"/>
        <v>27304.2</v>
      </c>
    </row>
    <row r="569" spans="1:8" s="24" customFormat="1" ht="31.5">
      <c r="A569" s="57" t="s">
        <v>916</v>
      </c>
      <c r="B569" s="31" t="s">
        <v>917</v>
      </c>
      <c r="C569" s="58"/>
      <c r="D569" s="2"/>
      <c r="E569" s="2"/>
      <c r="F569" s="25">
        <f>SUM(F570)</f>
        <v>0</v>
      </c>
      <c r="G569" s="25">
        <f t="shared" ref="G569:H569" si="52">SUM(G570)</f>
        <v>15375.9</v>
      </c>
      <c r="H569" s="25">
        <f t="shared" si="52"/>
        <v>15304.2</v>
      </c>
    </row>
    <row r="570" spans="1:8" s="24" customFormat="1" ht="31.5">
      <c r="A570" s="125" t="s">
        <v>230</v>
      </c>
      <c r="B570" s="31" t="s">
        <v>917</v>
      </c>
      <c r="C570" s="58" t="s">
        <v>122</v>
      </c>
      <c r="D570" s="2" t="s">
        <v>113</v>
      </c>
      <c r="E570" s="2" t="s">
        <v>54</v>
      </c>
      <c r="F570" s="25">
        <f>SUM(Ведомственная!G929)</f>
        <v>0</v>
      </c>
      <c r="G570" s="25">
        <f>SUM(Ведомственная!H929)</f>
        <v>15375.9</v>
      </c>
      <c r="H570" s="25">
        <f>SUM(Ведомственная!I929)</f>
        <v>15304.2</v>
      </c>
    </row>
    <row r="571" spans="1:8" s="24" customFormat="1" ht="31.5">
      <c r="A571" s="125" t="s">
        <v>882</v>
      </c>
      <c r="B571" s="31" t="s">
        <v>884</v>
      </c>
      <c r="C571" s="2"/>
      <c r="D571" s="2"/>
      <c r="E571" s="2"/>
      <c r="F571" s="25">
        <f>SUM(F572)</f>
        <v>4000</v>
      </c>
      <c r="G571" s="25">
        <f t="shared" ref="G571:H571" si="53">SUM(G572)</f>
        <v>7100</v>
      </c>
      <c r="H571" s="25">
        <f t="shared" si="53"/>
        <v>12000</v>
      </c>
    </row>
    <row r="572" spans="1:8" s="24" customFormat="1" ht="31.5">
      <c r="A572" s="125" t="s">
        <v>230</v>
      </c>
      <c r="B572" s="31" t="s">
        <v>884</v>
      </c>
      <c r="C572" s="2" t="s">
        <v>122</v>
      </c>
      <c r="D572" s="2" t="s">
        <v>113</v>
      </c>
      <c r="E572" s="2" t="s">
        <v>34</v>
      </c>
      <c r="F572" s="25">
        <f>SUM(Ведомственная!G843)</f>
        <v>4000</v>
      </c>
      <c r="G572" s="25">
        <f>SUM(Ведомственная!H843)</f>
        <v>7100</v>
      </c>
      <c r="H572" s="25">
        <f>SUM(Ведомственная!I843)</f>
        <v>12000</v>
      </c>
    </row>
    <row r="573" spans="1:8" s="24" customFormat="1" ht="31.5">
      <c r="A573" s="125" t="s">
        <v>264</v>
      </c>
      <c r="B573" s="31" t="s">
        <v>911</v>
      </c>
      <c r="C573" s="2"/>
      <c r="D573" s="2"/>
      <c r="E573" s="2"/>
      <c r="F573" s="25">
        <f>SUM(F574)</f>
        <v>444</v>
      </c>
      <c r="G573" s="25">
        <f t="shared" ref="G573:H573" si="54">SUM(G574)</f>
        <v>326</v>
      </c>
      <c r="H573" s="25">
        <f t="shared" si="54"/>
        <v>0</v>
      </c>
    </row>
    <row r="574" spans="1:8" s="24" customFormat="1" ht="31.5">
      <c r="A574" s="125" t="s">
        <v>907</v>
      </c>
      <c r="B574" s="31" t="s">
        <v>909</v>
      </c>
      <c r="C574" s="2"/>
      <c r="D574" s="2"/>
      <c r="E574" s="2"/>
      <c r="F574" s="25">
        <f>SUM(F575)</f>
        <v>444</v>
      </c>
      <c r="G574" s="25">
        <f t="shared" ref="G574:H574" si="55">SUM(G575)</f>
        <v>326</v>
      </c>
      <c r="H574" s="25">
        <f t="shared" si="55"/>
        <v>0</v>
      </c>
    </row>
    <row r="575" spans="1:8" s="24" customFormat="1" ht="31.5">
      <c r="A575" s="125" t="s">
        <v>230</v>
      </c>
      <c r="B575" s="31" t="s">
        <v>909</v>
      </c>
      <c r="C575" s="2" t="s">
        <v>122</v>
      </c>
      <c r="D575" s="2" t="s">
        <v>113</v>
      </c>
      <c r="E575" s="2" t="s">
        <v>44</v>
      </c>
      <c r="F575" s="25">
        <f>SUM(Ведомственная!G910)</f>
        <v>444</v>
      </c>
      <c r="G575" s="25">
        <f>SUM(Ведомственная!H910)</f>
        <v>326</v>
      </c>
      <c r="H575" s="25">
        <f>SUM(Ведомственная!I910)</f>
        <v>0</v>
      </c>
    </row>
    <row r="576" spans="1:8" s="24" customFormat="1" ht="47.25">
      <c r="A576" s="125" t="s">
        <v>549</v>
      </c>
      <c r="B576" s="61" t="s">
        <v>355</v>
      </c>
      <c r="C576" s="2"/>
      <c r="D576" s="25"/>
      <c r="E576" s="22"/>
      <c r="F576" s="25">
        <f>SUM(F590+F577+F582+F584)+F587+F580</f>
        <v>62027.899999999994</v>
      </c>
      <c r="G576" s="25">
        <f t="shared" ref="G576:H576" si="56">SUM(G590+G577+G582+G584)+G587+G580</f>
        <v>51634.7</v>
      </c>
      <c r="H576" s="25">
        <f t="shared" si="56"/>
        <v>51634.7</v>
      </c>
    </row>
    <row r="577" spans="1:8" s="24" customFormat="1">
      <c r="A577" s="57" t="s">
        <v>80</v>
      </c>
      <c r="B577" s="64" t="s">
        <v>535</v>
      </c>
      <c r="C577" s="58"/>
      <c r="D577" s="60"/>
      <c r="E577" s="22"/>
      <c r="F577" s="60">
        <f>+F578+F579</f>
        <v>13969.1</v>
      </c>
      <c r="G577" s="60">
        <f>+G578+G579</f>
        <v>13969.1</v>
      </c>
      <c r="H577" s="60">
        <f>+H578+H579</f>
        <v>13969.1</v>
      </c>
    </row>
    <row r="578" spans="1:8" s="24" customFormat="1" ht="63">
      <c r="A578" s="57" t="s">
        <v>51</v>
      </c>
      <c r="B578" s="64" t="s">
        <v>535</v>
      </c>
      <c r="C578" s="58" t="s">
        <v>89</v>
      </c>
      <c r="D578" s="2" t="s">
        <v>113</v>
      </c>
      <c r="E578" s="2" t="s">
        <v>173</v>
      </c>
      <c r="F578" s="60">
        <f>SUM(Ведомственная!G984)</f>
        <v>13968.9</v>
      </c>
      <c r="G578" s="60">
        <f>SUM(Ведомственная!H984)</f>
        <v>13968.9</v>
      </c>
      <c r="H578" s="60">
        <f>SUM(Ведомственная!I984)</f>
        <v>13968.9</v>
      </c>
    </row>
    <row r="579" spans="1:8" s="24" customFormat="1" ht="31.5">
      <c r="A579" s="57" t="s">
        <v>52</v>
      </c>
      <c r="B579" s="64" t="s">
        <v>535</v>
      </c>
      <c r="C579" s="58" t="s">
        <v>91</v>
      </c>
      <c r="D579" s="2" t="s">
        <v>113</v>
      </c>
      <c r="E579" s="2" t="s">
        <v>173</v>
      </c>
      <c r="F579" s="60">
        <f>SUM(Ведомственная!G985)</f>
        <v>0.2</v>
      </c>
      <c r="G579" s="60">
        <f>SUM(Ведомственная!H985)</f>
        <v>0.2</v>
      </c>
      <c r="H579" s="60">
        <f>SUM(Ведомственная!I985)</f>
        <v>0.2</v>
      </c>
    </row>
    <row r="580" spans="1:8" s="24" customFormat="1">
      <c r="A580" s="57" t="s">
        <v>95</v>
      </c>
      <c r="B580" s="64" t="s">
        <v>921</v>
      </c>
      <c r="C580" s="58"/>
      <c r="D580" s="2"/>
      <c r="E580" s="2"/>
      <c r="F580" s="60">
        <f>SUM(F581)</f>
        <v>283</v>
      </c>
      <c r="G580" s="60">
        <f t="shared" ref="G580:H580" si="57">SUM(G581)</f>
        <v>0</v>
      </c>
      <c r="H580" s="60">
        <f t="shared" si="57"/>
        <v>0</v>
      </c>
    </row>
    <row r="581" spans="1:8" s="24" customFormat="1" ht="31.5">
      <c r="A581" s="57" t="s">
        <v>52</v>
      </c>
      <c r="B581" s="64" t="s">
        <v>921</v>
      </c>
      <c r="C581" s="58" t="s">
        <v>91</v>
      </c>
      <c r="D581" s="2" t="s">
        <v>113</v>
      </c>
      <c r="E581" s="2" t="s">
        <v>173</v>
      </c>
      <c r="F581" s="60">
        <f>SUM(Ведомственная!G987)</f>
        <v>283</v>
      </c>
      <c r="G581" s="60">
        <f>SUM(Ведомственная!H987)</f>
        <v>0</v>
      </c>
      <c r="H581" s="60">
        <f>SUM(Ведомственная!I987)</f>
        <v>0</v>
      </c>
    </row>
    <row r="582" spans="1:8" s="24" customFormat="1" ht="31.5">
      <c r="A582" s="57" t="s">
        <v>97</v>
      </c>
      <c r="B582" s="64" t="s">
        <v>636</v>
      </c>
      <c r="C582" s="58"/>
      <c r="D582" s="2"/>
      <c r="E582" s="2"/>
      <c r="F582" s="60">
        <f>SUM(F583)</f>
        <v>1234.5</v>
      </c>
      <c r="G582" s="60">
        <f>SUM(G583)</f>
        <v>694.8</v>
      </c>
      <c r="H582" s="60">
        <f>SUM(H583)</f>
        <v>694.8</v>
      </c>
    </row>
    <row r="583" spans="1:8" s="24" customFormat="1" ht="31.5">
      <c r="A583" s="57" t="s">
        <v>52</v>
      </c>
      <c r="B583" s="64" t="s">
        <v>636</v>
      </c>
      <c r="C583" s="58" t="s">
        <v>91</v>
      </c>
      <c r="D583" s="2" t="s">
        <v>113</v>
      </c>
      <c r="E583" s="2" t="s">
        <v>173</v>
      </c>
      <c r="F583" s="60">
        <f>SUM(Ведомственная!G989)</f>
        <v>1234.5</v>
      </c>
      <c r="G583" s="60">
        <f>SUM(Ведомственная!H989)</f>
        <v>694.8</v>
      </c>
      <c r="H583" s="60">
        <f>SUM(Ведомственная!I989)</f>
        <v>694.8</v>
      </c>
    </row>
    <row r="584" spans="1:8" s="24" customFormat="1" ht="31.5">
      <c r="A584" s="57" t="s">
        <v>547</v>
      </c>
      <c r="B584" s="64" t="s">
        <v>548</v>
      </c>
      <c r="C584" s="58"/>
      <c r="D584" s="60"/>
      <c r="E584" s="22"/>
      <c r="F584" s="60">
        <f>SUM(F585:F586)</f>
        <v>816.1</v>
      </c>
      <c r="G584" s="60">
        <f>SUM(G585:G586)</f>
        <v>49.5</v>
      </c>
      <c r="H584" s="60">
        <f>SUM(H585:H586)</f>
        <v>49.5</v>
      </c>
    </row>
    <row r="585" spans="1:8" s="24" customFormat="1" ht="31.5">
      <c r="A585" s="57" t="s">
        <v>52</v>
      </c>
      <c r="B585" s="64" t="s">
        <v>548</v>
      </c>
      <c r="C585" s="58" t="s">
        <v>91</v>
      </c>
      <c r="D585" s="2" t="s">
        <v>113</v>
      </c>
      <c r="E585" s="2" t="s">
        <v>173</v>
      </c>
      <c r="F585" s="60">
        <f>SUM(Ведомственная!G991)</f>
        <v>766.6</v>
      </c>
      <c r="G585" s="60">
        <f>SUM(Ведомственная!H991)</f>
        <v>0</v>
      </c>
      <c r="H585" s="60">
        <f>SUM(Ведомственная!I991)</f>
        <v>0</v>
      </c>
    </row>
    <row r="586" spans="1:8" s="24" customFormat="1">
      <c r="A586" s="125" t="s">
        <v>22</v>
      </c>
      <c r="B586" s="64" t="s">
        <v>548</v>
      </c>
      <c r="C586" s="58" t="s">
        <v>96</v>
      </c>
      <c r="D586" s="2" t="s">
        <v>113</v>
      </c>
      <c r="E586" s="2" t="s">
        <v>173</v>
      </c>
      <c r="F586" s="60">
        <f>SUM(Ведомственная!G992)</f>
        <v>49.5</v>
      </c>
      <c r="G586" s="60">
        <f>SUM(Ведомственная!H992)</f>
        <v>49.5</v>
      </c>
      <c r="H586" s="60">
        <f>SUM(Ведомственная!I992)</f>
        <v>49.5</v>
      </c>
    </row>
    <row r="587" spans="1:8" s="24" customFormat="1">
      <c r="A587" s="32" t="s">
        <v>35</v>
      </c>
      <c r="B587" s="33" t="s">
        <v>922</v>
      </c>
      <c r="C587" s="33"/>
      <c r="D587" s="2"/>
      <c r="E587" s="2"/>
      <c r="F587" s="60">
        <f>SUM(F588)</f>
        <v>1000</v>
      </c>
      <c r="G587" s="60">
        <f t="shared" ref="G587:H587" si="58">SUM(G588)</f>
        <v>0</v>
      </c>
      <c r="H587" s="60">
        <f t="shared" si="58"/>
        <v>0</v>
      </c>
    </row>
    <row r="588" spans="1:8" s="24" customFormat="1" ht="31.5">
      <c r="A588" s="36" t="s">
        <v>923</v>
      </c>
      <c r="B588" s="2" t="s">
        <v>880</v>
      </c>
      <c r="C588" s="126"/>
      <c r="D588" s="2"/>
      <c r="E588" s="2"/>
      <c r="F588" s="60">
        <f>SUM(F589)</f>
        <v>1000</v>
      </c>
      <c r="G588" s="60">
        <f t="shared" ref="G588:H588" si="59">SUM(G589)</f>
        <v>0</v>
      </c>
      <c r="H588" s="60">
        <f t="shared" si="59"/>
        <v>0</v>
      </c>
    </row>
    <row r="589" spans="1:8" s="24" customFormat="1" ht="31.5">
      <c r="A589" s="125" t="s">
        <v>52</v>
      </c>
      <c r="B589" s="2" t="s">
        <v>880</v>
      </c>
      <c r="C589" s="126" t="s">
        <v>91</v>
      </c>
      <c r="D589" s="2" t="s">
        <v>113</v>
      </c>
      <c r="E589" s="2" t="s">
        <v>173</v>
      </c>
      <c r="F589" s="60">
        <f>SUM(Ведомственная!G995)</f>
        <v>1000</v>
      </c>
      <c r="G589" s="60">
        <f>SUM(Ведомственная!H995)</f>
        <v>0</v>
      </c>
      <c r="H589" s="60">
        <f>SUM(Ведомственная!I995)</f>
        <v>0</v>
      </c>
    </row>
    <row r="590" spans="1:8" s="24" customFormat="1" ht="31.5">
      <c r="A590" s="125" t="s">
        <v>45</v>
      </c>
      <c r="B590" s="20" t="s">
        <v>356</v>
      </c>
      <c r="C590" s="2"/>
      <c r="D590" s="25"/>
      <c r="E590" s="22"/>
      <c r="F590" s="25">
        <f>SUM(F591)</f>
        <v>44725.2</v>
      </c>
      <c r="G590" s="25">
        <f>SUM(G591)</f>
        <v>36921.299999999996</v>
      </c>
      <c r="H590" s="25">
        <f>SUM(H591)</f>
        <v>36921.299999999996</v>
      </c>
    </row>
    <row r="591" spans="1:8" s="24" customFormat="1">
      <c r="A591" s="36" t="s">
        <v>550</v>
      </c>
      <c r="B591" s="20" t="s">
        <v>357</v>
      </c>
      <c r="C591" s="2"/>
      <c r="D591" s="25"/>
      <c r="E591" s="22"/>
      <c r="F591" s="25">
        <f>F592+F594+F595+F593</f>
        <v>44725.2</v>
      </c>
      <c r="G591" s="25">
        <f>G592+G594+G595+G593</f>
        <v>36921.299999999996</v>
      </c>
      <c r="H591" s="25">
        <f>H592+H594+H595+H593</f>
        <v>36921.299999999996</v>
      </c>
    </row>
    <row r="592" spans="1:8" s="24" customFormat="1" ht="63">
      <c r="A592" s="27" t="s">
        <v>51</v>
      </c>
      <c r="B592" s="20" t="s">
        <v>357</v>
      </c>
      <c r="C592" s="2" t="s">
        <v>89</v>
      </c>
      <c r="D592" s="2" t="s">
        <v>113</v>
      </c>
      <c r="E592" s="2" t="s">
        <v>173</v>
      </c>
      <c r="F592" s="25">
        <f>SUM(Ведомственная!G998)</f>
        <v>33191</v>
      </c>
      <c r="G592" s="25">
        <f>SUM(Ведомственная!H998)</f>
        <v>33191</v>
      </c>
      <c r="H592" s="25">
        <f>SUM(Ведомственная!I998)</f>
        <v>33191</v>
      </c>
    </row>
    <row r="593" spans="1:8" s="24" customFormat="1" ht="63">
      <c r="A593" s="27" t="s">
        <v>51</v>
      </c>
      <c r="B593" s="20" t="s">
        <v>357</v>
      </c>
      <c r="C593" s="2" t="s">
        <v>89</v>
      </c>
      <c r="D593" s="2" t="s">
        <v>170</v>
      </c>
      <c r="E593" s="2" t="s">
        <v>169</v>
      </c>
      <c r="F593" s="25">
        <f>SUM(Ведомственная!G1033)</f>
        <v>2614.6999999999998</v>
      </c>
      <c r="G593" s="25">
        <f>SUM(Ведомственная!H1033)</f>
        <v>2614.6999999999998</v>
      </c>
      <c r="H593" s="25">
        <f>SUM(Ведомственная!I1033)</f>
        <v>2614.6999999999998</v>
      </c>
    </row>
    <row r="594" spans="1:8" s="24" customFormat="1" ht="31.5">
      <c r="A594" s="125" t="s">
        <v>52</v>
      </c>
      <c r="B594" s="20" t="s">
        <v>357</v>
      </c>
      <c r="C594" s="2" t="s">
        <v>91</v>
      </c>
      <c r="D594" s="2" t="s">
        <v>113</v>
      </c>
      <c r="E594" s="2" t="s">
        <v>173</v>
      </c>
      <c r="F594" s="25">
        <f>SUM(Ведомственная!G999)</f>
        <v>8739.6</v>
      </c>
      <c r="G594" s="25">
        <f>SUM(Ведомственная!H999)</f>
        <v>935.7</v>
      </c>
      <c r="H594" s="25">
        <f>SUM(Ведомственная!I999)</f>
        <v>935.7</v>
      </c>
    </row>
    <row r="595" spans="1:8" s="24" customFormat="1">
      <c r="A595" s="125" t="s">
        <v>22</v>
      </c>
      <c r="B595" s="20" t="s">
        <v>357</v>
      </c>
      <c r="C595" s="2" t="s">
        <v>96</v>
      </c>
      <c r="D595" s="2" t="s">
        <v>113</v>
      </c>
      <c r="E595" s="2" t="s">
        <v>173</v>
      </c>
      <c r="F595" s="25">
        <f>SUM(Ведомственная!G1000)</f>
        <v>179.9</v>
      </c>
      <c r="G595" s="25">
        <f>SUM(Ведомственная!H1000)</f>
        <v>179.9</v>
      </c>
      <c r="H595" s="25">
        <f>SUM(Ведомственная!I1000)</f>
        <v>179.9</v>
      </c>
    </row>
    <row r="596" spans="1:8" s="24" customFormat="1" ht="31.5">
      <c r="A596" s="21" t="s">
        <v>748</v>
      </c>
      <c r="B596" s="22" t="s">
        <v>259</v>
      </c>
      <c r="C596" s="22"/>
      <c r="D596" s="22"/>
      <c r="E596" s="22"/>
      <c r="F596" s="28">
        <f>SUM(F597+F609+F652)</f>
        <v>298034.7</v>
      </c>
      <c r="G596" s="28">
        <f>SUM(G597+G609+G652)</f>
        <v>164245.49999999997</v>
      </c>
      <c r="H596" s="28">
        <f>SUM(H597+H609+H652)</f>
        <v>165077.49999999997</v>
      </c>
    </row>
    <row r="597" spans="1:8" s="24" customFormat="1" ht="31.5">
      <c r="A597" s="125" t="s">
        <v>315</v>
      </c>
      <c r="B597" s="31" t="s">
        <v>260</v>
      </c>
      <c r="C597" s="31"/>
      <c r="D597" s="22"/>
      <c r="E597" s="22"/>
      <c r="F597" s="102">
        <f>SUM(F598+F601+F604+F606)</f>
        <v>10641.800000000001</v>
      </c>
      <c r="G597" s="102">
        <f>SUM(G598+G601+G604+G606)</f>
        <v>10641.800000000001</v>
      </c>
      <c r="H597" s="102">
        <f>SUM(H598+H601+H604+H606)</f>
        <v>10641.800000000001</v>
      </c>
    </row>
    <row r="598" spans="1:8" s="24" customFormat="1">
      <c r="A598" s="125" t="s">
        <v>80</v>
      </c>
      <c r="B598" s="31" t="s">
        <v>525</v>
      </c>
      <c r="C598" s="31"/>
      <c r="D598" s="22"/>
      <c r="E598" s="22"/>
      <c r="F598" s="102">
        <f>F599+F600</f>
        <v>8568.6</v>
      </c>
      <c r="G598" s="102">
        <f>G599+G600</f>
        <v>8568.6</v>
      </c>
      <c r="H598" s="102">
        <f>H599+H600</f>
        <v>8568.6</v>
      </c>
    </row>
    <row r="599" spans="1:8" s="24" customFormat="1" ht="63">
      <c r="A599" s="125" t="s">
        <v>51</v>
      </c>
      <c r="B599" s="31" t="s">
        <v>525</v>
      </c>
      <c r="C599" s="31">
        <v>100</v>
      </c>
      <c r="D599" s="2" t="s">
        <v>170</v>
      </c>
      <c r="E599" s="2" t="s">
        <v>169</v>
      </c>
      <c r="F599" s="102">
        <f>SUM(Ведомственная!G779)</f>
        <v>8568.4</v>
      </c>
      <c r="G599" s="102">
        <f>SUM(Ведомственная!H779)</f>
        <v>8568.4</v>
      </c>
      <c r="H599" s="102">
        <f>SUM(Ведомственная!I779)</f>
        <v>8568.4</v>
      </c>
    </row>
    <row r="600" spans="1:8" s="24" customFormat="1" ht="31.5">
      <c r="A600" s="125" t="s">
        <v>52</v>
      </c>
      <c r="B600" s="49" t="s">
        <v>525</v>
      </c>
      <c r="C600" s="49">
        <v>200</v>
      </c>
      <c r="D600" s="2" t="s">
        <v>170</v>
      </c>
      <c r="E600" s="2" t="s">
        <v>169</v>
      </c>
      <c r="F600" s="102">
        <f>SUM(Ведомственная!G780)</f>
        <v>0.2</v>
      </c>
      <c r="G600" s="102">
        <f>SUM(Ведомственная!H780)</f>
        <v>0.2</v>
      </c>
      <c r="H600" s="102">
        <f>SUM(Ведомственная!I780)</f>
        <v>0.2</v>
      </c>
    </row>
    <row r="601" spans="1:8" s="24" customFormat="1">
      <c r="A601" s="125" t="s">
        <v>95</v>
      </c>
      <c r="B601" s="49" t="s">
        <v>526</v>
      </c>
      <c r="C601" s="49"/>
      <c r="D601" s="22"/>
      <c r="E601" s="22"/>
      <c r="F601" s="50">
        <f>F602+F603</f>
        <v>110.1</v>
      </c>
      <c r="G601" s="50">
        <f>G602+G603</f>
        <v>110.1</v>
      </c>
      <c r="H601" s="50">
        <f>H602+H603</f>
        <v>110.1</v>
      </c>
    </row>
    <row r="602" spans="1:8" s="24" customFormat="1" ht="31.5">
      <c r="A602" s="125" t="s">
        <v>52</v>
      </c>
      <c r="B602" s="31" t="s">
        <v>526</v>
      </c>
      <c r="C602" s="31">
        <v>200</v>
      </c>
      <c r="D602" s="2" t="s">
        <v>170</v>
      </c>
      <c r="E602" s="2" t="s">
        <v>169</v>
      </c>
      <c r="F602" s="102">
        <f>SUM(Ведомственная!G782)</f>
        <v>100</v>
      </c>
      <c r="G602" s="102">
        <f>SUM(Ведомственная!H782)</f>
        <v>100</v>
      </c>
      <c r="H602" s="102">
        <f>SUM(Ведомственная!I782)</f>
        <v>100</v>
      </c>
    </row>
    <row r="603" spans="1:8" s="24" customFormat="1">
      <c r="A603" s="125" t="s">
        <v>22</v>
      </c>
      <c r="B603" s="31" t="s">
        <v>526</v>
      </c>
      <c r="C603" s="31">
        <v>800</v>
      </c>
      <c r="D603" s="2" t="s">
        <v>170</v>
      </c>
      <c r="E603" s="2" t="s">
        <v>169</v>
      </c>
      <c r="F603" s="102">
        <f>SUM(Ведомственная!G783)</f>
        <v>10.1</v>
      </c>
      <c r="G603" s="102">
        <f>SUM(Ведомственная!H783)</f>
        <v>10.1</v>
      </c>
      <c r="H603" s="102">
        <f>SUM(Ведомственная!I783)</f>
        <v>10.1</v>
      </c>
    </row>
    <row r="604" spans="1:8" s="24" customFormat="1" ht="31.5">
      <c r="A604" s="125" t="s">
        <v>97</v>
      </c>
      <c r="B604" s="31" t="s">
        <v>527</v>
      </c>
      <c r="C604" s="31"/>
      <c r="D604" s="22"/>
      <c r="E604" s="22"/>
      <c r="F604" s="102">
        <f>F605</f>
        <v>450.7</v>
      </c>
      <c r="G604" s="102">
        <f>G605</f>
        <v>450.7</v>
      </c>
      <c r="H604" s="102">
        <f>H605</f>
        <v>450.7</v>
      </c>
    </row>
    <row r="605" spans="1:8" ht="31.5">
      <c r="A605" s="125" t="s">
        <v>52</v>
      </c>
      <c r="B605" s="31" t="s">
        <v>527</v>
      </c>
      <c r="C605" s="31">
        <v>200</v>
      </c>
      <c r="D605" s="2" t="s">
        <v>170</v>
      </c>
      <c r="E605" s="2" t="s">
        <v>169</v>
      </c>
      <c r="F605" s="102">
        <f>SUM(Ведомственная!G785)</f>
        <v>450.7</v>
      </c>
      <c r="G605" s="102">
        <f>SUM(Ведомственная!H785)</f>
        <v>450.7</v>
      </c>
      <c r="H605" s="102">
        <f>SUM(Ведомственная!I785)</f>
        <v>450.7</v>
      </c>
    </row>
    <row r="606" spans="1:8" ht="31.5">
      <c r="A606" s="125" t="s">
        <v>98</v>
      </c>
      <c r="B606" s="31" t="s">
        <v>528</v>
      </c>
      <c r="C606" s="31"/>
      <c r="D606" s="2"/>
      <c r="E606" s="2"/>
      <c r="F606" s="102">
        <f>F607+F608</f>
        <v>1512.3999999999999</v>
      </c>
      <c r="G606" s="102">
        <f>G607+G608</f>
        <v>1512.3999999999999</v>
      </c>
      <c r="H606" s="102">
        <f>H607+H608</f>
        <v>1512.3999999999999</v>
      </c>
    </row>
    <row r="607" spans="1:8" ht="31.5">
      <c r="A607" s="125" t="s">
        <v>52</v>
      </c>
      <c r="B607" s="31" t="s">
        <v>528</v>
      </c>
      <c r="C607" s="31">
        <v>200</v>
      </c>
      <c r="D607" s="2" t="s">
        <v>170</v>
      </c>
      <c r="E607" s="2" t="s">
        <v>169</v>
      </c>
      <c r="F607" s="102">
        <f>SUM(Ведомственная!G787)</f>
        <v>1409.6</v>
      </c>
      <c r="G607" s="102">
        <f>SUM(Ведомственная!H787)</f>
        <v>1409.6</v>
      </c>
      <c r="H607" s="102">
        <f>SUM(Ведомственная!I787)</f>
        <v>1409.6</v>
      </c>
    </row>
    <row r="608" spans="1:8">
      <c r="A608" s="125" t="s">
        <v>22</v>
      </c>
      <c r="B608" s="31" t="s">
        <v>528</v>
      </c>
      <c r="C608" s="31">
        <v>800</v>
      </c>
      <c r="D608" s="2" t="s">
        <v>170</v>
      </c>
      <c r="E608" s="2" t="s">
        <v>169</v>
      </c>
      <c r="F608" s="102">
        <f>SUM(Ведомственная!G788)</f>
        <v>102.8</v>
      </c>
      <c r="G608" s="102">
        <f>SUM(Ведомственная!H788)</f>
        <v>102.8</v>
      </c>
      <c r="H608" s="102">
        <f>SUM(Ведомственная!I788)</f>
        <v>102.8</v>
      </c>
    </row>
    <row r="609" spans="1:8" ht="94.5">
      <c r="A609" s="117" t="s">
        <v>927</v>
      </c>
      <c r="B609" s="20" t="s">
        <v>263</v>
      </c>
      <c r="C609" s="2"/>
      <c r="D609" s="2"/>
      <c r="E609" s="2"/>
      <c r="F609" s="25">
        <f>F637+F640+F610+F647</f>
        <v>156781.70000000001</v>
      </c>
      <c r="G609" s="25">
        <f>G637+G640+G610+G647</f>
        <v>136159.19999999998</v>
      </c>
      <c r="H609" s="25">
        <f>H637+H640+H610+H647</f>
        <v>137159.19999999998</v>
      </c>
    </row>
    <row r="610" spans="1:8">
      <c r="A610" s="117" t="s">
        <v>35</v>
      </c>
      <c r="B610" s="118" t="s">
        <v>928</v>
      </c>
      <c r="C610" s="118"/>
      <c r="D610" s="2"/>
      <c r="E610" s="2"/>
      <c r="F610" s="25">
        <f>SUM(F632)+F611+F630+F628+F626+F624+F622</f>
        <v>18820.599999999999</v>
      </c>
      <c r="G610" s="25">
        <f t="shared" ref="G610:H610" si="60">SUM(G632)+G611+G630+G628+G626+G624+G622</f>
        <v>18820.599999999999</v>
      </c>
      <c r="H610" s="25">
        <f t="shared" si="60"/>
        <v>18820.599999999999</v>
      </c>
    </row>
    <row r="611" spans="1:8" ht="63">
      <c r="A611" s="125" t="s">
        <v>935</v>
      </c>
      <c r="B611" s="2" t="s">
        <v>936</v>
      </c>
      <c r="C611" s="2"/>
      <c r="D611" s="2"/>
      <c r="E611" s="2"/>
      <c r="F611" s="25">
        <f>SUM(F612+F614+F616+F618+F620)</f>
        <v>8734.7000000000007</v>
      </c>
      <c r="G611" s="25">
        <f t="shared" ref="G611:H611" si="61">SUM(G614)+G616+G618+G620+G612</f>
        <v>8734.7000000000007</v>
      </c>
      <c r="H611" s="25">
        <f t="shared" si="61"/>
        <v>8734.7000000000007</v>
      </c>
    </row>
    <row r="612" spans="1:8" ht="47.25">
      <c r="A612" s="117" t="s">
        <v>530</v>
      </c>
      <c r="B612" s="118" t="s">
        <v>961</v>
      </c>
      <c r="C612" s="118"/>
      <c r="D612" s="2"/>
      <c r="E612" s="2"/>
      <c r="F612" s="25">
        <f>SUM(F613)</f>
        <v>3000</v>
      </c>
      <c r="G612" s="25">
        <f t="shared" ref="G612" si="62">SUM(G613)</f>
        <v>3000</v>
      </c>
      <c r="H612" s="25">
        <f t="shared" ref="H612" si="63">SUM(H613)</f>
        <v>3000</v>
      </c>
    </row>
    <row r="613" spans="1:8" ht="31.5">
      <c r="A613" s="117" t="s">
        <v>230</v>
      </c>
      <c r="B613" s="118" t="s">
        <v>961</v>
      </c>
      <c r="C613" s="118" t="s">
        <v>122</v>
      </c>
      <c r="D613" s="2" t="s">
        <v>170</v>
      </c>
      <c r="E613" s="2" t="s">
        <v>54</v>
      </c>
      <c r="F613" s="25">
        <f>SUM(Ведомственная!G765)</f>
        <v>3000</v>
      </c>
      <c r="G613" s="25">
        <f>SUM(Ведомственная!H765)</f>
        <v>3000</v>
      </c>
      <c r="H613" s="25">
        <f>SUM(Ведомственная!I765)</f>
        <v>3000</v>
      </c>
    </row>
    <row r="614" spans="1:8" ht="47.25">
      <c r="A614" s="117" t="s">
        <v>937</v>
      </c>
      <c r="B614" s="118" t="s">
        <v>938</v>
      </c>
      <c r="C614" s="118"/>
      <c r="D614" s="2"/>
      <c r="E614" s="2"/>
      <c r="F614" s="25">
        <f>SUM(F615)</f>
        <v>1584.8</v>
      </c>
      <c r="G614" s="25">
        <f>SUM(G615)</f>
        <v>1584.8</v>
      </c>
      <c r="H614" s="25">
        <f>SUM(H615)</f>
        <v>1584.8</v>
      </c>
    </row>
    <row r="615" spans="1:8" ht="31.5">
      <c r="A615" s="117" t="s">
        <v>230</v>
      </c>
      <c r="B615" s="118" t="s">
        <v>938</v>
      </c>
      <c r="C615" s="118" t="s">
        <v>122</v>
      </c>
      <c r="D615" s="2" t="s">
        <v>170</v>
      </c>
      <c r="E615" s="2" t="s">
        <v>44</v>
      </c>
      <c r="F615" s="25">
        <f>SUM(Ведомственная!G731)</f>
        <v>1584.8</v>
      </c>
      <c r="G615" s="25">
        <f>SUM(Ведомственная!H731)</f>
        <v>1584.8</v>
      </c>
      <c r="H615" s="25">
        <f>SUM(Ведомственная!I731)</f>
        <v>1584.8</v>
      </c>
    </row>
    <row r="616" spans="1:8" ht="47.25">
      <c r="A616" s="117" t="s">
        <v>939</v>
      </c>
      <c r="B616" s="118" t="s">
        <v>940</v>
      </c>
      <c r="C616" s="118"/>
      <c r="D616" s="2"/>
      <c r="E616" s="2"/>
      <c r="F616" s="25">
        <f>SUM(F617)</f>
        <v>880.5</v>
      </c>
      <c r="G616" s="25">
        <f>SUM(G617)</f>
        <v>880.5</v>
      </c>
      <c r="H616" s="25">
        <f>SUM(H617)</f>
        <v>880.5</v>
      </c>
    </row>
    <row r="617" spans="1:8" ht="31.5">
      <c r="A617" s="117" t="s">
        <v>72</v>
      </c>
      <c r="B617" s="118" t="s">
        <v>940</v>
      </c>
      <c r="C617" s="118" t="s">
        <v>122</v>
      </c>
      <c r="D617" s="2" t="s">
        <v>170</v>
      </c>
      <c r="E617" s="2" t="s">
        <v>44</v>
      </c>
      <c r="F617" s="25">
        <f>SUM(Ведомственная!G733)</f>
        <v>880.5</v>
      </c>
      <c r="G617" s="25">
        <f>SUM(Ведомственная!H733)</f>
        <v>880.5</v>
      </c>
      <c r="H617" s="25">
        <f>SUM(Ведомственная!I733)</f>
        <v>880.5</v>
      </c>
    </row>
    <row r="618" spans="1:8" ht="31.5">
      <c r="A618" s="117" t="s">
        <v>500</v>
      </c>
      <c r="B618" s="118" t="s">
        <v>962</v>
      </c>
      <c r="C618" s="118"/>
      <c r="D618" s="2"/>
      <c r="E618" s="2"/>
      <c r="F618" s="25">
        <f>SUM(F619)</f>
        <v>2142.5</v>
      </c>
      <c r="G618" s="25">
        <f t="shared" ref="G618:H618" si="64">SUM(G619)</f>
        <v>2142.5</v>
      </c>
      <c r="H618" s="25">
        <f t="shared" si="64"/>
        <v>2142.5</v>
      </c>
    </row>
    <row r="619" spans="1:8" ht="31.5">
      <c r="A619" s="117" t="s">
        <v>230</v>
      </c>
      <c r="B619" s="118" t="s">
        <v>962</v>
      </c>
      <c r="C619" s="118" t="s">
        <v>122</v>
      </c>
      <c r="D619" s="2" t="s">
        <v>170</v>
      </c>
      <c r="E619" s="2" t="s">
        <v>54</v>
      </c>
      <c r="F619" s="25">
        <f>SUM(Ведомственная!G767)</f>
        <v>2142.5</v>
      </c>
      <c r="G619" s="25">
        <f>SUM(Ведомственная!H767)</f>
        <v>2142.5</v>
      </c>
      <c r="H619" s="25">
        <f>SUM(Ведомственная!I767)</f>
        <v>2142.5</v>
      </c>
    </row>
    <row r="620" spans="1:8" ht="47.25">
      <c r="A620" s="117" t="s">
        <v>941</v>
      </c>
      <c r="B620" s="118" t="s">
        <v>942</v>
      </c>
      <c r="C620" s="118"/>
      <c r="D620" s="2"/>
      <c r="E620" s="2"/>
      <c r="F620" s="25">
        <f>SUM(F621)</f>
        <v>1126.9000000000001</v>
      </c>
      <c r="G620" s="25">
        <f>SUM(G621)</f>
        <v>1126.9000000000001</v>
      </c>
      <c r="H620" s="25">
        <f>SUM(H621)</f>
        <v>1126.9000000000001</v>
      </c>
    </row>
    <row r="621" spans="1:8" ht="31.5">
      <c r="A621" s="117" t="s">
        <v>52</v>
      </c>
      <c r="B621" s="118" t="s">
        <v>942</v>
      </c>
      <c r="C621" s="118" t="s">
        <v>91</v>
      </c>
      <c r="D621" s="2" t="s">
        <v>170</v>
      </c>
      <c r="E621" s="2" t="s">
        <v>44</v>
      </c>
      <c r="F621" s="25">
        <f>SUM(Ведомственная!G735)</f>
        <v>1126.9000000000001</v>
      </c>
      <c r="G621" s="25">
        <f>SUM(Ведомственная!H735)</f>
        <v>1126.9000000000001</v>
      </c>
      <c r="H621" s="25">
        <f>SUM(Ведомственная!I735)</f>
        <v>1126.9000000000001</v>
      </c>
    </row>
    <row r="622" spans="1:8" ht="94.5">
      <c r="A622" s="117" t="s">
        <v>609</v>
      </c>
      <c r="B622" s="123" t="s">
        <v>963</v>
      </c>
      <c r="C622" s="118"/>
      <c r="D622" s="2"/>
      <c r="E622" s="2"/>
      <c r="F622" s="25">
        <f>SUM(F623)</f>
        <v>1100</v>
      </c>
      <c r="G622" s="25">
        <f t="shared" ref="G622" si="65">SUM(G623)</f>
        <v>1100</v>
      </c>
      <c r="H622" s="25">
        <f t="shared" ref="H622" si="66">SUM(H623)</f>
        <v>1100</v>
      </c>
    </row>
    <row r="623" spans="1:8" ht="31.5">
      <c r="A623" s="117" t="s">
        <v>230</v>
      </c>
      <c r="B623" s="123" t="s">
        <v>963</v>
      </c>
      <c r="C623" s="118" t="s">
        <v>122</v>
      </c>
      <c r="D623" s="2" t="s">
        <v>170</v>
      </c>
      <c r="E623" s="2" t="s">
        <v>54</v>
      </c>
      <c r="F623" s="25">
        <f>SUM(Ведомственная!G769)</f>
        <v>1100</v>
      </c>
      <c r="G623" s="25">
        <f>SUM(Ведомственная!H769)</f>
        <v>1100</v>
      </c>
      <c r="H623" s="25">
        <f>SUM(Ведомственная!I769)</f>
        <v>1100</v>
      </c>
    </row>
    <row r="624" spans="1:8" ht="47.25">
      <c r="A624" s="117" t="s">
        <v>943</v>
      </c>
      <c r="B624" s="118" t="s">
        <v>944</v>
      </c>
      <c r="C624" s="118"/>
      <c r="D624" s="2"/>
      <c r="E624" s="2"/>
      <c r="F624" s="25">
        <f>SUM(F625)</f>
        <v>1348.1</v>
      </c>
      <c r="G624" s="25">
        <f>SUM(G625)</f>
        <v>1348.1</v>
      </c>
      <c r="H624" s="25">
        <f>SUM(H625)</f>
        <v>1348.1</v>
      </c>
    </row>
    <row r="625" spans="1:8" ht="31.5">
      <c r="A625" s="117" t="s">
        <v>230</v>
      </c>
      <c r="B625" s="118" t="s">
        <v>944</v>
      </c>
      <c r="C625" s="118" t="s">
        <v>122</v>
      </c>
      <c r="D625" s="2" t="s">
        <v>170</v>
      </c>
      <c r="E625" s="2" t="s">
        <v>44</v>
      </c>
      <c r="F625" s="25">
        <f>SUM(Ведомственная!G737)</f>
        <v>1348.1</v>
      </c>
      <c r="G625" s="25">
        <f>SUM(Ведомственная!H737)</f>
        <v>1348.1</v>
      </c>
      <c r="H625" s="25">
        <f>SUM(Ведомственная!I737)</f>
        <v>1348.1</v>
      </c>
    </row>
    <row r="626" spans="1:8" ht="78.75">
      <c r="A626" s="117" t="s">
        <v>608</v>
      </c>
      <c r="B626" s="118" t="s">
        <v>945</v>
      </c>
      <c r="C626" s="118"/>
      <c r="D626" s="2"/>
      <c r="E626" s="2"/>
      <c r="F626" s="25">
        <f>SUM(F627)</f>
        <v>165</v>
      </c>
      <c r="G626" s="25">
        <f>SUM(G627)</f>
        <v>165</v>
      </c>
      <c r="H626" s="25">
        <f>SUM(H627)</f>
        <v>165</v>
      </c>
    </row>
    <row r="627" spans="1:8" ht="31.5">
      <c r="A627" s="117" t="s">
        <v>230</v>
      </c>
      <c r="B627" s="118" t="s">
        <v>945</v>
      </c>
      <c r="C627" s="118" t="s">
        <v>122</v>
      </c>
      <c r="D627" s="2" t="s">
        <v>170</v>
      </c>
      <c r="E627" s="2" t="s">
        <v>44</v>
      </c>
      <c r="F627" s="25">
        <f>SUM(Ведомственная!G739)</f>
        <v>165</v>
      </c>
      <c r="G627" s="25">
        <f>SUM(Ведомственная!H739)</f>
        <v>165</v>
      </c>
      <c r="H627" s="25">
        <f>SUM(Ведомственная!I739)</f>
        <v>165</v>
      </c>
    </row>
    <row r="628" spans="1:8" ht="31.5">
      <c r="A628" s="117" t="s">
        <v>964</v>
      </c>
      <c r="B628" s="123" t="s">
        <v>965</v>
      </c>
      <c r="C628" s="118"/>
      <c r="D628" s="2"/>
      <c r="E628" s="2"/>
      <c r="F628" s="25">
        <f>SUM(F629)</f>
        <v>420</v>
      </c>
      <c r="G628" s="25">
        <f t="shared" ref="G628:H628" si="67">SUM(G629)</f>
        <v>420</v>
      </c>
      <c r="H628" s="25">
        <f t="shared" si="67"/>
        <v>420</v>
      </c>
    </row>
    <row r="629" spans="1:8" ht="31.5">
      <c r="A629" s="117" t="s">
        <v>230</v>
      </c>
      <c r="B629" s="123" t="s">
        <v>965</v>
      </c>
      <c r="C629" s="118" t="s">
        <v>122</v>
      </c>
      <c r="D629" s="2" t="s">
        <v>170</v>
      </c>
      <c r="E629" s="2" t="s">
        <v>54</v>
      </c>
      <c r="F629" s="25">
        <f>SUM(Ведомственная!G771)</f>
        <v>420</v>
      </c>
      <c r="G629" s="25">
        <f>SUM(Ведомственная!H771)</f>
        <v>420</v>
      </c>
      <c r="H629" s="25">
        <f>SUM(Ведомственная!I771)</f>
        <v>420</v>
      </c>
    </row>
    <row r="630" spans="1:8" ht="63">
      <c r="A630" s="117" t="s">
        <v>946</v>
      </c>
      <c r="B630" s="118" t="s">
        <v>947</v>
      </c>
      <c r="C630" s="118"/>
      <c r="D630" s="2"/>
      <c r="E630" s="2"/>
      <c r="F630" s="25">
        <f>SUM(F631)</f>
        <v>187.8</v>
      </c>
      <c r="G630" s="25">
        <f>SUM(G631)</f>
        <v>187.8</v>
      </c>
      <c r="H630" s="25">
        <f>SUM(H631)</f>
        <v>187.8</v>
      </c>
    </row>
    <row r="631" spans="1:8" ht="31.5">
      <c r="A631" s="117" t="s">
        <v>52</v>
      </c>
      <c r="B631" s="118" t="s">
        <v>947</v>
      </c>
      <c r="C631" s="118" t="s">
        <v>91</v>
      </c>
      <c r="D631" s="2" t="s">
        <v>170</v>
      </c>
      <c r="E631" s="2" t="s">
        <v>44</v>
      </c>
      <c r="F631" s="25">
        <f>SUM(Ведомственная!G741)</f>
        <v>187.8</v>
      </c>
      <c r="G631" s="25">
        <f>SUM(Ведомственная!H741)</f>
        <v>187.8</v>
      </c>
      <c r="H631" s="25">
        <f>SUM(Ведомственная!I741)</f>
        <v>187.8</v>
      </c>
    </row>
    <row r="632" spans="1:8">
      <c r="A632" s="117" t="s">
        <v>261</v>
      </c>
      <c r="B632" s="118" t="s">
        <v>929</v>
      </c>
      <c r="C632" s="118"/>
      <c r="D632" s="2"/>
      <c r="E632" s="2"/>
      <c r="F632" s="25">
        <f>SUM(F633:F636)</f>
        <v>6865</v>
      </c>
      <c r="G632" s="25">
        <f t="shared" ref="G632:H632" si="68">SUM(G633:G636)</f>
        <v>6865</v>
      </c>
      <c r="H632" s="25">
        <f t="shared" si="68"/>
        <v>6865</v>
      </c>
    </row>
    <row r="633" spans="1:8" ht="63">
      <c r="A633" s="117" t="s">
        <v>51</v>
      </c>
      <c r="B633" s="118" t="s">
        <v>929</v>
      </c>
      <c r="C633" s="118" t="s">
        <v>89</v>
      </c>
      <c r="D633" s="2" t="s">
        <v>170</v>
      </c>
      <c r="E633" s="2" t="s">
        <v>34</v>
      </c>
      <c r="F633" s="25">
        <f>SUM(Ведомственная!G692)</f>
        <v>3515</v>
      </c>
      <c r="G633" s="25">
        <f>SUM(Ведомственная!H692)</f>
        <v>3515</v>
      </c>
      <c r="H633" s="25">
        <f>SUM(Ведомственная!I692)</f>
        <v>3515</v>
      </c>
    </row>
    <row r="634" spans="1:8" ht="31.5">
      <c r="A634" s="117" t="s">
        <v>52</v>
      </c>
      <c r="B634" s="118" t="s">
        <v>929</v>
      </c>
      <c r="C634" s="118" t="s">
        <v>91</v>
      </c>
      <c r="D634" s="2" t="s">
        <v>170</v>
      </c>
      <c r="E634" s="2" t="s">
        <v>34</v>
      </c>
      <c r="F634" s="25">
        <f>SUM(Ведомственная!G693)</f>
        <v>2987</v>
      </c>
      <c r="G634" s="25">
        <f>SUM(Ведомственная!H693)</f>
        <v>2987</v>
      </c>
      <c r="H634" s="25">
        <f>SUM(Ведомственная!I693)</f>
        <v>2987</v>
      </c>
    </row>
    <row r="635" spans="1:8">
      <c r="A635" s="117" t="s">
        <v>42</v>
      </c>
      <c r="B635" s="118" t="s">
        <v>929</v>
      </c>
      <c r="C635" s="118" t="s">
        <v>99</v>
      </c>
      <c r="D635" s="2" t="s">
        <v>170</v>
      </c>
      <c r="E635" s="2" t="s">
        <v>34</v>
      </c>
      <c r="F635" s="25">
        <f>SUM(Ведомственная!G694)</f>
        <v>63</v>
      </c>
      <c r="G635" s="25">
        <f>SUM(Ведомственная!H694)</f>
        <v>63</v>
      </c>
      <c r="H635" s="25">
        <f>SUM(Ведомственная!I694)</f>
        <v>63</v>
      </c>
    </row>
    <row r="636" spans="1:8" ht="31.5">
      <c r="A636" s="117" t="s">
        <v>230</v>
      </c>
      <c r="B636" s="118" t="s">
        <v>929</v>
      </c>
      <c r="C636" s="118" t="s">
        <v>122</v>
      </c>
      <c r="D636" s="2" t="s">
        <v>170</v>
      </c>
      <c r="E636" s="2" t="s">
        <v>34</v>
      </c>
      <c r="F636" s="25">
        <f>SUM(Ведомственная!G695)</f>
        <v>300</v>
      </c>
      <c r="G636" s="25">
        <f>SUM(Ведомственная!H695)</f>
        <v>300</v>
      </c>
      <c r="H636" s="25">
        <f>SUM(Ведомственная!I695)</f>
        <v>300</v>
      </c>
    </row>
    <row r="637" spans="1:8" ht="31.5">
      <c r="A637" s="125" t="s">
        <v>262</v>
      </c>
      <c r="B637" s="20" t="s">
        <v>316</v>
      </c>
      <c r="C637" s="2"/>
      <c r="D637" s="2"/>
      <c r="E637" s="2"/>
      <c r="F637" s="25">
        <f t="shared" ref="F637:H638" si="69">F638</f>
        <v>128552.2</v>
      </c>
      <c r="G637" s="25">
        <f t="shared" si="69"/>
        <v>115294.7</v>
      </c>
      <c r="H637" s="25">
        <f t="shared" si="69"/>
        <v>116294.7</v>
      </c>
    </row>
    <row r="638" spans="1:8">
      <c r="A638" s="125" t="s">
        <v>261</v>
      </c>
      <c r="B638" s="20" t="s">
        <v>317</v>
      </c>
      <c r="C638" s="2"/>
      <c r="D638" s="2"/>
      <c r="E638" s="2"/>
      <c r="F638" s="25">
        <f t="shared" si="69"/>
        <v>128552.2</v>
      </c>
      <c r="G638" s="25">
        <f t="shared" si="69"/>
        <v>115294.7</v>
      </c>
      <c r="H638" s="25">
        <f t="shared" si="69"/>
        <v>116294.7</v>
      </c>
    </row>
    <row r="639" spans="1:8" ht="31.5">
      <c r="A639" s="125" t="s">
        <v>72</v>
      </c>
      <c r="B639" s="20" t="s">
        <v>317</v>
      </c>
      <c r="C639" s="2" t="s">
        <v>122</v>
      </c>
      <c r="D639" s="2" t="s">
        <v>170</v>
      </c>
      <c r="E639" s="2" t="s">
        <v>34</v>
      </c>
      <c r="F639" s="25">
        <f>SUM(Ведомственная!G698)</f>
        <v>128552.2</v>
      </c>
      <c r="G639" s="25">
        <f>SUM(Ведомственная!H698)</f>
        <v>115294.7</v>
      </c>
      <c r="H639" s="25">
        <f>SUM(Ведомственная!I698)</f>
        <v>116294.7</v>
      </c>
    </row>
    <row r="640" spans="1:8">
      <c r="A640" s="125" t="s">
        <v>151</v>
      </c>
      <c r="B640" s="20" t="s">
        <v>475</v>
      </c>
      <c r="C640" s="2"/>
      <c r="D640" s="2"/>
      <c r="E640" s="2"/>
      <c r="F640" s="25">
        <f>F644+F641</f>
        <v>7365</v>
      </c>
      <c r="G640" s="25">
        <f>G644+G641</f>
        <v>0</v>
      </c>
      <c r="H640" s="25">
        <f>H644+H641</f>
        <v>0</v>
      </c>
    </row>
    <row r="641" spans="1:8" ht="31.5">
      <c r="A641" s="125" t="s">
        <v>265</v>
      </c>
      <c r="B641" s="20" t="s">
        <v>476</v>
      </c>
      <c r="C641" s="2"/>
      <c r="D641" s="2"/>
      <c r="E641" s="2"/>
      <c r="F641" s="25">
        <f t="shared" ref="F641:H642" si="70">F642</f>
        <v>6965</v>
      </c>
      <c r="G641" s="25">
        <f t="shared" si="70"/>
        <v>0</v>
      </c>
      <c r="H641" s="25">
        <f t="shared" si="70"/>
        <v>0</v>
      </c>
    </row>
    <row r="642" spans="1:8">
      <c r="A642" s="125" t="s">
        <v>261</v>
      </c>
      <c r="B642" s="20" t="s">
        <v>477</v>
      </c>
      <c r="C642" s="2"/>
      <c r="D642" s="2"/>
      <c r="E642" s="2"/>
      <c r="F642" s="25">
        <f t="shared" si="70"/>
        <v>6965</v>
      </c>
      <c r="G642" s="25">
        <f t="shared" si="70"/>
        <v>0</v>
      </c>
      <c r="H642" s="25">
        <f t="shared" si="70"/>
        <v>0</v>
      </c>
    </row>
    <row r="643" spans="1:8" ht="31.5">
      <c r="A643" s="125" t="s">
        <v>230</v>
      </c>
      <c r="B643" s="20" t="s">
        <v>477</v>
      </c>
      <c r="C643" s="2" t="s">
        <v>122</v>
      </c>
      <c r="D643" s="2" t="s">
        <v>170</v>
      </c>
      <c r="E643" s="2" t="s">
        <v>34</v>
      </c>
      <c r="F643" s="25">
        <f>SUM(Ведомственная!G702)</f>
        <v>6965</v>
      </c>
      <c r="G643" s="25">
        <f>SUM(Ведомственная!H702)</f>
        <v>0</v>
      </c>
      <c r="H643" s="25">
        <f>SUM(Ведомственная!I702)</f>
        <v>0</v>
      </c>
    </row>
    <row r="644" spans="1:8" ht="31.5">
      <c r="A644" s="125" t="s">
        <v>266</v>
      </c>
      <c r="B644" s="2" t="s">
        <v>498</v>
      </c>
      <c r="C644" s="2"/>
      <c r="D644" s="2"/>
      <c r="E644" s="2"/>
      <c r="F644" s="25">
        <f t="shared" ref="F644:H645" si="71">F645</f>
        <v>400</v>
      </c>
      <c r="G644" s="25">
        <f t="shared" si="71"/>
        <v>0</v>
      </c>
      <c r="H644" s="25">
        <f t="shared" si="71"/>
        <v>0</v>
      </c>
    </row>
    <row r="645" spans="1:8">
      <c r="A645" s="125" t="s">
        <v>261</v>
      </c>
      <c r="B645" s="2" t="s">
        <v>499</v>
      </c>
      <c r="C645" s="2"/>
      <c r="D645" s="2"/>
      <c r="E645" s="2"/>
      <c r="F645" s="25">
        <f t="shared" si="71"/>
        <v>400</v>
      </c>
      <c r="G645" s="25">
        <f t="shared" si="71"/>
        <v>0</v>
      </c>
      <c r="H645" s="25">
        <f t="shared" si="71"/>
        <v>0</v>
      </c>
    </row>
    <row r="646" spans="1:8" ht="31.5">
      <c r="A646" s="125" t="s">
        <v>72</v>
      </c>
      <c r="B646" s="2" t="s">
        <v>499</v>
      </c>
      <c r="C646" s="2" t="s">
        <v>122</v>
      </c>
      <c r="D646" s="2" t="s">
        <v>170</v>
      </c>
      <c r="E646" s="2" t="s">
        <v>34</v>
      </c>
      <c r="F646" s="25">
        <f>SUM(Ведомственная!G705)</f>
        <v>400</v>
      </c>
      <c r="G646" s="25">
        <f>SUM(Ведомственная!H705)</f>
        <v>0</v>
      </c>
      <c r="H646" s="25">
        <f>SUM(Ведомственная!I705)</f>
        <v>0</v>
      </c>
    </row>
    <row r="647" spans="1:8" ht="31.5">
      <c r="A647" s="117" t="s">
        <v>45</v>
      </c>
      <c r="B647" s="118" t="s">
        <v>930</v>
      </c>
      <c r="C647" s="118"/>
      <c r="D647" s="2"/>
      <c r="E647" s="2"/>
      <c r="F647" s="25">
        <f>SUM(F648)</f>
        <v>2043.9</v>
      </c>
      <c r="G647" s="25">
        <f t="shared" ref="G647:H647" si="72">SUM(G648)</f>
        <v>2043.9</v>
      </c>
      <c r="H647" s="25">
        <f t="shared" si="72"/>
        <v>2043.9</v>
      </c>
    </row>
    <row r="648" spans="1:8">
      <c r="A648" s="117" t="s">
        <v>261</v>
      </c>
      <c r="B648" s="118" t="s">
        <v>931</v>
      </c>
      <c r="C648" s="118"/>
      <c r="D648" s="2"/>
      <c r="E648" s="2"/>
      <c r="F648" s="25">
        <f>SUM(F649:F651)</f>
        <v>2043.9</v>
      </c>
      <c r="G648" s="25">
        <f t="shared" ref="G648:H648" si="73">SUM(G649:G651)</f>
        <v>2043.9</v>
      </c>
      <c r="H648" s="25">
        <f t="shared" si="73"/>
        <v>2043.9</v>
      </c>
    </row>
    <row r="649" spans="1:8" ht="63">
      <c r="A649" s="117" t="s">
        <v>51</v>
      </c>
      <c r="B649" s="118" t="s">
        <v>931</v>
      </c>
      <c r="C649" s="118" t="s">
        <v>89</v>
      </c>
      <c r="D649" s="2" t="s">
        <v>170</v>
      </c>
      <c r="E649" s="2" t="s">
        <v>34</v>
      </c>
      <c r="F649" s="25">
        <f>SUM(Ведомственная!G708)</f>
        <v>1238.8</v>
      </c>
      <c r="G649" s="25">
        <f>SUM(Ведомственная!H708)</f>
        <v>1238.8</v>
      </c>
      <c r="H649" s="25">
        <f>SUM(Ведомственная!I708)</f>
        <v>1238.8</v>
      </c>
    </row>
    <row r="650" spans="1:8" ht="31.5">
      <c r="A650" s="117" t="s">
        <v>52</v>
      </c>
      <c r="B650" s="118" t="s">
        <v>931</v>
      </c>
      <c r="C650" s="118" t="s">
        <v>91</v>
      </c>
      <c r="D650" s="2" t="s">
        <v>170</v>
      </c>
      <c r="E650" s="2" t="s">
        <v>34</v>
      </c>
      <c r="F650" s="25">
        <f>SUM(Ведомственная!G709)</f>
        <v>579.1</v>
      </c>
      <c r="G650" s="25">
        <f>SUM(Ведомственная!H709)</f>
        <v>579.1</v>
      </c>
      <c r="H650" s="25">
        <f>SUM(Ведомственная!I709)</f>
        <v>579.1</v>
      </c>
    </row>
    <row r="651" spans="1:8">
      <c r="A651" s="117" t="s">
        <v>22</v>
      </c>
      <c r="B651" s="118" t="s">
        <v>931</v>
      </c>
      <c r="C651" s="118" t="s">
        <v>96</v>
      </c>
      <c r="D651" s="2" t="s">
        <v>170</v>
      </c>
      <c r="E651" s="2" t="s">
        <v>34</v>
      </c>
      <c r="F651" s="25">
        <f>SUM(Ведомственная!G710)</f>
        <v>226</v>
      </c>
      <c r="G651" s="25">
        <f>SUM(Ведомственная!H710)</f>
        <v>226</v>
      </c>
      <c r="H651" s="25">
        <f>SUM(Ведомственная!I710)</f>
        <v>226</v>
      </c>
    </row>
    <row r="652" spans="1:8" ht="31.5">
      <c r="A652" s="125" t="s">
        <v>268</v>
      </c>
      <c r="B652" s="2" t="s">
        <v>267</v>
      </c>
      <c r="C652" s="2"/>
      <c r="D652" s="2"/>
      <c r="E652" s="2"/>
      <c r="F652" s="25">
        <f>SUM(F653+F667+F669+F676)</f>
        <v>130611.2</v>
      </c>
      <c r="G652" s="25">
        <f t="shared" ref="G652:H652" si="74">SUM(G653+G667+G669+G676)</f>
        <v>17444.5</v>
      </c>
      <c r="H652" s="25">
        <f t="shared" si="74"/>
        <v>17276.5</v>
      </c>
    </row>
    <row r="653" spans="1:8">
      <c r="A653" s="117" t="s">
        <v>35</v>
      </c>
      <c r="B653" s="118" t="s">
        <v>932</v>
      </c>
      <c r="C653" s="118"/>
      <c r="D653" s="2"/>
      <c r="E653" s="2"/>
      <c r="F653" s="25">
        <f>SUM(F654+F659+F661+F663)</f>
        <v>66871</v>
      </c>
      <c r="G653" s="25">
        <f t="shared" ref="G653:H653" si="75">SUM(G654+G659+G661+G663)</f>
        <v>9971</v>
      </c>
      <c r="H653" s="25">
        <f t="shared" si="75"/>
        <v>9971</v>
      </c>
    </row>
    <row r="654" spans="1:8" ht="63">
      <c r="A654" s="53" t="s">
        <v>935</v>
      </c>
      <c r="B654" s="118" t="s">
        <v>949</v>
      </c>
      <c r="C654" s="118"/>
      <c r="D654" s="2"/>
      <c r="E654" s="2"/>
      <c r="F654" s="25">
        <f>SUM(F655+F657)</f>
        <v>50371</v>
      </c>
      <c r="G654" s="25">
        <f t="shared" ref="G654:H654" si="76">SUM(G655+G657)</f>
        <v>9371</v>
      </c>
      <c r="H654" s="25">
        <f t="shared" si="76"/>
        <v>9371</v>
      </c>
    </row>
    <row r="655" spans="1:8" ht="47.25">
      <c r="A655" s="117" t="s">
        <v>950</v>
      </c>
      <c r="B655" s="118" t="s">
        <v>951</v>
      </c>
      <c r="C655" s="118"/>
      <c r="D655" s="2"/>
      <c r="E655" s="2"/>
      <c r="F655" s="25">
        <f>SUM(F656)</f>
        <v>5371</v>
      </c>
      <c r="G655" s="25">
        <f>SUM(G656)</f>
        <v>5371</v>
      </c>
      <c r="H655" s="25">
        <f>SUM(H656)</f>
        <v>5371</v>
      </c>
    </row>
    <row r="656" spans="1:8" ht="31.5">
      <c r="A656" s="117" t="s">
        <v>230</v>
      </c>
      <c r="B656" s="118" t="s">
        <v>951</v>
      </c>
      <c r="C656" s="118" t="s">
        <v>122</v>
      </c>
      <c r="D656" s="2" t="s">
        <v>170</v>
      </c>
      <c r="E656" s="2" t="s">
        <v>44</v>
      </c>
      <c r="F656" s="25">
        <f>SUM(Ведомственная!G746)</f>
        <v>5371</v>
      </c>
      <c r="G656" s="25">
        <f>SUM(Ведомственная!H746)</f>
        <v>5371</v>
      </c>
      <c r="H656" s="25">
        <f>SUM(Ведомственная!I746)</f>
        <v>5371</v>
      </c>
    </row>
    <row r="657" spans="1:8" ht="31.5">
      <c r="A657" s="117" t="s">
        <v>954</v>
      </c>
      <c r="B657" s="2" t="s">
        <v>969</v>
      </c>
      <c r="C657" s="2"/>
      <c r="D657" s="2"/>
      <c r="E657" s="2"/>
      <c r="F657" s="25">
        <f>SUM(F658)</f>
        <v>45000</v>
      </c>
      <c r="G657" s="25">
        <f t="shared" ref="G657:H657" si="77">SUM(G658)</f>
        <v>4000</v>
      </c>
      <c r="H657" s="25">
        <f t="shared" si="77"/>
        <v>4000</v>
      </c>
    </row>
    <row r="658" spans="1:8" ht="31.5">
      <c r="A658" s="117" t="s">
        <v>230</v>
      </c>
      <c r="B658" s="2" t="s">
        <v>969</v>
      </c>
      <c r="C658" s="118" t="s">
        <v>91</v>
      </c>
      <c r="D658" s="2" t="s">
        <v>170</v>
      </c>
      <c r="E658" s="2" t="s">
        <v>44</v>
      </c>
      <c r="F658" s="25">
        <f>SUM(Ведомственная!G748)</f>
        <v>45000</v>
      </c>
      <c r="G658" s="25">
        <f>SUM(Ведомственная!H748)</f>
        <v>4000</v>
      </c>
      <c r="H658" s="25">
        <f>SUM(Ведомственная!I748)</f>
        <v>4000</v>
      </c>
    </row>
    <row r="659" spans="1:8" ht="63">
      <c r="A659" s="117" t="s">
        <v>952</v>
      </c>
      <c r="B659" s="123" t="s">
        <v>953</v>
      </c>
      <c r="C659" s="118"/>
      <c r="D659" s="2"/>
      <c r="E659" s="2"/>
      <c r="F659" s="25">
        <f>SUM(F660)</f>
        <v>600</v>
      </c>
      <c r="G659" s="25">
        <f>SUM(G660)</f>
        <v>600</v>
      </c>
      <c r="H659" s="25">
        <f>SUM(H660)</f>
        <v>600</v>
      </c>
    </row>
    <row r="660" spans="1:8" ht="31.5">
      <c r="A660" s="117" t="s">
        <v>230</v>
      </c>
      <c r="B660" s="123" t="s">
        <v>953</v>
      </c>
      <c r="C660" s="118" t="s">
        <v>122</v>
      </c>
      <c r="D660" s="2" t="s">
        <v>170</v>
      </c>
      <c r="E660" s="2" t="s">
        <v>44</v>
      </c>
      <c r="F660" s="25">
        <f>SUM(Ведомственная!G753)</f>
        <v>600</v>
      </c>
      <c r="G660" s="25">
        <f>SUM(Ведомственная!H753)</f>
        <v>600</v>
      </c>
      <c r="H660" s="25">
        <f>SUM(Ведомственная!I753)</f>
        <v>600</v>
      </c>
    </row>
    <row r="661" spans="1:8" ht="31.5">
      <c r="A661" s="117" t="s">
        <v>955</v>
      </c>
      <c r="B661" s="123" t="s">
        <v>971</v>
      </c>
      <c r="C661" s="118"/>
      <c r="D661" s="2"/>
      <c r="E661" s="2"/>
      <c r="F661" s="25">
        <f>SUM(F662)</f>
        <v>7200</v>
      </c>
      <c r="G661" s="25">
        <f t="shared" ref="G661:H661" si="78">SUM(G662)</f>
        <v>0</v>
      </c>
      <c r="H661" s="25">
        <f t="shared" si="78"/>
        <v>0</v>
      </c>
    </row>
    <row r="662" spans="1:8" ht="31.5">
      <c r="A662" s="117" t="s">
        <v>230</v>
      </c>
      <c r="B662" s="123" t="s">
        <v>971</v>
      </c>
      <c r="C662" s="118" t="s">
        <v>91</v>
      </c>
      <c r="D662" s="2" t="s">
        <v>170</v>
      </c>
      <c r="E662" s="2" t="s">
        <v>44</v>
      </c>
      <c r="F662" s="25">
        <f>SUM(Ведомственная!G755)</f>
        <v>7200</v>
      </c>
      <c r="G662" s="25">
        <f>SUM(Ведомственная!H755)</f>
        <v>0</v>
      </c>
      <c r="H662" s="25">
        <f>SUM(Ведомственная!I755)</f>
        <v>0</v>
      </c>
    </row>
    <row r="663" spans="1:8">
      <c r="A663" s="117" t="s">
        <v>261</v>
      </c>
      <c r="B663" s="118" t="s">
        <v>933</v>
      </c>
      <c r="C663" s="118"/>
      <c r="D663" s="2"/>
      <c r="E663" s="2"/>
      <c r="F663" s="25">
        <f>SUM(F664)+F665</f>
        <v>8700</v>
      </c>
      <c r="G663" s="25">
        <f t="shared" ref="G663:H663" si="79">SUM(G664)+G665</f>
        <v>0</v>
      </c>
      <c r="H663" s="25">
        <f t="shared" si="79"/>
        <v>0</v>
      </c>
    </row>
    <row r="664" spans="1:8" ht="31.5">
      <c r="A664" s="117" t="s">
        <v>52</v>
      </c>
      <c r="B664" s="118" t="s">
        <v>933</v>
      </c>
      <c r="C664" s="118" t="s">
        <v>91</v>
      </c>
      <c r="D664" s="2" t="s">
        <v>170</v>
      </c>
      <c r="E664" s="2" t="s">
        <v>34</v>
      </c>
      <c r="F664" s="25">
        <f>SUM(Ведомственная!G714)</f>
        <v>3500</v>
      </c>
      <c r="G664" s="25">
        <f>SUM(Ведомственная!H714)</f>
        <v>0</v>
      </c>
      <c r="H664" s="25">
        <f>SUM(Ведомственная!I714)</f>
        <v>0</v>
      </c>
    </row>
    <row r="665" spans="1:8" ht="47.25">
      <c r="A665" s="125" t="s">
        <v>956</v>
      </c>
      <c r="B665" s="2" t="s">
        <v>970</v>
      </c>
      <c r="C665" s="118"/>
      <c r="D665" s="2"/>
      <c r="E665" s="2"/>
      <c r="F665" s="25">
        <f>SUM(F666)</f>
        <v>5200</v>
      </c>
      <c r="G665" s="25">
        <f t="shared" ref="G665:H665" si="80">SUM(G666)</f>
        <v>0</v>
      </c>
      <c r="H665" s="25">
        <f t="shared" si="80"/>
        <v>0</v>
      </c>
    </row>
    <row r="666" spans="1:8" ht="31.5">
      <c r="A666" s="125" t="s">
        <v>52</v>
      </c>
      <c r="B666" s="2" t="s">
        <v>970</v>
      </c>
      <c r="C666" s="2" t="s">
        <v>91</v>
      </c>
      <c r="D666" s="2" t="s">
        <v>170</v>
      </c>
      <c r="E666" s="2" t="s">
        <v>44</v>
      </c>
      <c r="F666" s="25">
        <f>SUM(Ведомственная!G751)</f>
        <v>5200</v>
      </c>
      <c r="G666" s="25">
        <f>SUM(Ведомственная!H751)</f>
        <v>0</v>
      </c>
      <c r="H666" s="25">
        <f>SUM(Ведомственная!I751)</f>
        <v>0</v>
      </c>
    </row>
    <row r="667" spans="1:8" ht="31.5">
      <c r="A667" s="27" t="s">
        <v>369</v>
      </c>
      <c r="B667" s="34" t="s">
        <v>311</v>
      </c>
      <c r="C667" s="34"/>
      <c r="D667" s="2"/>
      <c r="E667" s="2"/>
      <c r="F667" s="25">
        <f>F668</f>
        <v>7300</v>
      </c>
      <c r="G667" s="25">
        <f>G668</f>
        <v>0</v>
      </c>
      <c r="H667" s="25">
        <f>H668</f>
        <v>0</v>
      </c>
    </row>
    <row r="668" spans="1:8" ht="31.5">
      <c r="A668" s="27" t="s">
        <v>273</v>
      </c>
      <c r="B668" s="34" t="s">
        <v>311</v>
      </c>
      <c r="C668" s="34">
        <v>400</v>
      </c>
      <c r="D668" s="2" t="s">
        <v>170</v>
      </c>
      <c r="E668" s="2" t="s">
        <v>34</v>
      </c>
      <c r="F668" s="25">
        <f>SUM(Ведомственная!G427)</f>
        <v>7300</v>
      </c>
      <c r="G668" s="25">
        <f>SUM(Ведомственная!H427)</f>
        <v>0</v>
      </c>
      <c r="H668" s="25">
        <f>SUM(Ведомственная!I427)</f>
        <v>0</v>
      </c>
    </row>
    <row r="669" spans="1:8">
      <c r="A669" s="125" t="s">
        <v>151</v>
      </c>
      <c r="B669" s="2" t="s">
        <v>318</v>
      </c>
      <c r="C669" s="2"/>
      <c r="D669" s="2"/>
      <c r="E669" s="2"/>
      <c r="F669" s="25">
        <f>SUM(F670+F673)</f>
        <v>1800</v>
      </c>
      <c r="G669" s="25">
        <f>SUM(G670+G675)</f>
        <v>0</v>
      </c>
      <c r="H669" s="25">
        <f>SUM(H670+H675)</f>
        <v>0</v>
      </c>
    </row>
    <row r="670" spans="1:8" ht="31.5">
      <c r="A670" s="125" t="s">
        <v>264</v>
      </c>
      <c r="B670" s="2" t="s">
        <v>319</v>
      </c>
      <c r="C670" s="2"/>
      <c r="D670" s="2"/>
      <c r="E670" s="2"/>
      <c r="F670" s="25">
        <f t="shared" ref="F670:H671" si="81">F671</f>
        <v>1000</v>
      </c>
      <c r="G670" s="25">
        <f t="shared" si="81"/>
        <v>0</v>
      </c>
      <c r="H670" s="25">
        <f t="shared" si="81"/>
        <v>0</v>
      </c>
    </row>
    <row r="671" spans="1:8">
      <c r="A671" s="125" t="s">
        <v>261</v>
      </c>
      <c r="B671" s="2" t="s">
        <v>320</v>
      </c>
      <c r="C671" s="2"/>
      <c r="D671" s="2"/>
      <c r="E671" s="2"/>
      <c r="F671" s="25">
        <f t="shared" si="81"/>
        <v>1000</v>
      </c>
      <c r="G671" s="25">
        <f t="shared" si="81"/>
        <v>0</v>
      </c>
      <c r="H671" s="25">
        <f t="shared" si="81"/>
        <v>0</v>
      </c>
    </row>
    <row r="672" spans="1:8" ht="31.5">
      <c r="A672" s="125" t="s">
        <v>230</v>
      </c>
      <c r="B672" s="2" t="s">
        <v>320</v>
      </c>
      <c r="C672" s="2" t="s">
        <v>122</v>
      </c>
      <c r="D672" s="2" t="s">
        <v>170</v>
      </c>
      <c r="E672" s="2" t="s">
        <v>34</v>
      </c>
      <c r="F672" s="25">
        <f>SUM(Ведомственная!G718)</f>
        <v>1000</v>
      </c>
      <c r="G672" s="25">
        <f>SUM(Ведомственная!H718)</f>
        <v>0</v>
      </c>
      <c r="H672" s="25">
        <f>SUM(Ведомственная!I718)</f>
        <v>0</v>
      </c>
    </row>
    <row r="673" spans="1:8" ht="31.5">
      <c r="A673" s="125" t="s">
        <v>266</v>
      </c>
      <c r="B673" s="2" t="s">
        <v>323</v>
      </c>
      <c r="C673" s="2"/>
      <c r="D673" s="2"/>
      <c r="E673" s="2"/>
      <c r="F673" s="25">
        <f t="shared" ref="F673:H673" si="82">F674</f>
        <v>800</v>
      </c>
      <c r="G673" s="25">
        <f t="shared" si="82"/>
        <v>0</v>
      </c>
      <c r="H673" s="25">
        <f t="shared" si="82"/>
        <v>0</v>
      </c>
    </row>
    <row r="674" spans="1:8">
      <c r="A674" s="125" t="s">
        <v>261</v>
      </c>
      <c r="B674" s="2" t="s">
        <v>324</v>
      </c>
      <c r="C674" s="2"/>
      <c r="D674" s="2"/>
      <c r="E674" s="2"/>
      <c r="F674" s="25">
        <f>SUM(F675)</f>
        <v>800</v>
      </c>
      <c r="G674" s="25">
        <f t="shared" ref="G674:H674" si="83">SUM(G675)</f>
        <v>0</v>
      </c>
      <c r="H674" s="25">
        <f t="shared" si="83"/>
        <v>0</v>
      </c>
    </row>
    <row r="675" spans="1:8" ht="31.5">
      <c r="A675" s="125" t="s">
        <v>230</v>
      </c>
      <c r="B675" s="2" t="s">
        <v>324</v>
      </c>
      <c r="C675" s="2" t="s">
        <v>122</v>
      </c>
      <c r="D675" s="2" t="s">
        <v>170</v>
      </c>
      <c r="E675" s="2" t="s">
        <v>34</v>
      </c>
      <c r="F675" s="25">
        <f>SUM(Ведомственная!G724)</f>
        <v>800</v>
      </c>
      <c r="G675" s="25">
        <f>SUM(Ведомственная!H724)</f>
        <v>0</v>
      </c>
      <c r="H675" s="25">
        <f>SUM(Ведомственная!I724)</f>
        <v>0</v>
      </c>
    </row>
    <row r="676" spans="1:8">
      <c r="A676" s="117" t="s">
        <v>607</v>
      </c>
      <c r="B676" s="123" t="s">
        <v>957</v>
      </c>
      <c r="C676" s="118"/>
      <c r="D676" s="2"/>
      <c r="E676" s="2"/>
      <c r="F676" s="25">
        <f>SUM(F679)+F677</f>
        <v>54640.2</v>
      </c>
      <c r="G676" s="25">
        <f t="shared" ref="G676:H676" si="84">SUM(G679)+G677</f>
        <v>7473.5</v>
      </c>
      <c r="H676" s="25">
        <f t="shared" si="84"/>
        <v>7305.5</v>
      </c>
    </row>
    <row r="677" spans="1:8" ht="47.25">
      <c r="A677" s="124" t="s">
        <v>967</v>
      </c>
      <c r="B677" s="123" t="s">
        <v>968</v>
      </c>
      <c r="C677" s="118"/>
      <c r="D677" s="2"/>
      <c r="E677" s="2"/>
      <c r="F677" s="25">
        <f>SUM(F678)</f>
        <v>7473.5</v>
      </c>
      <c r="G677" s="25">
        <f t="shared" ref="G677:H677" si="85">SUM(G678)</f>
        <v>7473.5</v>
      </c>
      <c r="H677" s="25">
        <f t="shared" si="85"/>
        <v>7305.5</v>
      </c>
    </row>
    <row r="678" spans="1:8" ht="31.5">
      <c r="A678" s="117" t="s">
        <v>230</v>
      </c>
      <c r="B678" s="123" t="s">
        <v>968</v>
      </c>
      <c r="C678" s="118" t="s">
        <v>122</v>
      </c>
      <c r="D678" s="2" t="s">
        <v>170</v>
      </c>
      <c r="E678" s="2" t="s">
        <v>54</v>
      </c>
      <c r="F678" s="25">
        <f>SUM(Ведомственная!G774)</f>
        <v>7473.5</v>
      </c>
      <c r="G678" s="25">
        <f>SUM(Ведомственная!H774)</f>
        <v>7473.5</v>
      </c>
      <c r="H678" s="25">
        <f>SUM(Ведомственная!I774)</f>
        <v>7305.5</v>
      </c>
    </row>
    <row r="679" spans="1:8" ht="31.5">
      <c r="A679" s="117" t="s">
        <v>529</v>
      </c>
      <c r="B679" s="123" t="s">
        <v>958</v>
      </c>
      <c r="C679" s="118"/>
      <c r="D679" s="2"/>
      <c r="E679" s="2"/>
      <c r="F679" s="25">
        <f>SUM(F680)</f>
        <v>47166.7</v>
      </c>
      <c r="G679" s="25">
        <f t="shared" ref="G679:H679" si="86">SUM(G680)</f>
        <v>0</v>
      </c>
      <c r="H679" s="25">
        <f t="shared" si="86"/>
        <v>0</v>
      </c>
    </row>
    <row r="680" spans="1:8" ht="31.5">
      <c r="A680" s="117" t="s">
        <v>230</v>
      </c>
      <c r="B680" s="123" t="s">
        <v>958</v>
      </c>
      <c r="C680" s="118" t="s">
        <v>122</v>
      </c>
      <c r="D680" s="2" t="s">
        <v>170</v>
      </c>
      <c r="E680" s="2" t="s">
        <v>44</v>
      </c>
      <c r="F680" s="25">
        <f>SUM(Ведомственная!G758)</f>
        <v>47166.7</v>
      </c>
      <c r="G680" s="25">
        <f>SUM(Ведомственная!H758)</f>
        <v>0</v>
      </c>
      <c r="H680" s="25">
        <f>SUM(Ведомственная!I758)</f>
        <v>0</v>
      </c>
    </row>
    <row r="681" spans="1:8" s="24" customFormat="1" ht="31.5">
      <c r="A681" s="21" t="s">
        <v>746</v>
      </c>
      <c r="B681" s="29" t="s">
        <v>16</v>
      </c>
      <c r="C681" s="29"/>
      <c r="D681" s="44"/>
      <c r="E681" s="44"/>
      <c r="F681" s="45">
        <f>SUM(F682+F709+F714+F725)</f>
        <v>31311</v>
      </c>
      <c r="G681" s="45">
        <f>SUM(G682+G709+G714+G725)</f>
        <v>27879</v>
      </c>
      <c r="H681" s="45">
        <f>SUM(H682+H709+H714+H725)</f>
        <v>27879</v>
      </c>
    </row>
    <row r="682" spans="1:8" ht="47.25">
      <c r="A682" s="125" t="s">
        <v>82</v>
      </c>
      <c r="B682" s="31" t="s">
        <v>17</v>
      </c>
      <c r="C682" s="31"/>
      <c r="D682" s="126"/>
      <c r="E682" s="126"/>
      <c r="F682" s="102">
        <f>F698+F683+F701</f>
        <v>20690.900000000001</v>
      </c>
      <c r="G682" s="102">
        <f>G698+G683+G701</f>
        <v>20188.900000000001</v>
      </c>
      <c r="H682" s="102">
        <f>H698+H683+H701</f>
        <v>20188.900000000001</v>
      </c>
    </row>
    <row r="683" spans="1:8">
      <c r="A683" s="125" t="s">
        <v>35</v>
      </c>
      <c r="B683" s="31" t="s">
        <v>36</v>
      </c>
      <c r="C683" s="31"/>
      <c r="D683" s="126"/>
      <c r="E683" s="126"/>
      <c r="F683" s="102">
        <f>SUM(F684+F687+F694)</f>
        <v>17390.900000000001</v>
      </c>
      <c r="G683" s="102">
        <f>SUM(G684+G687+G694)</f>
        <v>16888.900000000001</v>
      </c>
      <c r="H683" s="102">
        <f>SUM(H684+H687+H694)</f>
        <v>16888.900000000001</v>
      </c>
    </row>
    <row r="684" spans="1:8">
      <c r="A684" s="125" t="s">
        <v>38</v>
      </c>
      <c r="B684" s="31" t="s">
        <v>39</v>
      </c>
      <c r="C684" s="31"/>
      <c r="D684" s="126"/>
      <c r="E684" s="126"/>
      <c r="F684" s="102">
        <f t="shared" ref="F684:H685" si="87">F685</f>
        <v>11879.1</v>
      </c>
      <c r="G684" s="102">
        <f t="shared" si="87"/>
        <v>11879.1</v>
      </c>
      <c r="H684" s="102">
        <f t="shared" si="87"/>
        <v>11879.1</v>
      </c>
    </row>
    <row r="685" spans="1:8" ht="31.5">
      <c r="A685" s="125" t="s">
        <v>40</v>
      </c>
      <c r="B685" s="31" t="s">
        <v>41</v>
      </c>
      <c r="C685" s="31"/>
      <c r="D685" s="126"/>
      <c r="E685" s="126"/>
      <c r="F685" s="102">
        <f t="shared" si="87"/>
        <v>11879.1</v>
      </c>
      <c r="G685" s="102">
        <f t="shared" si="87"/>
        <v>11879.1</v>
      </c>
      <c r="H685" s="102">
        <f t="shared" si="87"/>
        <v>11879.1</v>
      </c>
    </row>
    <row r="686" spans="1:8">
      <c r="A686" s="125" t="s">
        <v>42</v>
      </c>
      <c r="B686" s="31" t="s">
        <v>41</v>
      </c>
      <c r="C686" s="31">
        <v>300</v>
      </c>
      <c r="D686" s="126" t="s">
        <v>31</v>
      </c>
      <c r="E686" s="126" t="s">
        <v>34</v>
      </c>
      <c r="F686" s="102">
        <f>SUM(Ведомственная!G494)</f>
        <v>11879.1</v>
      </c>
      <c r="G686" s="102">
        <f>SUM(Ведомственная!H494)</f>
        <v>11879.1</v>
      </c>
      <c r="H686" s="102">
        <f>SUM(Ведомственная!I494)</f>
        <v>11879.1</v>
      </c>
    </row>
    <row r="687" spans="1:8">
      <c r="A687" s="125" t="s">
        <v>55</v>
      </c>
      <c r="B687" s="31" t="s">
        <v>56</v>
      </c>
      <c r="C687" s="31"/>
      <c r="D687" s="126"/>
      <c r="E687" s="126"/>
      <c r="F687" s="102">
        <f>F688+F690+F692</f>
        <v>3661.3</v>
      </c>
      <c r="G687" s="102">
        <f>G688+G690+G692</f>
        <v>3159.3</v>
      </c>
      <c r="H687" s="102">
        <f>H688+H690+H692</f>
        <v>3159.3</v>
      </c>
    </row>
    <row r="688" spans="1:8">
      <c r="A688" s="125" t="s">
        <v>57</v>
      </c>
      <c r="B688" s="31" t="s">
        <v>58</v>
      </c>
      <c r="C688" s="31"/>
      <c r="D688" s="126"/>
      <c r="E688" s="126"/>
      <c r="F688" s="102">
        <f>F689</f>
        <v>1193</v>
      </c>
      <c r="G688" s="102">
        <f>G689</f>
        <v>624.70000000000005</v>
      </c>
      <c r="H688" s="102">
        <f>H689</f>
        <v>562.70000000000005</v>
      </c>
    </row>
    <row r="689" spans="1:8">
      <c r="A689" s="125" t="s">
        <v>42</v>
      </c>
      <c r="B689" s="31" t="s">
        <v>58</v>
      </c>
      <c r="C689" s="31">
        <v>300</v>
      </c>
      <c r="D689" s="126" t="s">
        <v>31</v>
      </c>
      <c r="E689" s="126" t="s">
        <v>54</v>
      </c>
      <c r="F689" s="102">
        <f>SUM(Ведомственная!G577)</f>
        <v>1193</v>
      </c>
      <c r="G689" s="102">
        <f>SUM(Ведомственная!H577)</f>
        <v>624.70000000000005</v>
      </c>
      <c r="H689" s="102">
        <f>SUM(Ведомственная!I577)</f>
        <v>562.70000000000005</v>
      </c>
    </row>
    <row r="690" spans="1:8" ht="31.5">
      <c r="A690" s="125" t="s">
        <v>59</v>
      </c>
      <c r="B690" s="31" t="s">
        <v>60</v>
      </c>
      <c r="C690" s="31"/>
      <c r="D690" s="126"/>
      <c r="E690" s="126"/>
      <c r="F690" s="102">
        <f>F691</f>
        <v>1658.3</v>
      </c>
      <c r="G690" s="102">
        <f>G691</f>
        <v>1724.6</v>
      </c>
      <c r="H690" s="102">
        <f>H691</f>
        <v>1786.6</v>
      </c>
    </row>
    <row r="691" spans="1:8">
      <c r="A691" s="125" t="s">
        <v>42</v>
      </c>
      <c r="B691" s="31" t="s">
        <v>60</v>
      </c>
      <c r="C691" s="31">
        <v>300</v>
      </c>
      <c r="D691" s="126" t="s">
        <v>31</v>
      </c>
      <c r="E691" s="126" t="s">
        <v>54</v>
      </c>
      <c r="F691" s="102">
        <f>SUM(Ведомственная!G579)</f>
        <v>1658.3</v>
      </c>
      <c r="G691" s="102">
        <f>SUM(Ведомственная!H579)</f>
        <v>1724.6</v>
      </c>
      <c r="H691" s="102">
        <f>SUM(Ведомственная!I579)</f>
        <v>1786.6</v>
      </c>
    </row>
    <row r="692" spans="1:8" ht="47.25">
      <c r="A692" s="125" t="s">
        <v>473</v>
      </c>
      <c r="B692" s="2" t="s">
        <v>474</v>
      </c>
      <c r="C692" s="126"/>
      <c r="D692" s="126"/>
      <c r="E692" s="126"/>
      <c r="F692" s="102">
        <f>F693</f>
        <v>810</v>
      </c>
      <c r="G692" s="102">
        <f>G693</f>
        <v>810</v>
      </c>
      <c r="H692" s="102">
        <f>H693</f>
        <v>810</v>
      </c>
    </row>
    <row r="693" spans="1:8">
      <c r="A693" s="125" t="s">
        <v>42</v>
      </c>
      <c r="B693" s="2" t="s">
        <v>474</v>
      </c>
      <c r="C693" s="126" t="s">
        <v>99</v>
      </c>
      <c r="D693" s="126" t="s">
        <v>31</v>
      </c>
      <c r="E693" s="126" t="s">
        <v>54</v>
      </c>
      <c r="F693" s="25">
        <f>SUM(Ведомственная!G581)</f>
        <v>810</v>
      </c>
      <c r="G693" s="25">
        <f>SUM(Ведомственная!H581)</f>
        <v>810</v>
      </c>
      <c r="H693" s="25">
        <f>SUM(Ведомственная!I581)</f>
        <v>810</v>
      </c>
    </row>
    <row r="694" spans="1:8" ht="31.5">
      <c r="A694" s="125" t="s">
        <v>61</v>
      </c>
      <c r="B694" s="31" t="s">
        <v>62</v>
      </c>
      <c r="C694" s="31"/>
      <c r="D694" s="126"/>
      <c r="E694" s="126"/>
      <c r="F694" s="102">
        <f>F695</f>
        <v>1850.5</v>
      </c>
      <c r="G694" s="102">
        <f>G695</f>
        <v>1850.5</v>
      </c>
      <c r="H694" s="102">
        <f>H695</f>
        <v>1850.5</v>
      </c>
    </row>
    <row r="695" spans="1:8">
      <c r="A695" s="125" t="s">
        <v>63</v>
      </c>
      <c r="B695" s="31" t="s">
        <v>64</v>
      </c>
      <c r="C695" s="31"/>
      <c r="D695" s="126"/>
      <c r="E695" s="126"/>
      <c r="F695" s="102">
        <f>F696+F697</f>
        <v>1850.5</v>
      </c>
      <c r="G695" s="102">
        <f>G696+G697</f>
        <v>1850.5</v>
      </c>
      <c r="H695" s="102">
        <f>H696+H697</f>
        <v>1850.5</v>
      </c>
    </row>
    <row r="696" spans="1:8" ht="31.5">
      <c r="A696" s="125" t="s">
        <v>52</v>
      </c>
      <c r="B696" s="31" t="s">
        <v>64</v>
      </c>
      <c r="C696" s="31">
        <v>200</v>
      </c>
      <c r="D696" s="126" t="s">
        <v>31</v>
      </c>
      <c r="E696" s="126" t="s">
        <v>54</v>
      </c>
      <c r="F696" s="102">
        <f>SUM(Ведомственная!G584)</f>
        <v>1248.5</v>
      </c>
      <c r="G696" s="102">
        <f>SUM(Ведомственная!H584)</f>
        <v>1248.5</v>
      </c>
      <c r="H696" s="102">
        <f>SUM(Ведомственная!I584)</f>
        <v>1248.5</v>
      </c>
    </row>
    <row r="697" spans="1:8">
      <c r="A697" s="125" t="s">
        <v>42</v>
      </c>
      <c r="B697" s="31" t="s">
        <v>64</v>
      </c>
      <c r="C697" s="31">
        <v>300</v>
      </c>
      <c r="D697" s="126" t="s">
        <v>31</v>
      </c>
      <c r="E697" s="126" t="s">
        <v>54</v>
      </c>
      <c r="F697" s="102">
        <f>SUM(Ведомственная!G585)</f>
        <v>602</v>
      </c>
      <c r="G697" s="102">
        <f>SUM(Ведомственная!H585)</f>
        <v>602</v>
      </c>
      <c r="H697" s="102">
        <f>SUM(Ведомственная!I585)</f>
        <v>602</v>
      </c>
    </row>
    <row r="698" spans="1:8" ht="47.25" hidden="1">
      <c r="A698" s="125" t="s">
        <v>18</v>
      </c>
      <c r="B698" s="31" t="s">
        <v>19</v>
      </c>
      <c r="C698" s="31"/>
      <c r="D698" s="126"/>
      <c r="E698" s="126"/>
      <c r="F698" s="102">
        <f>SUM(F699)</f>
        <v>0</v>
      </c>
      <c r="G698" s="102">
        <f>SUM(G699)</f>
        <v>0</v>
      </c>
      <c r="H698" s="102">
        <f>SUM(H699)</f>
        <v>0</v>
      </c>
    </row>
    <row r="699" spans="1:8" hidden="1">
      <c r="A699" s="125" t="s">
        <v>20</v>
      </c>
      <c r="B699" s="31" t="s">
        <v>21</v>
      </c>
      <c r="C699" s="31"/>
      <c r="D699" s="126"/>
      <c r="E699" s="126"/>
      <c r="F699" s="102">
        <f>F700</f>
        <v>0</v>
      </c>
      <c r="G699" s="102">
        <f>G700</f>
        <v>0</v>
      </c>
      <c r="H699" s="102">
        <f>H700</f>
        <v>0</v>
      </c>
    </row>
    <row r="700" spans="1:8" hidden="1">
      <c r="A700" s="125" t="s">
        <v>22</v>
      </c>
      <c r="B700" s="31" t="s">
        <v>21</v>
      </c>
      <c r="C700" s="31">
        <v>800</v>
      </c>
      <c r="D700" s="126" t="s">
        <v>13</v>
      </c>
      <c r="E700" s="126" t="s">
        <v>15</v>
      </c>
      <c r="F700" s="102">
        <v>0</v>
      </c>
      <c r="G700" s="102">
        <v>0</v>
      </c>
      <c r="H700" s="102">
        <v>0</v>
      </c>
    </row>
    <row r="701" spans="1:8" ht="31.5">
      <c r="A701" s="125" t="s">
        <v>45</v>
      </c>
      <c r="B701" s="31" t="s">
        <v>46</v>
      </c>
      <c r="C701" s="31"/>
      <c r="D701" s="126"/>
      <c r="E701" s="126"/>
      <c r="F701" s="102">
        <f>SUM(F702)+F706</f>
        <v>3300</v>
      </c>
      <c r="G701" s="102">
        <f>SUM(G702)+G706</f>
        <v>3300</v>
      </c>
      <c r="H701" s="102">
        <f>SUM(H702)+H706</f>
        <v>3300</v>
      </c>
    </row>
    <row r="702" spans="1:8">
      <c r="A702" s="125" t="s">
        <v>47</v>
      </c>
      <c r="B702" s="31" t="s">
        <v>48</v>
      </c>
      <c r="C702" s="31"/>
      <c r="D702" s="126"/>
      <c r="E702" s="126"/>
      <c r="F702" s="102">
        <f>F703</f>
        <v>3300</v>
      </c>
      <c r="G702" s="102">
        <f>G703</f>
        <v>3300</v>
      </c>
      <c r="H702" s="102">
        <f>H703</f>
        <v>3300</v>
      </c>
    </row>
    <row r="703" spans="1:8" ht="47.25">
      <c r="A703" s="125" t="s">
        <v>49</v>
      </c>
      <c r="B703" s="31" t="s">
        <v>50</v>
      </c>
      <c r="C703" s="31"/>
      <c r="D703" s="126"/>
      <c r="E703" s="126"/>
      <c r="F703" s="102">
        <f>F704+F705</f>
        <v>3300</v>
      </c>
      <c r="G703" s="102">
        <f>G704+G705</f>
        <v>3300</v>
      </c>
      <c r="H703" s="102">
        <f>H704+H705</f>
        <v>3300</v>
      </c>
    </row>
    <row r="704" spans="1:8" ht="63">
      <c r="A704" s="125" t="s">
        <v>51</v>
      </c>
      <c r="B704" s="31" t="s">
        <v>50</v>
      </c>
      <c r="C704" s="31">
        <v>100</v>
      </c>
      <c r="D704" s="126" t="s">
        <v>31</v>
      </c>
      <c r="E704" s="126" t="s">
        <v>44</v>
      </c>
      <c r="F704" s="102">
        <f>SUM(Ведомственная!G508)</f>
        <v>1850</v>
      </c>
      <c r="G704" s="102">
        <f>SUM(Ведомственная!H508)</f>
        <v>1850</v>
      </c>
      <c r="H704" s="102">
        <f>SUM(Ведомственная!I508)</f>
        <v>1850</v>
      </c>
    </row>
    <row r="705" spans="1:8" ht="29.25" customHeight="1">
      <c r="A705" s="125" t="s">
        <v>52</v>
      </c>
      <c r="B705" s="31" t="s">
        <v>50</v>
      </c>
      <c r="C705" s="31">
        <v>200</v>
      </c>
      <c r="D705" s="126" t="s">
        <v>31</v>
      </c>
      <c r="E705" s="126" t="s">
        <v>44</v>
      </c>
      <c r="F705" s="102">
        <f>SUM(Ведомственная!G509)</f>
        <v>1450</v>
      </c>
      <c r="G705" s="102">
        <f>SUM(Ведомственная!H509)</f>
        <v>1450</v>
      </c>
      <c r="H705" s="102">
        <f>SUM(Ведомственная!I509)</f>
        <v>1450</v>
      </c>
    </row>
    <row r="706" spans="1:8">
      <c r="A706" s="125" t="s">
        <v>629</v>
      </c>
      <c r="B706" s="31" t="s">
        <v>628</v>
      </c>
      <c r="C706" s="31"/>
      <c r="D706" s="126"/>
      <c r="E706" s="126"/>
      <c r="F706" s="102">
        <f>SUM(F708)</f>
        <v>0</v>
      </c>
      <c r="G706" s="102">
        <f>SUM(G708)</f>
        <v>0</v>
      </c>
      <c r="H706" s="102">
        <f>SUM(H708)</f>
        <v>0</v>
      </c>
    </row>
    <row r="707" spans="1:8" ht="47.25">
      <c r="A707" s="125" t="s">
        <v>640</v>
      </c>
      <c r="B707" s="31" t="s">
        <v>639</v>
      </c>
      <c r="C707" s="31"/>
      <c r="D707" s="126"/>
      <c r="E707" s="126"/>
      <c r="F707" s="102">
        <f>SUM(F708)</f>
        <v>0</v>
      </c>
      <c r="G707" s="102">
        <f>SUM(G708)</f>
        <v>0</v>
      </c>
      <c r="H707" s="102">
        <f>SUM(H708)</f>
        <v>0</v>
      </c>
    </row>
    <row r="708" spans="1:8" ht="31.5">
      <c r="A708" s="125" t="s">
        <v>52</v>
      </c>
      <c r="B708" s="31" t="s">
        <v>639</v>
      </c>
      <c r="C708" s="31">
        <v>200</v>
      </c>
      <c r="D708" s="126" t="s">
        <v>31</v>
      </c>
      <c r="E708" s="126" t="s">
        <v>13</v>
      </c>
      <c r="F708" s="102">
        <f>SUM(Ведомственная!G638)</f>
        <v>0</v>
      </c>
      <c r="G708" s="102">
        <f>SUM(Ведомственная!H638)</f>
        <v>0</v>
      </c>
      <c r="H708" s="102">
        <f>SUM(Ведомственная!I638)</f>
        <v>0</v>
      </c>
    </row>
    <row r="709" spans="1:8">
      <c r="A709" s="125" t="s">
        <v>83</v>
      </c>
      <c r="B709" s="31" t="s">
        <v>65</v>
      </c>
      <c r="C709" s="31"/>
      <c r="D709" s="126"/>
      <c r="E709" s="126"/>
      <c r="F709" s="102">
        <f t="shared" ref="F709:H710" si="88">F710</f>
        <v>328.5</v>
      </c>
      <c r="G709" s="102">
        <f t="shared" si="88"/>
        <v>328.5</v>
      </c>
      <c r="H709" s="102">
        <f t="shared" si="88"/>
        <v>328.5</v>
      </c>
    </row>
    <row r="710" spans="1:8">
      <c r="A710" s="125" t="s">
        <v>35</v>
      </c>
      <c r="B710" s="31" t="s">
        <v>66</v>
      </c>
      <c r="C710" s="31"/>
      <c r="D710" s="126"/>
      <c r="E710" s="126"/>
      <c r="F710" s="102">
        <f t="shared" si="88"/>
        <v>328.5</v>
      </c>
      <c r="G710" s="102">
        <f t="shared" si="88"/>
        <v>328.5</v>
      </c>
      <c r="H710" s="102">
        <f t="shared" si="88"/>
        <v>328.5</v>
      </c>
    </row>
    <row r="711" spans="1:8">
      <c r="A711" s="125" t="s">
        <v>37</v>
      </c>
      <c r="B711" s="31" t="s">
        <v>67</v>
      </c>
      <c r="C711" s="31"/>
      <c r="D711" s="126"/>
      <c r="E711" s="126"/>
      <c r="F711" s="102">
        <f>F712+F713</f>
        <v>328.5</v>
      </c>
      <c r="G711" s="102">
        <f>G712+G713</f>
        <v>328.5</v>
      </c>
      <c r="H711" s="102">
        <f>H712+H713</f>
        <v>328.5</v>
      </c>
    </row>
    <row r="712" spans="1:8" ht="27.75" customHeight="1">
      <c r="A712" s="125" t="s">
        <v>52</v>
      </c>
      <c r="B712" s="31" t="s">
        <v>67</v>
      </c>
      <c r="C712" s="31">
        <v>200</v>
      </c>
      <c r="D712" s="126" t="s">
        <v>31</v>
      </c>
      <c r="E712" s="126" t="s">
        <v>54</v>
      </c>
      <c r="F712" s="102">
        <f>SUM(Ведомственная!G589)</f>
        <v>328.5</v>
      </c>
      <c r="G712" s="102">
        <f>SUM(Ведомственная!H589)</f>
        <v>328.5</v>
      </c>
      <c r="H712" s="102">
        <f>SUM(Ведомственная!I589)</f>
        <v>328.5</v>
      </c>
    </row>
    <row r="713" spans="1:8" hidden="1">
      <c r="A713" s="125" t="s">
        <v>42</v>
      </c>
      <c r="B713" s="31" t="s">
        <v>67</v>
      </c>
      <c r="C713" s="31">
        <v>300</v>
      </c>
      <c r="D713" s="126" t="s">
        <v>31</v>
      </c>
      <c r="E713" s="126" t="s">
        <v>54</v>
      </c>
      <c r="F713" s="102"/>
      <c r="G713" s="102"/>
      <c r="H713" s="102"/>
    </row>
    <row r="714" spans="1:8">
      <c r="A714" s="125" t="s">
        <v>84</v>
      </c>
      <c r="B714" s="31" t="s">
        <v>68</v>
      </c>
      <c r="C714" s="31"/>
      <c r="D714" s="126"/>
      <c r="E714" s="126"/>
      <c r="F714" s="102">
        <f>SUM(F715)</f>
        <v>3102</v>
      </c>
      <c r="G714" s="102">
        <f>SUM(G715)</f>
        <v>172</v>
      </c>
      <c r="H714" s="102">
        <f>SUM(H715)</f>
        <v>172</v>
      </c>
    </row>
    <row r="715" spans="1:8">
      <c r="A715" s="125" t="s">
        <v>35</v>
      </c>
      <c r="B715" s="31" t="s">
        <v>428</v>
      </c>
      <c r="C715" s="31"/>
      <c r="D715" s="43"/>
      <c r="E715" s="43"/>
      <c r="F715" s="102">
        <f>SUM(F718+F720+F722)+F716</f>
        <v>3102</v>
      </c>
      <c r="G715" s="102">
        <f t="shared" ref="G715:H715" si="89">SUM(G718+G720+G722)+G716</f>
        <v>172</v>
      </c>
      <c r="H715" s="102">
        <f t="shared" si="89"/>
        <v>172</v>
      </c>
    </row>
    <row r="716" spans="1:8" ht="47.25">
      <c r="A716" s="125" t="s">
        <v>860</v>
      </c>
      <c r="B716" s="31" t="s">
        <v>859</v>
      </c>
      <c r="C716" s="31"/>
      <c r="D716" s="43"/>
      <c r="E716" s="43"/>
      <c r="F716" s="102">
        <f>SUM(F717)</f>
        <v>0</v>
      </c>
      <c r="G716" s="102">
        <f t="shared" ref="G716:H716" si="90">SUM(G717)</f>
        <v>100</v>
      </c>
      <c r="H716" s="102">
        <f t="shared" si="90"/>
        <v>100</v>
      </c>
    </row>
    <row r="717" spans="1:8" ht="31.5">
      <c r="A717" s="125" t="s">
        <v>52</v>
      </c>
      <c r="B717" s="31" t="s">
        <v>859</v>
      </c>
      <c r="C717" s="31">
        <v>200</v>
      </c>
      <c r="D717" s="126" t="s">
        <v>31</v>
      </c>
      <c r="E717" s="126" t="s">
        <v>78</v>
      </c>
      <c r="F717" s="102">
        <f>SUM(Ведомственная!G659)</f>
        <v>0</v>
      </c>
      <c r="G717" s="102">
        <f>SUM(Ведомственная!H659)</f>
        <v>100</v>
      </c>
      <c r="H717" s="102">
        <f>SUM(Ведомственная!I659)</f>
        <v>100</v>
      </c>
    </row>
    <row r="718" spans="1:8" ht="47.25">
      <c r="A718" s="117" t="s">
        <v>804</v>
      </c>
      <c r="B718" s="31" t="s">
        <v>805</v>
      </c>
      <c r="C718" s="31"/>
      <c r="D718" s="43"/>
      <c r="E718" s="43"/>
      <c r="F718" s="102">
        <f>SUM(F719)</f>
        <v>3000</v>
      </c>
      <c r="G718" s="102">
        <f>SUM(G719)</f>
        <v>0</v>
      </c>
      <c r="H718" s="102">
        <f>SUM(H719)</f>
        <v>0</v>
      </c>
    </row>
    <row r="719" spans="1:8" ht="31.5">
      <c r="A719" s="125" t="s">
        <v>52</v>
      </c>
      <c r="B719" s="31" t="s">
        <v>805</v>
      </c>
      <c r="C719" s="31">
        <v>200</v>
      </c>
      <c r="D719" s="126" t="s">
        <v>31</v>
      </c>
      <c r="E719" s="126" t="s">
        <v>78</v>
      </c>
      <c r="F719" s="102">
        <f>SUM(Ведомственная!G405)</f>
        <v>3000</v>
      </c>
      <c r="G719" s="102">
        <f>SUM(Ведомственная!H405)</f>
        <v>0</v>
      </c>
      <c r="H719" s="102">
        <f>SUM(Ведомственная!I405)</f>
        <v>0</v>
      </c>
    </row>
    <row r="720" spans="1:8" ht="47.25">
      <c r="A720" s="117" t="s">
        <v>807</v>
      </c>
      <c r="B720" s="31" t="s">
        <v>806</v>
      </c>
      <c r="C720" s="31"/>
      <c r="D720" s="43"/>
      <c r="E720" s="43"/>
      <c r="F720" s="102">
        <f>SUM(F721)</f>
        <v>50</v>
      </c>
      <c r="G720" s="102">
        <f>SUM(G721)</f>
        <v>50</v>
      </c>
      <c r="H720" s="102">
        <f>SUM(H721)</f>
        <v>50</v>
      </c>
    </row>
    <row r="721" spans="1:8" ht="31.5">
      <c r="A721" s="125" t="s">
        <v>52</v>
      </c>
      <c r="B721" s="31" t="s">
        <v>806</v>
      </c>
      <c r="C721" s="31">
        <v>200</v>
      </c>
      <c r="D721" s="126" t="s">
        <v>31</v>
      </c>
      <c r="E721" s="126" t="s">
        <v>78</v>
      </c>
      <c r="F721" s="102">
        <f>SUM(Ведомственная!G407)</f>
        <v>50</v>
      </c>
      <c r="G721" s="102">
        <f>SUM(Ведомственная!H407)</f>
        <v>50</v>
      </c>
      <c r="H721" s="102">
        <f>SUM(Ведомственная!I407)</f>
        <v>50</v>
      </c>
    </row>
    <row r="722" spans="1:8">
      <c r="A722" s="125" t="s">
        <v>37</v>
      </c>
      <c r="B722" s="31" t="s">
        <v>429</v>
      </c>
      <c r="C722" s="31"/>
      <c r="D722" s="43"/>
      <c r="E722" s="43"/>
      <c r="F722" s="102">
        <f>SUM(F723:F724)</f>
        <v>52</v>
      </c>
      <c r="G722" s="102">
        <f t="shared" ref="G722:H722" si="91">SUM(G723:G724)</f>
        <v>22</v>
      </c>
      <c r="H722" s="102">
        <f t="shared" si="91"/>
        <v>22</v>
      </c>
    </row>
    <row r="723" spans="1:8" ht="31.5">
      <c r="A723" s="125" t="s">
        <v>52</v>
      </c>
      <c r="B723" s="31" t="s">
        <v>429</v>
      </c>
      <c r="C723" s="31">
        <v>200</v>
      </c>
      <c r="D723" s="126" t="s">
        <v>113</v>
      </c>
      <c r="E723" s="126" t="s">
        <v>34</v>
      </c>
      <c r="F723" s="102">
        <f>SUM(Ведомственная!G848)</f>
        <v>30</v>
      </c>
      <c r="G723" s="102">
        <f>SUM(Ведомственная!H848)</f>
        <v>0</v>
      </c>
      <c r="H723" s="102">
        <f>SUM(Ведомственная!I848)</f>
        <v>0</v>
      </c>
    </row>
    <row r="724" spans="1:8" ht="29.25" customHeight="1">
      <c r="A724" s="125" t="s">
        <v>52</v>
      </c>
      <c r="B724" s="31" t="s">
        <v>429</v>
      </c>
      <c r="C724" s="31">
        <v>200</v>
      </c>
      <c r="D724" s="126" t="s">
        <v>31</v>
      </c>
      <c r="E724" s="126" t="s">
        <v>54</v>
      </c>
      <c r="F724" s="102">
        <f>SUM(Ведомственная!G1127)+Ведомственная!G594</f>
        <v>22</v>
      </c>
      <c r="G724" s="102">
        <f>SUM(Ведомственная!H1127)+Ведомственная!H594</f>
        <v>22</v>
      </c>
      <c r="H724" s="102">
        <f>SUM(Ведомственная!I1127)+Ведомственная!I594</f>
        <v>22</v>
      </c>
    </row>
    <row r="725" spans="1:8" ht="47.25">
      <c r="A725" s="125" t="s">
        <v>755</v>
      </c>
      <c r="B725" s="31" t="s">
        <v>79</v>
      </c>
      <c r="C725" s="31"/>
      <c r="D725" s="126"/>
      <c r="E725" s="126"/>
      <c r="F725" s="102">
        <f>SUM(F726+F729+F731+F733)</f>
        <v>7189.6</v>
      </c>
      <c r="G725" s="102">
        <f>SUM(G726+G729+G731+G733)</f>
        <v>7189.6</v>
      </c>
      <c r="H725" s="102">
        <f>SUM(H726+H729+H731+H733)</f>
        <v>7189.6</v>
      </c>
    </row>
    <row r="726" spans="1:8">
      <c r="A726" s="125" t="s">
        <v>80</v>
      </c>
      <c r="B726" s="31" t="s">
        <v>81</v>
      </c>
      <c r="C726" s="31"/>
      <c r="D726" s="126"/>
      <c r="E726" s="126"/>
      <c r="F726" s="102">
        <f>F727+F728</f>
        <v>4453.6000000000004</v>
      </c>
      <c r="G726" s="102">
        <f>G727+G728</f>
        <v>4453.6000000000004</v>
      </c>
      <c r="H726" s="102">
        <f>H727+H728</f>
        <v>4453.6000000000004</v>
      </c>
    </row>
    <row r="727" spans="1:8" ht="63">
      <c r="A727" s="125" t="s">
        <v>51</v>
      </c>
      <c r="B727" s="31" t="s">
        <v>81</v>
      </c>
      <c r="C727" s="31">
        <v>100</v>
      </c>
      <c r="D727" s="126" t="s">
        <v>31</v>
      </c>
      <c r="E727" s="126" t="s">
        <v>78</v>
      </c>
      <c r="F727" s="102">
        <f>SUM(Ведомственная!G662)</f>
        <v>4446.6000000000004</v>
      </c>
      <c r="G727" s="102">
        <f>SUM(Ведомственная!H662)</f>
        <v>4446.6000000000004</v>
      </c>
      <c r="H727" s="102">
        <f>SUM(Ведомственная!I662)</f>
        <v>4446.6000000000004</v>
      </c>
    </row>
    <row r="728" spans="1:8" ht="31.5">
      <c r="A728" s="125" t="s">
        <v>52</v>
      </c>
      <c r="B728" s="31" t="s">
        <v>81</v>
      </c>
      <c r="C728" s="31">
        <v>200</v>
      </c>
      <c r="D728" s="126" t="s">
        <v>31</v>
      </c>
      <c r="E728" s="126" t="s">
        <v>78</v>
      </c>
      <c r="F728" s="102">
        <f>SUM(Ведомственная!G663)</f>
        <v>7</v>
      </c>
      <c r="G728" s="102">
        <f>SUM(Ведомственная!H663)</f>
        <v>7</v>
      </c>
      <c r="H728" s="102">
        <f>SUM(Ведомственная!I663)</f>
        <v>7</v>
      </c>
    </row>
    <row r="729" spans="1:8" ht="20.25" customHeight="1">
      <c r="A729" s="125" t="s">
        <v>95</v>
      </c>
      <c r="B729" s="49" t="s">
        <v>522</v>
      </c>
      <c r="C729" s="49"/>
      <c r="D729" s="126"/>
      <c r="E729" s="126"/>
      <c r="F729" s="102">
        <f>F730</f>
        <v>514</v>
      </c>
      <c r="G729" s="102">
        <f>G730</f>
        <v>514</v>
      </c>
      <c r="H729" s="102">
        <f>H730</f>
        <v>514</v>
      </c>
    </row>
    <row r="730" spans="1:8" ht="31.5">
      <c r="A730" s="125" t="s">
        <v>52</v>
      </c>
      <c r="B730" s="49" t="s">
        <v>522</v>
      </c>
      <c r="C730" s="31">
        <v>200</v>
      </c>
      <c r="D730" s="126" t="s">
        <v>31</v>
      </c>
      <c r="E730" s="126" t="s">
        <v>78</v>
      </c>
      <c r="F730" s="102">
        <f>SUM(Ведомственная!G665)</f>
        <v>514</v>
      </c>
      <c r="G730" s="102">
        <f>SUM(Ведомственная!H665)</f>
        <v>514</v>
      </c>
      <c r="H730" s="102">
        <f>SUM(Ведомственная!I665)</f>
        <v>514</v>
      </c>
    </row>
    <row r="731" spans="1:8" ht="31.5">
      <c r="A731" s="125" t="s">
        <v>97</v>
      </c>
      <c r="B731" s="49" t="s">
        <v>523</v>
      </c>
      <c r="C731" s="31"/>
      <c r="D731" s="126"/>
      <c r="E731" s="126"/>
      <c r="F731" s="102">
        <f>F732</f>
        <v>1295.8</v>
      </c>
      <c r="G731" s="102">
        <f>G732</f>
        <v>1295.8</v>
      </c>
      <c r="H731" s="102">
        <f>H732</f>
        <v>1295.8</v>
      </c>
    </row>
    <row r="732" spans="1:8" ht="31.5">
      <c r="A732" s="125" t="s">
        <v>52</v>
      </c>
      <c r="B732" s="49" t="s">
        <v>523</v>
      </c>
      <c r="C732" s="31">
        <v>200</v>
      </c>
      <c r="D732" s="126" t="s">
        <v>31</v>
      </c>
      <c r="E732" s="126" t="s">
        <v>78</v>
      </c>
      <c r="F732" s="102">
        <f>SUM(Ведомственная!G667)</f>
        <v>1295.8</v>
      </c>
      <c r="G732" s="102">
        <f>SUM(Ведомственная!H667)</f>
        <v>1295.8</v>
      </c>
      <c r="H732" s="102">
        <f>SUM(Ведомственная!I667)</f>
        <v>1295.8</v>
      </c>
    </row>
    <row r="733" spans="1:8" ht="31.5">
      <c r="A733" s="125" t="s">
        <v>98</v>
      </c>
      <c r="B733" s="49" t="s">
        <v>524</v>
      </c>
      <c r="C733" s="31"/>
      <c r="D733" s="126"/>
      <c r="E733" s="126"/>
      <c r="F733" s="102">
        <f>F734+F735</f>
        <v>926.2</v>
      </c>
      <c r="G733" s="102">
        <f>G734+G735</f>
        <v>926.2</v>
      </c>
      <c r="H733" s="102">
        <f>H734+H735</f>
        <v>926.2</v>
      </c>
    </row>
    <row r="734" spans="1:8" ht="31.5">
      <c r="A734" s="125" t="s">
        <v>52</v>
      </c>
      <c r="B734" s="49" t="s">
        <v>524</v>
      </c>
      <c r="C734" s="31">
        <v>200</v>
      </c>
      <c r="D734" s="126" t="s">
        <v>31</v>
      </c>
      <c r="E734" s="126" t="s">
        <v>78</v>
      </c>
      <c r="F734" s="102">
        <f>SUM(Ведомственная!G669)</f>
        <v>844.5</v>
      </c>
      <c r="G734" s="102">
        <f>SUM(Ведомственная!H669)</f>
        <v>806.6</v>
      </c>
      <c r="H734" s="102">
        <f>SUM(Ведомственная!I669)</f>
        <v>806.6</v>
      </c>
    </row>
    <row r="735" spans="1:8">
      <c r="A735" s="125" t="s">
        <v>22</v>
      </c>
      <c r="B735" s="49" t="s">
        <v>524</v>
      </c>
      <c r="C735" s="31">
        <v>800</v>
      </c>
      <c r="D735" s="126" t="s">
        <v>31</v>
      </c>
      <c r="E735" s="126" t="s">
        <v>78</v>
      </c>
      <c r="F735" s="102">
        <f>SUM(Ведомственная!G670)</f>
        <v>81.7</v>
      </c>
      <c r="G735" s="102">
        <f>SUM(Ведомственная!H670)</f>
        <v>119.6</v>
      </c>
      <c r="H735" s="102">
        <f>SUM(Ведомственная!I670)</f>
        <v>119.6</v>
      </c>
    </row>
    <row r="736" spans="1:8" s="24" customFormat="1" ht="78.75">
      <c r="A736" s="21" t="s">
        <v>747</v>
      </c>
      <c r="B736" s="29" t="s">
        <v>25</v>
      </c>
      <c r="C736" s="29"/>
      <c r="D736" s="44"/>
      <c r="E736" s="44"/>
      <c r="F736" s="45">
        <f>F737+F740</f>
        <v>31090</v>
      </c>
      <c r="G736" s="45">
        <f>G737+G740</f>
        <v>31090</v>
      </c>
      <c r="H736" s="45">
        <f>H737+H740</f>
        <v>31090</v>
      </c>
    </row>
    <row r="737" spans="1:8" ht="47.25">
      <c r="A737" s="125" t="s">
        <v>26</v>
      </c>
      <c r="B737" s="31" t="s">
        <v>27</v>
      </c>
      <c r="C737" s="31"/>
      <c r="D737" s="126"/>
      <c r="E737" s="126"/>
      <c r="F737" s="102">
        <f>SUM(F738)</f>
        <v>31090</v>
      </c>
      <c r="G737" s="102">
        <f>SUM(G738)</f>
        <v>31090</v>
      </c>
      <c r="H737" s="102">
        <f>SUM(H738)</f>
        <v>31090</v>
      </c>
    </row>
    <row r="738" spans="1:8" ht="47.25">
      <c r="A738" s="125" t="s">
        <v>28</v>
      </c>
      <c r="B738" s="31" t="s">
        <v>29</v>
      </c>
      <c r="C738" s="31"/>
      <c r="D738" s="126"/>
      <c r="E738" s="126"/>
      <c r="F738" s="102">
        <f>F739</f>
        <v>31090</v>
      </c>
      <c r="G738" s="102">
        <f>G739</f>
        <v>31090</v>
      </c>
      <c r="H738" s="102">
        <f>H739</f>
        <v>31090</v>
      </c>
    </row>
    <row r="739" spans="1:8" ht="31.5">
      <c r="A739" s="125" t="s">
        <v>72</v>
      </c>
      <c r="B739" s="31" t="s">
        <v>29</v>
      </c>
      <c r="C739" s="31">
        <v>600</v>
      </c>
      <c r="D739" s="126" t="s">
        <v>34</v>
      </c>
      <c r="E739" s="126" t="s">
        <v>94</v>
      </c>
      <c r="F739" s="102">
        <f>SUM(Ведомственная!G110)</f>
        <v>31090</v>
      </c>
      <c r="G739" s="102">
        <f>SUM(Ведомственная!H110)</f>
        <v>31090</v>
      </c>
      <c r="H739" s="102">
        <f>SUM(Ведомственная!I110)</f>
        <v>31090</v>
      </c>
    </row>
    <row r="740" spans="1:8" hidden="1">
      <c r="A740" s="125" t="s">
        <v>151</v>
      </c>
      <c r="B740" s="31" t="s">
        <v>430</v>
      </c>
      <c r="C740" s="31"/>
      <c r="D740" s="43"/>
      <c r="E740" s="126"/>
      <c r="F740" s="102">
        <f>SUM(F741)+F744</f>
        <v>0</v>
      </c>
      <c r="G740" s="102">
        <f>SUM(G741)+G744</f>
        <v>0</v>
      </c>
      <c r="H740" s="102">
        <f>SUM(H741)+H744</f>
        <v>0</v>
      </c>
    </row>
    <row r="741" spans="1:8" ht="31.5" hidden="1">
      <c r="A741" s="125" t="s">
        <v>265</v>
      </c>
      <c r="B741" s="31" t="s">
        <v>431</v>
      </c>
      <c r="C741" s="31"/>
      <c r="D741" s="43"/>
      <c r="E741" s="126"/>
      <c r="F741" s="102">
        <f t="shared" ref="F741:H742" si="92">SUM(F742)</f>
        <v>0</v>
      </c>
      <c r="G741" s="102">
        <f t="shared" si="92"/>
        <v>0</v>
      </c>
      <c r="H741" s="102">
        <f t="shared" si="92"/>
        <v>0</v>
      </c>
    </row>
    <row r="742" spans="1:8" ht="47.25" hidden="1">
      <c r="A742" s="125" t="s">
        <v>28</v>
      </c>
      <c r="B742" s="31" t="s">
        <v>431</v>
      </c>
      <c r="C742" s="31"/>
      <c r="D742" s="43"/>
      <c r="E742" s="126"/>
      <c r="F742" s="102">
        <f t="shared" si="92"/>
        <v>0</v>
      </c>
      <c r="G742" s="102">
        <f t="shared" si="92"/>
        <v>0</v>
      </c>
      <c r="H742" s="102">
        <f t="shared" si="92"/>
        <v>0</v>
      </c>
    </row>
    <row r="743" spans="1:8" ht="31.5" hidden="1">
      <c r="A743" s="125" t="s">
        <v>72</v>
      </c>
      <c r="B743" s="31" t="s">
        <v>431</v>
      </c>
      <c r="C743" s="31">
        <v>600</v>
      </c>
      <c r="D743" s="126" t="s">
        <v>31</v>
      </c>
      <c r="E743" s="126" t="s">
        <v>78</v>
      </c>
      <c r="F743" s="102"/>
      <c r="G743" s="102"/>
      <c r="H743" s="102"/>
    </row>
    <row r="744" spans="1:8" ht="31.5" hidden="1">
      <c r="A744" s="125" t="s">
        <v>266</v>
      </c>
      <c r="B744" s="31" t="s">
        <v>432</v>
      </c>
      <c r="C744" s="31"/>
      <c r="D744" s="43"/>
      <c r="E744" s="126"/>
      <c r="F744" s="102">
        <f t="shared" ref="F744:H745" si="93">SUM(F745)</f>
        <v>0</v>
      </c>
      <c r="G744" s="102">
        <f t="shared" si="93"/>
        <v>0</v>
      </c>
      <c r="H744" s="102">
        <f t="shared" si="93"/>
        <v>0</v>
      </c>
    </row>
    <row r="745" spans="1:8" ht="47.25" hidden="1">
      <c r="A745" s="125" t="s">
        <v>28</v>
      </c>
      <c r="B745" s="31" t="s">
        <v>432</v>
      </c>
      <c r="C745" s="31"/>
      <c r="D745" s="43"/>
      <c r="E745" s="126"/>
      <c r="F745" s="102">
        <f t="shared" si="93"/>
        <v>0</v>
      </c>
      <c r="G745" s="102">
        <f t="shared" si="93"/>
        <v>0</v>
      </c>
      <c r="H745" s="102">
        <f t="shared" si="93"/>
        <v>0</v>
      </c>
    </row>
    <row r="746" spans="1:8" ht="31.5" hidden="1">
      <c r="A746" s="125" t="s">
        <v>72</v>
      </c>
      <c r="B746" s="31" t="s">
        <v>432</v>
      </c>
      <c r="C746" s="31">
        <v>600</v>
      </c>
      <c r="D746" s="126" t="s">
        <v>31</v>
      </c>
      <c r="E746" s="126" t="s">
        <v>78</v>
      </c>
      <c r="F746" s="102"/>
      <c r="G746" s="102"/>
      <c r="H746" s="102"/>
    </row>
    <row r="747" spans="1:8" s="24" customFormat="1" ht="63">
      <c r="A747" s="21" t="s">
        <v>750</v>
      </c>
      <c r="B747" s="29" t="s">
        <v>73</v>
      </c>
      <c r="C747" s="29"/>
      <c r="D747" s="44"/>
      <c r="E747" s="44"/>
      <c r="F747" s="45">
        <f>F748</f>
        <v>3900</v>
      </c>
      <c r="G747" s="45">
        <f>G748</f>
        <v>300</v>
      </c>
      <c r="H747" s="45">
        <f>H748</f>
        <v>300</v>
      </c>
    </row>
    <row r="748" spans="1:8">
      <c r="A748" s="125" t="s">
        <v>35</v>
      </c>
      <c r="B748" s="31" t="s">
        <v>74</v>
      </c>
      <c r="C748" s="31"/>
      <c r="D748" s="126"/>
      <c r="E748" s="126"/>
      <c r="F748" s="102">
        <f>SUM(F749)</f>
        <v>3900</v>
      </c>
      <c r="G748" s="102">
        <f>SUM(G749)</f>
        <v>300</v>
      </c>
      <c r="H748" s="102">
        <f>SUM(H749)</f>
        <v>300</v>
      </c>
    </row>
    <row r="749" spans="1:8" ht="31.5">
      <c r="A749" s="125" t="s">
        <v>75</v>
      </c>
      <c r="B749" s="31" t="s">
        <v>76</v>
      </c>
      <c r="C749" s="31"/>
      <c r="D749" s="126"/>
      <c r="E749" s="126"/>
      <c r="F749" s="102">
        <f>F750</f>
        <v>3900</v>
      </c>
      <c r="G749" s="102">
        <f>G750</f>
        <v>300</v>
      </c>
      <c r="H749" s="102">
        <f>H750</f>
        <v>300</v>
      </c>
    </row>
    <row r="750" spans="1:8" ht="31.5">
      <c r="A750" s="125" t="s">
        <v>52</v>
      </c>
      <c r="B750" s="31" t="s">
        <v>76</v>
      </c>
      <c r="C750" s="31">
        <v>200</v>
      </c>
      <c r="D750" s="126" t="s">
        <v>31</v>
      </c>
      <c r="E750" s="126" t="s">
        <v>54</v>
      </c>
      <c r="F750" s="102">
        <f>SUM(Ведомственная!G602)</f>
        <v>3900</v>
      </c>
      <c r="G750" s="102">
        <f>SUM(Ведомственная!H602)</f>
        <v>300</v>
      </c>
      <c r="H750" s="102">
        <f>SUM(Ведомственная!I602)</f>
        <v>300</v>
      </c>
    </row>
    <row r="751" spans="1:8" s="24" customFormat="1" ht="31.5">
      <c r="A751" s="21" t="s">
        <v>977</v>
      </c>
      <c r="B751" s="29" t="s">
        <v>226</v>
      </c>
      <c r="C751" s="29"/>
      <c r="D751" s="44"/>
      <c r="E751" s="44"/>
      <c r="F751" s="45">
        <f>SUM(F752+F755)</f>
        <v>2520.1999999999998</v>
      </c>
      <c r="G751" s="45">
        <f>SUM(G752+G755)</f>
        <v>2020.1999999999998</v>
      </c>
      <c r="H751" s="45">
        <f>SUM(H752+H755)</f>
        <v>2520.1999999999998</v>
      </c>
    </row>
    <row r="752" spans="1:8" ht="31.5">
      <c r="A752" s="125" t="s">
        <v>561</v>
      </c>
      <c r="B752" s="31" t="s">
        <v>571</v>
      </c>
      <c r="C752" s="31"/>
      <c r="D752" s="126"/>
      <c r="E752" s="126"/>
      <c r="F752" s="102">
        <f>SUM(F753+F754)</f>
        <v>1505.8</v>
      </c>
      <c r="G752" s="102">
        <f>SUM(G753+G754)</f>
        <v>1505.8</v>
      </c>
      <c r="H752" s="102">
        <f>SUM(H753+H754)</f>
        <v>1505.8</v>
      </c>
    </row>
    <row r="753" spans="1:8" ht="63">
      <c r="A753" s="27" t="s">
        <v>51</v>
      </c>
      <c r="B753" s="31" t="s">
        <v>571</v>
      </c>
      <c r="C753" s="31">
        <v>100</v>
      </c>
      <c r="D753" s="126" t="s">
        <v>34</v>
      </c>
      <c r="E753" s="126" t="s">
        <v>13</v>
      </c>
      <c r="F753" s="102">
        <f>SUM(Ведомственная!G67)</f>
        <v>1505.8</v>
      </c>
      <c r="G753" s="102">
        <f>SUM(Ведомственная!H67)</f>
        <v>1505.8</v>
      </c>
      <c r="H753" s="102">
        <f>SUM(Ведомственная!I67)</f>
        <v>1505.8</v>
      </c>
    </row>
    <row r="754" spans="1:8" ht="31.5">
      <c r="A754" s="125" t="s">
        <v>52</v>
      </c>
      <c r="B754" s="31" t="s">
        <v>571</v>
      </c>
      <c r="C754" s="31">
        <v>200</v>
      </c>
      <c r="D754" s="126" t="s">
        <v>34</v>
      </c>
      <c r="E754" s="126" t="s">
        <v>13</v>
      </c>
      <c r="F754" s="102">
        <f>SUM(Ведомственная!G68)</f>
        <v>0</v>
      </c>
      <c r="G754" s="102">
        <f>SUM(Ведомственная!H68)</f>
        <v>0</v>
      </c>
      <c r="H754" s="102">
        <f>SUM(Ведомственная!I68)</f>
        <v>0</v>
      </c>
    </row>
    <row r="755" spans="1:8" ht="31.5">
      <c r="A755" s="125" t="s">
        <v>98</v>
      </c>
      <c r="B755" s="31" t="s">
        <v>574</v>
      </c>
      <c r="C755" s="31"/>
      <c r="D755" s="126"/>
      <c r="E755" s="126"/>
      <c r="F755" s="102">
        <f>SUM(F756:F757)</f>
        <v>1014.4</v>
      </c>
      <c r="G755" s="102">
        <f>SUM(G756:G757)</f>
        <v>514.4</v>
      </c>
      <c r="H755" s="102">
        <f>SUM(H756:H757)</f>
        <v>1014.4</v>
      </c>
    </row>
    <row r="756" spans="1:8" ht="31.5">
      <c r="A756" s="125" t="s">
        <v>52</v>
      </c>
      <c r="B756" s="31" t="s">
        <v>574</v>
      </c>
      <c r="C756" s="31">
        <v>200</v>
      </c>
      <c r="D756" s="126" t="s">
        <v>34</v>
      </c>
      <c r="E756" s="126">
        <v>13</v>
      </c>
      <c r="F756" s="102">
        <f>SUM(Ведомственная!G113)</f>
        <v>864.4</v>
      </c>
      <c r="G756" s="102">
        <f>SUM(Ведомственная!H113)</f>
        <v>364.4</v>
      </c>
      <c r="H756" s="102">
        <f>SUM(Ведомственная!I113)</f>
        <v>864.4</v>
      </c>
    </row>
    <row r="757" spans="1:8" ht="25.5" customHeight="1">
      <c r="A757" s="125" t="s">
        <v>42</v>
      </c>
      <c r="B757" s="31" t="s">
        <v>574</v>
      </c>
      <c r="C757" s="31">
        <v>300</v>
      </c>
      <c r="D757" s="126" t="s">
        <v>34</v>
      </c>
      <c r="E757" s="126">
        <v>13</v>
      </c>
      <c r="F757" s="102">
        <f>SUM(Ведомственная!G114)</f>
        <v>150</v>
      </c>
      <c r="G757" s="102">
        <f>SUM(Ведомственная!H114)</f>
        <v>150</v>
      </c>
      <c r="H757" s="102">
        <f>SUM(Ведомственная!I114)</f>
        <v>150</v>
      </c>
    </row>
    <row r="758" spans="1:8" s="24" customFormat="1" ht="47.25">
      <c r="A758" s="67" t="s">
        <v>707</v>
      </c>
      <c r="B758" s="29" t="s">
        <v>195</v>
      </c>
      <c r="C758" s="29"/>
      <c r="D758" s="44"/>
      <c r="E758" s="44"/>
      <c r="F758" s="45">
        <f>SUM(F759+F762+F765+F767)</f>
        <v>35402.300000000003</v>
      </c>
      <c r="G758" s="45">
        <f>SUM(G759+G762+G765+G767)</f>
        <v>35036.6</v>
      </c>
      <c r="H758" s="45">
        <f>SUM(H759+H762+H765+H767)</f>
        <v>35013.599999999999</v>
      </c>
    </row>
    <row r="759" spans="1:8">
      <c r="A759" s="125" t="s">
        <v>80</v>
      </c>
      <c r="B759" s="126" t="s">
        <v>196</v>
      </c>
      <c r="C759" s="126"/>
      <c r="D759" s="126"/>
      <c r="E759" s="126"/>
      <c r="F759" s="102">
        <f>SUM(F760:F761)</f>
        <v>26699.200000000001</v>
      </c>
      <c r="G759" s="102">
        <f>SUM(G760:G761)</f>
        <v>26699.200000000001</v>
      </c>
      <c r="H759" s="102">
        <f>SUM(H760:H761)</f>
        <v>26699.200000000001</v>
      </c>
    </row>
    <row r="760" spans="1:8" ht="63">
      <c r="A760" s="125" t="s">
        <v>51</v>
      </c>
      <c r="B760" s="126" t="s">
        <v>196</v>
      </c>
      <c r="C760" s="126" t="s">
        <v>89</v>
      </c>
      <c r="D760" s="126" t="s">
        <v>34</v>
      </c>
      <c r="E760" s="126" t="s">
        <v>78</v>
      </c>
      <c r="F760" s="102">
        <f>SUM(Ведомственная!G454)</f>
        <v>26692.9</v>
      </c>
      <c r="G760" s="102">
        <f>SUM(Ведомственная!H454)</f>
        <v>26692.9</v>
      </c>
      <c r="H760" s="102">
        <f>SUM(Ведомственная!I454)</f>
        <v>26692.9</v>
      </c>
    </row>
    <row r="761" spans="1:8" ht="31.5">
      <c r="A761" s="125" t="s">
        <v>52</v>
      </c>
      <c r="B761" s="126" t="s">
        <v>196</v>
      </c>
      <c r="C761" s="126" t="s">
        <v>91</v>
      </c>
      <c r="D761" s="126" t="s">
        <v>34</v>
      </c>
      <c r="E761" s="126" t="s">
        <v>78</v>
      </c>
      <c r="F761" s="102">
        <f>SUM(Ведомственная!G455)</f>
        <v>6.3</v>
      </c>
      <c r="G761" s="102">
        <f>SUM(Ведомственная!H455)</f>
        <v>6.3</v>
      </c>
      <c r="H761" s="102">
        <f>SUM(Ведомственная!I455)</f>
        <v>6.3</v>
      </c>
    </row>
    <row r="762" spans="1:8">
      <c r="A762" s="125" t="s">
        <v>95</v>
      </c>
      <c r="B762" s="31" t="s">
        <v>198</v>
      </c>
      <c r="C762" s="31"/>
      <c r="D762" s="126"/>
      <c r="E762" s="126"/>
      <c r="F762" s="102">
        <f>SUM(F763:F764)</f>
        <v>223.6</v>
      </c>
      <c r="G762" s="102">
        <f>SUM(G763:G764)</f>
        <v>223.6</v>
      </c>
      <c r="H762" s="102">
        <f>SUM(H763:H764)</f>
        <v>223.6</v>
      </c>
    </row>
    <row r="763" spans="1:8" ht="31.5">
      <c r="A763" s="125" t="s">
        <v>52</v>
      </c>
      <c r="B763" s="31" t="s">
        <v>198</v>
      </c>
      <c r="C763" s="31">
        <v>200</v>
      </c>
      <c r="D763" s="126" t="s">
        <v>34</v>
      </c>
      <c r="E763" s="126" t="s">
        <v>94</v>
      </c>
      <c r="F763" s="102">
        <f>SUM(Ведомственная!G463)</f>
        <v>222.2</v>
      </c>
      <c r="G763" s="102">
        <f>SUM(Ведомственная!H463)</f>
        <v>222.2</v>
      </c>
      <c r="H763" s="102">
        <f>SUM(Ведомственная!I463)</f>
        <v>222.2</v>
      </c>
    </row>
    <row r="764" spans="1:8">
      <c r="A764" s="125" t="s">
        <v>22</v>
      </c>
      <c r="B764" s="31" t="s">
        <v>198</v>
      </c>
      <c r="C764" s="31">
        <v>800</v>
      </c>
      <c r="D764" s="126" t="s">
        <v>34</v>
      </c>
      <c r="E764" s="126" t="s">
        <v>94</v>
      </c>
      <c r="F764" s="102">
        <f>SUM(Ведомственная!G464)</f>
        <v>1.4</v>
      </c>
      <c r="G764" s="102">
        <f>SUM(Ведомственная!H464)</f>
        <v>1.4</v>
      </c>
      <c r="H764" s="102">
        <f>SUM(Ведомственная!I464)</f>
        <v>1.4</v>
      </c>
    </row>
    <row r="765" spans="1:8" ht="31.5">
      <c r="A765" s="125" t="s">
        <v>97</v>
      </c>
      <c r="B765" s="31" t="s">
        <v>199</v>
      </c>
      <c r="C765" s="31"/>
      <c r="D765" s="126"/>
      <c r="E765" s="126"/>
      <c r="F765" s="102">
        <f>SUM(F766)</f>
        <v>275.7</v>
      </c>
      <c r="G765" s="102">
        <f>SUM(G766)</f>
        <v>275.7</v>
      </c>
      <c r="H765" s="102">
        <f>SUM(H766)</f>
        <v>275.7</v>
      </c>
    </row>
    <row r="766" spans="1:8" ht="31.5">
      <c r="A766" s="125" t="s">
        <v>52</v>
      </c>
      <c r="B766" s="31" t="s">
        <v>199</v>
      </c>
      <c r="C766" s="31">
        <v>200</v>
      </c>
      <c r="D766" s="126" t="s">
        <v>34</v>
      </c>
      <c r="E766" s="126" t="s">
        <v>94</v>
      </c>
      <c r="F766" s="102">
        <f>SUM(Ведомственная!G466)</f>
        <v>275.7</v>
      </c>
      <c r="G766" s="102">
        <f>SUM(Ведомственная!H466)</f>
        <v>275.7</v>
      </c>
      <c r="H766" s="102">
        <f>SUM(Ведомственная!I466)</f>
        <v>275.7</v>
      </c>
    </row>
    <row r="767" spans="1:8" ht="31.5">
      <c r="A767" s="125" t="s">
        <v>98</v>
      </c>
      <c r="B767" s="31" t="s">
        <v>200</v>
      </c>
      <c r="C767" s="31"/>
      <c r="D767" s="126"/>
      <c r="E767" s="126"/>
      <c r="F767" s="102">
        <f>SUM(F768:F769)</f>
        <v>8203.7999999999993</v>
      </c>
      <c r="G767" s="102">
        <f>SUM(G768:G769)</f>
        <v>7838.1</v>
      </c>
      <c r="H767" s="102">
        <f>SUM(H768:H769)</f>
        <v>7815.1</v>
      </c>
    </row>
    <row r="768" spans="1:8" ht="31.5">
      <c r="A768" s="125" t="s">
        <v>52</v>
      </c>
      <c r="B768" s="31" t="s">
        <v>200</v>
      </c>
      <c r="C768" s="31">
        <v>200</v>
      </c>
      <c r="D768" s="126" t="s">
        <v>34</v>
      </c>
      <c r="E768" s="126" t="s">
        <v>94</v>
      </c>
      <c r="F768" s="102">
        <f>SUM(Ведомственная!G468)</f>
        <v>8203.7999999999993</v>
      </c>
      <c r="G768" s="102">
        <f>SUM(Ведомственная!H468)</f>
        <v>7838.1</v>
      </c>
      <c r="H768" s="102">
        <f>SUM(Ведомственная!I468)</f>
        <v>7815.1</v>
      </c>
    </row>
    <row r="769" spans="1:8" ht="23.25" customHeight="1">
      <c r="A769" s="125" t="s">
        <v>22</v>
      </c>
      <c r="B769" s="31" t="s">
        <v>200</v>
      </c>
      <c r="C769" s="31">
        <v>800</v>
      </c>
      <c r="D769" s="126" t="s">
        <v>34</v>
      </c>
      <c r="E769" s="126" t="s">
        <v>94</v>
      </c>
      <c r="F769" s="102">
        <f>SUM(Ведомственная!G469)</f>
        <v>0</v>
      </c>
      <c r="G769" s="102">
        <f>SUM(Ведомственная!H469)</f>
        <v>0</v>
      </c>
      <c r="H769" s="102">
        <f>SUM(Ведомственная!I469)</f>
        <v>0</v>
      </c>
    </row>
    <row r="770" spans="1:8" s="24" customFormat="1" ht="31.5">
      <c r="A770" s="21" t="s">
        <v>711</v>
      </c>
      <c r="B770" s="29" t="s">
        <v>227</v>
      </c>
      <c r="C770" s="29"/>
      <c r="D770" s="44"/>
      <c r="E770" s="44"/>
      <c r="F770" s="45">
        <f>SUM(F771)</f>
        <v>737</v>
      </c>
      <c r="G770" s="45">
        <f>SUM(G771)</f>
        <v>287</v>
      </c>
      <c r="H770" s="45">
        <f>SUM(H771)</f>
        <v>737</v>
      </c>
    </row>
    <row r="771" spans="1:8">
      <c r="A771" s="125" t="s">
        <v>35</v>
      </c>
      <c r="B771" s="31" t="s">
        <v>759</v>
      </c>
      <c r="C771" s="31"/>
      <c r="D771" s="126"/>
      <c r="E771" s="126"/>
      <c r="F771" s="102">
        <f>SUM(Ведомственная!G116)</f>
        <v>737</v>
      </c>
      <c r="G771" s="102">
        <f>SUM(Ведомственная!H116)</f>
        <v>287</v>
      </c>
      <c r="H771" s="102">
        <f>SUM(Ведомственная!I116)</f>
        <v>737</v>
      </c>
    </row>
    <row r="772" spans="1:8" ht="31.5">
      <c r="A772" s="125" t="s">
        <v>52</v>
      </c>
      <c r="B772" s="31" t="s">
        <v>227</v>
      </c>
      <c r="C772" s="31">
        <v>200</v>
      </c>
      <c r="D772" s="126" t="s">
        <v>34</v>
      </c>
      <c r="E772" s="126">
        <v>13</v>
      </c>
      <c r="F772" s="102">
        <f>SUM(Ведомственная!G117)</f>
        <v>737</v>
      </c>
      <c r="G772" s="102">
        <f>SUM(Ведомственная!H117)</f>
        <v>287</v>
      </c>
      <c r="H772" s="102">
        <f>SUM(Ведомственная!I117)</f>
        <v>737</v>
      </c>
    </row>
    <row r="773" spans="1:8" s="24" customFormat="1" ht="47.25">
      <c r="A773" s="21" t="s">
        <v>756</v>
      </c>
      <c r="B773" s="29" t="s">
        <v>228</v>
      </c>
      <c r="C773" s="29"/>
      <c r="D773" s="44"/>
      <c r="E773" s="44"/>
      <c r="F773" s="45">
        <f>SUM(F774+F776)+F778</f>
        <v>4940.7</v>
      </c>
      <c r="G773" s="45">
        <f>SUM(G774+G776)+G778</f>
        <v>4970.5</v>
      </c>
      <c r="H773" s="45">
        <f>SUM(H774+H776)+H778</f>
        <v>4970.5</v>
      </c>
    </row>
    <row r="774" spans="1:8" ht="47.25">
      <c r="A774" s="125" t="s">
        <v>363</v>
      </c>
      <c r="B774" s="31" t="s">
        <v>565</v>
      </c>
      <c r="C774" s="31"/>
      <c r="D774" s="126"/>
      <c r="E774" s="126"/>
      <c r="F774" s="102">
        <f>SUM(F775)</f>
        <v>234.7</v>
      </c>
      <c r="G774" s="102">
        <f>SUM(G775)</f>
        <v>234.7</v>
      </c>
      <c r="H774" s="102">
        <f>SUM(H775)</f>
        <v>234.7</v>
      </c>
    </row>
    <row r="775" spans="1:8" ht="31.5">
      <c r="A775" s="125" t="s">
        <v>230</v>
      </c>
      <c r="B775" s="31" t="s">
        <v>565</v>
      </c>
      <c r="C775" s="31">
        <v>600</v>
      </c>
      <c r="D775" s="126" t="s">
        <v>34</v>
      </c>
      <c r="E775" s="126">
        <v>13</v>
      </c>
      <c r="F775" s="102">
        <f>SUM(Ведомственная!G120)</f>
        <v>234.7</v>
      </c>
      <c r="G775" s="102">
        <f>SUM(Ведомственная!H120)</f>
        <v>234.7</v>
      </c>
      <c r="H775" s="102">
        <f>SUM(Ведомственная!I120)</f>
        <v>234.7</v>
      </c>
    </row>
    <row r="776" spans="1:8" ht="47.25">
      <c r="A776" s="125" t="s">
        <v>26</v>
      </c>
      <c r="B776" s="31" t="s">
        <v>229</v>
      </c>
      <c r="C776" s="31"/>
      <c r="D776" s="126"/>
      <c r="E776" s="126"/>
      <c r="F776" s="102">
        <f>SUM(F777)</f>
        <v>4706</v>
      </c>
      <c r="G776" s="102">
        <f>SUM(G777)</f>
        <v>4735.8</v>
      </c>
      <c r="H776" s="102">
        <f>SUM(H777)</f>
        <v>4735.8</v>
      </c>
    </row>
    <row r="777" spans="1:8" ht="31.5">
      <c r="A777" s="125" t="s">
        <v>230</v>
      </c>
      <c r="B777" s="31" t="s">
        <v>229</v>
      </c>
      <c r="C777" s="31">
        <v>600</v>
      </c>
      <c r="D777" s="126" t="s">
        <v>34</v>
      </c>
      <c r="E777" s="126">
        <v>13</v>
      </c>
      <c r="F777" s="102">
        <f>SUM(Ведомственная!G122)</f>
        <v>4706</v>
      </c>
      <c r="G777" s="102">
        <f>SUM(Ведомственная!H122)</f>
        <v>4735.8</v>
      </c>
      <c r="H777" s="102">
        <f>SUM(Ведомственная!I122)</f>
        <v>4735.8</v>
      </c>
    </row>
    <row r="778" spans="1:8" hidden="1">
      <c r="A778" s="125" t="s">
        <v>151</v>
      </c>
      <c r="B778" s="31" t="s">
        <v>453</v>
      </c>
      <c r="C778" s="126"/>
      <c r="D778" s="126"/>
      <c r="E778" s="31"/>
      <c r="F778" s="102">
        <f t="shared" ref="F778:H779" si="94">SUM(F779)</f>
        <v>0</v>
      </c>
      <c r="G778" s="102">
        <f t="shared" si="94"/>
        <v>0</v>
      </c>
      <c r="H778" s="102">
        <f t="shared" si="94"/>
        <v>0</v>
      </c>
    </row>
    <row r="779" spans="1:8" ht="31.5" hidden="1">
      <c r="A779" s="125" t="s">
        <v>423</v>
      </c>
      <c r="B779" s="31" t="s">
        <v>454</v>
      </c>
      <c r="C779" s="126"/>
      <c r="D779" s="126"/>
      <c r="E779" s="31"/>
      <c r="F779" s="102">
        <f t="shared" si="94"/>
        <v>0</v>
      </c>
      <c r="G779" s="102">
        <f t="shared" si="94"/>
        <v>0</v>
      </c>
      <c r="H779" s="102">
        <f t="shared" si="94"/>
        <v>0</v>
      </c>
    </row>
    <row r="780" spans="1:8" ht="31.5" hidden="1">
      <c r="A780" s="125" t="s">
        <v>230</v>
      </c>
      <c r="B780" s="31" t="s">
        <v>454</v>
      </c>
      <c r="C780" s="31">
        <v>600</v>
      </c>
      <c r="D780" s="126" t="s">
        <v>34</v>
      </c>
      <c r="E780" s="126">
        <v>13</v>
      </c>
      <c r="F780" s="102"/>
      <c r="G780" s="102"/>
      <c r="H780" s="102"/>
    </row>
    <row r="781" spans="1:8" s="24" customFormat="1" ht="47.25">
      <c r="A781" s="21" t="s">
        <v>745</v>
      </c>
      <c r="B781" s="29" t="s">
        <v>446</v>
      </c>
      <c r="C781" s="29"/>
      <c r="D781" s="44"/>
      <c r="E781" s="44"/>
      <c r="F781" s="45">
        <f>SUM(F782)</f>
        <v>1750</v>
      </c>
      <c r="G781" s="45">
        <f>SUM(G782)</f>
        <v>500</v>
      </c>
      <c r="H781" s="45">
        <f>SUM(H782)</f>
        <v>500</v>
      </c>
    </row>
    <row r="782" spans="1:8">
      <c r="A782" s="125" t="s">
        <v>35</v>
      </c>
      <c r="B782" s="31" t="s">
        <v>447</v>
      </c>
      <c r="C782" s="31"/>
      <c r="D782" s="126"/>
      <c r="E782" s="126"/>
      <c r="F782" s="102">
        <f>SUM(F783)+F785</f>
        <v>1750</v>
      </c>
      <c r="G782" s="102">
        <f>SUM(G783)+G785</f>
        <v>500</v>
      </c>
      <c r="H782" s="102">
        <f>SUM(H783)+H785</f>
        <v>500</v>
      </c>
    </row>
    <row r="783" spans="1:8">
      <c r="A783" s="125" t="s">
        <v>55</v>
      </c>
      <c r="B783" s="31" t="s">
        <v>448</v>
      </c>
      <c r="C783" s="31"/>
      <c r="D783" s="126"/>
      <c r="E783" s="126"/>
      <c r="F783" s="102">
        <f>SUM(F784)</f>
        <v>1250</v>
      </c>
      <c r="G783" s="102">
        <f>SUM(G784)</f>
        <v>0</v>
      </c>
      <c r="H783" s="102">
        <f>SUM(H784)</f>
        <v>0</v>
      </c>
    </row>
    <row r="784" spans="1:8">
      <c r="A784" s="125" t="s">
        <v>42</v>
      </c>
      <c r="B784" s="31" t="s">
        <v>448</v>
      </c>
      <c r="C784" s="31">
        <v>300</v>
      </c>
      <c r="D784" s="126" t="s">
        <v>31</v>
      </c>
      <c r="E784" s="126" t="s">
        <v>54</v>
      </c>
      <c r="F784" s="102">
        <f>SUM(Ведомственная!G385)</f>
        <v>1250</v>
      </c>
      <c r="G784" s="102">
        <f>SUM(Ведомственная!H385)</f>
        <v>0</v>
      </c>
      <c r="H784" s="102">
        <f>SUM(Ведомственная!I385)</f>
        <v>0</v>
      </c>
    </row>
    <row r="785" spans="1:8" ht="94.5">
      <c r="A785" s="125" t="s">
        <v>472</v>
      </c>
      <c r="B785" s="31" t="s">
        <v>449</v>
      </c>
      <c r="C785" s="31"/>
      <c r="D785" s="126"/>
      <c r="E785" s="126"/>
      <c r="F785" s="102">
        <f>SUM(F786)</f>
        <v>500</v>
      </c>
      <c r="G785" s="102">
        <f>SUM(G786)</f>
        <v>500</v>
      </c>
      <c r="H785" s="102">
        <f>SUM(H786)</f>
        <v>500</v>
      </c>
    </row>
    <row r="786" spans="1:8">
      <c r="A786" s="125" t="s">
        <v>42</v>
      </c>
      <c r="B786" s="31" t="s">
        <v>449</v>
      </c>
      <c r="C786" s="31">
        <v>300</v>
      </c>
      <c r="D786" s="126" t="s">
        <v>31</v>
      </c>
      <c r="E786" s="126" t="s">
        <v>54</v>
      </c>
      <c r="F786" s="102">
        <f>SUM(Ведомственная!G607)</f>
        <v>500</v>
      </c>
      <c r="G786" s="102">
        <f>SUM(Ведомственная!H607)</f>
        <v>500</v>
      </c>
      <c r="H786" s="102">
        <f>SUM(Ведомственная!I607)</f>
        <v>500</v>
      </c>
    </row>
    <row r="787" spans="1:8" s="24" customFormat="1" ht="47.25">
      <c r="A787" s="21" t="s">
        <v>978</v>
      </c>
      <c r="B787" s="29" t="s">
        <v>519</v>
      </c>
      <c r="C787" s="44"/>
      <c r="D787" s="44"/>
      <c r="E787" s="44"/>
      <c r="F787" s="45">
        <f t="shared" ref="F787:H789" si="95">SUM(F788)</f>
        <v>1048</v>
      </c>
      <c r="G787" s="45">
        <f t="shared" si="95"/>
        <v>1048</v>
      </c>
      <c r="H787" s="45">
        <f t="shared" si="95"/>
        <v>1048</v>
      </c>
    </row>
    <row r="788" spans="1:8" ht="31.5">
      <c r="A788" s="125" t="s">
        <v>69</v>
      </c>
      <c r="B788" s="31" t="s">
        <v>520</v>
      </c>
      <c r="C788" s="126"/>
      <c r="D788" s="126"/>
      <c r="E788" s="126"/>
      <c r="F788" s="102">
        <f t="shared" si="95"/>
        <v>1048</v>
      </c>
      <c r="G788" s="102">
        <f t="shared" si="95"/>
        <v>1048</v>
      </c>
      <c r="H788" s="102">
        <f t="shared" si="95"/>
        <v>1048</v>
      </c>
    </row>
    <row r="789" spans="1:8">
      <c r="A789" s="125" t="s">
        <v>37</v>
      </c>
      <c r="B789" s="31" t="s">
        <v>521</v>
      </c>
      <c r="C789" s="126"/>
      <c r="D789" s="126"/>
      <c r="E789" s="126"/>
      <c r="F789" s="102">
        <f t="shared" si="95"/>
        <v>1048</v>
      </c>
      <c r="G789" s="102">
        <f t="shared" si="95"/>
        <v>1048</v>
      </c>
      <c r="H789" s="102">
        <f t="shared" si="95"/>
        <v>1048</v>
      </c>
    </row>
    <row r="790" spans="1:8" ht="38.25" customHeight="1">
      <c r="A790" s="125" t="s">
        <v>230</v>
      </c>
      <c r="B790" s="31" t="s">
        <v>521</v>
      </c>
      <c r="C790" s="126" t="s">
        <v>122</v>
      </c>
      <c r="D790" s="126" t="s">
        <v>31</v>
      </c>
      <c r="E790" s="126" t="s">
        <v>54</v>
      </c>
      <c r="F790" s="102">
        <f>SUM(Ведомственная!G611)</f>
        <v>1048</v>
      </c>
      <c r="G790" s="102">
        <f>SUM(Ведомственная!H611)</f>
        <v>1048</v>
      </c>
      <c r="H790" s="102">
        <f>SUM(Ведомственная!I611)</f>
        <v>1048</v>
      </c>
    </row>
    <row r="791" spans="1:8" ht="63">
      <c r="A791" s="21" t="s">
        <v>810</v>
      </c>
      <c r="B791" s="29" t="s">
        <v>808</v>
      </c>
      <c r="C791" s="44"/>
      <c r="D791" s="44"/>
      <c r="E791" s="44"/>
      <c r="F791" s="45">
        <f t="shared" ref="F791:H792" si="96">SUM(F792)</f>
        <v>200</v>
      </c>
      <c r="G791" s="45">
        <f t="shared" si="96"/>
        <v>200</v>
      </c>
      <c r="H791" s="45">
        <f t="shared" si="96"/>
        <v>200</v>
      </c>
    </row>
    <row r="792" spans="1:8" ht="47.25">
      <c r="A792" s="125" t="s">
        <v>486</v>
      </c>
      <c r="B792" s="31" t="s">
        <v>809</v>
      </c>
      <c r="C792" s="126"/>
      <c r="D792" s="126"/>
      <c r="E792" s="126"/>
      <c r="F792" s="102">
        <f t="shared" si="96"/>
        <v>200</v>
      </c>
      <c r="G792" s="102">
        <f t="shared" si="96"/>
        <v>200</v>
      </c>
      <c r="H792" s="102">
        <f t="shared" si="96"/>
        <v>200</v>
      </c>
    </row>
    <row r="793" spans="1:8" ht="31.5">
      <c r="A793" s="125" t="s">
        <v>52</v>
      </c>
      <c r="B793" s="31" t="s">
        <v>809</v>
      </c>
      <c r="C793" s="126" t="s">
        <v>91</v>
      </c>
      <c r="D793" s="126" t="s">
        <v>13</v>
      </c>
      <c r="E793" s="126" t="s">
        <v>24</v>
      </c>
      <c r="F793" s="102">
        <f>SUM(Ведомственная!G233)</f>
        <v>200</v>
      </c>
      <c r="G793" s="102">
        <f>SUM(Ведомственная!H233)</f>
        <v>200</v>
      </c>
      <c r="H793" s="102">
        <f>SUM(Ведомственная!I233)</f>
        <v>200</v>
      </c>
    </row>
    <row r="794" spans="1:8" ht="31.5">
      <c r="A794" s="76" t="s">
        <v>795</v>
      </c>
      <c r="B794" s="29" t="s">
        <v>793</v>
      </c>
      <c r="C794" s="44"/>
      <c r="D794" s="44"/>
      <c r="E794" s="44"/>
      <c r="F794" s="45">
        <f t="shared" ref="F794:H795" si="97">SUM(F795)</f>
        <v>9111.7000000000007</v>
      </c>
      <c r="G794" s="45">
        <f t="shared" si="97"/>
        <v>3000</v>
      </c>
      <c r="H794" s="45">
        <f t="shared" si="97"/>
        <v>3000</v>
      </c>
    </row>
    <row r="795" spans="1:8" ht="31.5">
      <c r="A795" s="26" t="s">
        <v>98</v>
      </c>
      <c r="B795" s="31" t="s">
        <v>794</v>
      </c>
      <c r="C795" s="126"/>
      <c r="D795" s="126"/>
      <c r="E795" s="126"/>
      <c r="F795" s="102">
        <f t="shared" si="97"/>
        <v>9111.7000000000007</v>
      </c>
      <c r="G795" s="102">
        <f t="shared" si="97"/>
        <v>3000</v>
      </c>
      <c r="H795" s="102">
        <f t="shared" si="97"/>
        <v>3000</v>
      </c>
    </row>
    <row r="796" spans="1:8" ht="31.5">
      <c r="A796" s="27" t="s">
        <v>52</v>
      </c>
      <c r="B796" s="31" t="s">
        <v>794</v>
      </c>
      <c r="C796" s="126" t="s">
        <v>91</v>
      </c>
      <c r="D796" s="126" t="s">
        <v>34</v>
      </c>
      <c r="E796" s="126" t="s">
        <v>94</v>
      </c>
      <c r="F796" s="102">
        <f>SUM(Ведомственная!G128)</f>
        <v>9111.7000000000007</v>
      </c>
      <c r="G796" s="102">
        <f>SUM(Ведомственная!H128)</f>
        <v>3000</v>
      </c>
      <c r="H796" s="102">
        <f>SUM(Ведомственная!I128)</f>
        <v>3000</v>
      </c>
    </row>
    <row r="797" spans="1:8" s="24" customFormat="1">
      <c r="A797" s="80" t="s">
        <v>192</v>
      </c>
      <c r="B797" s="22" t="s">
        <v>193</v>
      </c>
      <c r="C797" s="22"/>
      <c r="D797" s="22"/>
      <c r="E797" s="22"/>
      <c r="F797" s="28">
        <f>SUM(F798+F802+F826+F800+F829+F837+F840+F805+F809+F812+F814+F817+F819+F821)+F835+F831</f>
        <v>50948.800000000003</v>
      </c>
      <c r="G797" s="28">
        <f>SUM(G798+G802+G826+G800+G829+G837+G840+G805+G809+G812+G814+G817+G819+G821)+G835+G831</f>
        <v>39298.400000000001</v>
      </c>
      <c r="H797" s="28">
        <f>SUM(H798+H802+H826+H800+H829+H837+H840+H805+H809+H812+H814+H817+H819+H821)+H835+H831</f>
        <v>39623</v>
      </c>
    </row>
    <row r="798" spans="1:8" ht="63">
      <c r="A798" s="125" t="s">
        <v>501</v>
      </c>
      <c r="B798" s="31" t="s">
        <v>203</v>
      </c>
      <c r="C798" s="31"/>
      <c r="D798" s="126"/>
      <c r="E798" s="126"/>
      <c r="F798" s="102">
        <f>SUM(F799)</f>
        <v>913.5</v>
      </c>
      <c r="G798" s="102">
        <f>SUM(G799)</f>
        <v>0</v>
      </c>
      <c r="H798" s="102">
        <f>SUM(H799)</f>
        <v>0</v>
      </c>
    </row>
    <row r="799" spans="1:8">
      <c r="A799" s="125" t="s">
        <v>22</v>
      </c>
      <c r="B799" s="31" t="s">
        <v>203</v>
      </c>
      <c r="C799" s="31">
        <v>800</v>
      </c>
      <c r="D799" s="126">
        <v>10</v>
      </c>
      <c r="E799" s="126" t="s">
        <v>78</v>
      </c>
      <c r="F799" s="102">
        <f>SUM(Ведомственная!G477)</f>
        <v>913.5</v>
      </c>
      <c r="G799" s="102">
        <f>SUM(Ведомственная!H477)</f>
        <v>0</v>
      </c>
      <c r="H799" s="102">
        <f>SUM(Ведомственная!I477)</f>
        <v>0</v>
      </c>
    </row>
    <row r="800" spans="1:8">
      <c r="A800" s="125" t="s">
        <v>145</v>
      </c>
      <c r="B800" s="126" t="s">
        <v>197</v>
      </c>
      <c r="C800" s="31"/>
      <c r="D800" s="126"/>
      <c r="E800" s="126"/>
      <c r="F800" s="102">
        <f>SUM(F801)</f>
        <v>900</v>
      </c>
      <c r="G800" s="102">
        <f>SUM(G801)</f>
        <v>0</v>
      </c>
      <c r="H800" s="102">
        <f>SUM(H801)</f>
        <v>0</v>
      </c>
    </row>
    <row r="801" spans="1:8">
      <c r="A801" s="125" t="s">
        <v>22</v>
      </c>
      <c r="B801" s="126" t="s">
        <v>197</v>
      </c>
      <c r="C801" s="31">
        <v>800</v>
      </c>
      <c r="D801" s="126" t="s">
        <v>34</v>
      </c>
      <c r="E801" s="126" t="s">
        <v>170</v>
      </c>
      <c r="F801" s="102">
        <f>SUM(Ведомственная!G459)</f>
        <v>900</v>
      </c>
      <c r="G801" s="102">
        <f>SUM(Ведомственная!H459)</f>
        <v>0</v>
      </c>
      <c r="H801" s="102">
        <f>SUM(Ведомственная!I459)</f>
        <v>0</v>
      </c>
    </row>
    <row r="802" spans="1:8" ht="47.25">
      <c r="A802" s="27" t="s">
        <v>275</v>
      </c>
      <c r="B802" s="2" t="s">
        <v>313</v>
      </c>
      <c r="C802" s="2"/>
      <c r="D802" s="2"/>
      <c r="E802" s="2"/>
      <c r="F802" s="25">
        <f t="shared" ref="F802:H803" si="98">SUM(F803)</f>
        <v>500</v>
      </c>
      <c r="G802" s="25">
        <f t="shared" si="98"/>
        <v>500</v>
      </c>
      <c r="H802" s="25">
        <f t="shared" si="98"/>
        <v>500</v>
      </c>
    </row>
    <row r="803" spans="1:8" ht="31.5">
      <c r="A803" s="27" t="s">
        <v>312</v>
      </c>
      <c r="B803" s="2" t="s">
        <v>314</v>
      </c>
      <c r="C803" s="2"/>
      <c r="D803" s="2"/>
      <c r="E803" s="2"/>
      <c r="F803" s="25">
        <f t="shared" si="98"/>
        <v>500</v>
      </c>
      <c r="G803" s="25">
        <f t="shared" si="98"/>
        <v>500</v>
      </c>
      <c r="H803" s="25">
        <f t="shared" si="98"/>
        <v>500</v>
      </c>
    </row>
    <row r="804" spans="1:8" ht="31.5">
      <c r="A804" s="27" t="s">
        <v>52</v>
      </c>
      <c r="B804" s="2" t="s">
        <v>314</v>
      </c>
      <c r="C804" s="2" t="s">
        <v>91</v>
      </c>
      <c r="D804" s="2" t="s">
        <v>54</v>
      </c>
      <c r="E804" s="2" t="s">
        <v>173</v>
      </c>
      <c r="F804" s="25">
        <f>SUM(Ведомственная!G162)</f>
        <v>500</v>
      </c>
      <c r="G804" s="25">
        <f>SUM(Ведомственная!H162)</f>
        <v>500</v>
      </c>
      <c r="H804" s="25">
        <f>SUM(Ведомственная!I162)</f>
        <v>500</v>
      </c>
    </row>
    <row r="805" spans="1:8">
      <c r="A805" s="125" t="s">
        <v>80</v>
      </c>
      <c r="B805" s="2" t="s">
        <v>104</v>
      </c>
      <c r="C805" s="2"/>
      <c r="D805" s="2"/>
      <c r="E805" s="2"/>
      <c r="F805" s="25">
        <f>SUM(F806+F807)+F808</f>
        <v>15977.4</v>
      </c>
      <c r="G805" s="25">
        <f>SUM(G806+G807)+G808</f>
        <v>15977.4</v>
      </c>
      <c r="H805" s="25">
        <f>SUM(H806+H807)+H808</f>
        <v>15977.4</v>
      </c>
    </row>
    <row r="806" spans="1:8" ht="63">
      <c r="A806" s="125" t="s">
        <v>51</v>
      </c>
      <c r="B806" s="2" t="s">
        <v>104</v>
      </c>
      <c r="C806" s="2" t="s">
        <v>89</v>
      </c>
      <c r="D806" s="2" t="s">
        <v>34</v>
      </c>
      <c r="E806" s="2" t="s">
        <v>54</v>
      </c>
      <c r="F806" s="25">
        <f>SUM(Ведомственная!G15)</f>
        <v>15967.4</v>
      </c>
      <c r="G806" s="25">
        <f>SUM(Ведомственная!H15)</f>
        <v>15967.4</v>
      </c>
      <c r="H806" s="25">
        <f>SUM(Ведомственная!I15)</f>
        <v>15967.4</v>
      </c>
    </row>
    <row r="807" spans="1:8">
      <c r="A807" s="125" t="s">
        <v>90</v>
      </c>
      <c r="B807" s="2" t="s">
        <v>104</v>
      </c>
      <c r="C807" s="2" t="s">
        <v>91</v>
      </c>
      <c r="D807" s="2" t="s">
        <v>34</v>
      </c>
      <c r="E807" s="2" t="s">
        <v>54</v>
      </c>
      <c r="F807" s="102">
        <f>SUM(Ведомственная!G16)</f>
        <v>10</v>
      </c>
      <c r="G807" s="102">
        <f>SUM(Ведомственная!H16)</f>
        <v>10</v>
      </c>
      <c r="H807" s="102">
        <f>SUM(Ведомственная!I16)</f>
        <v>10</v>
      </c>
    </row>
    <row r="808" spans="1:8">
      <c r="A808" s="125" t="s">
        <v>42</v>
      </c>
      <c r="B808" s="2" t="s">
        <v>104</v>
      </c>
      <c r="C808" s="2" t="s">
        <v>99</v>
      </c>
      <c r="D808" s="2" t="s">
        <v>34</v>
      </c>
      <c r="E808" s="2" t="s">
        <v>54</v>
      </c>
      <c r="F808" s="102">
        <f>SUM(Ведомственная!G17)</f>
        <v>0</v>
      </c>
      <c r="G808" s="102">
        <f>SUM(Ведомственная!H17)</f>
        <v>0</v>
      </c>
      <c r="H808" s="102">
        <f>SUM(Ведомственная!I17)</f>
        <v>0</v>
      </c>
    </row>
    <row r="809" spans="1:8" ht="31.5">
      <c r="A809" s="125" t="s">
        <v>194</v>
      </c>
      <c r="B809" s="2" t="s">
        <v>109</v>
      </c>
      <c r="C809" s="2"/>
      <c r="D809" s="2"/>
      <c r="E809" s="2"/>
      <c r="F809" s="25">
        <f>SUM(F810:F811)</f>
        <v>5027</v>
      </c>
      <c r="G809" s="25">
        <f>SUM(G810:G811)</f>
        <v>5027</v>
      </c>
      <c r="H809" s="25">
        <f>SUM(H810:H811)</f>
        <v>5027</v>
      </c>
    </row>
    <row r="810" spans="1:8" ht="63">
      <c r="A810" s="125" t="s">
        <v>51</v>
      </c>
      <c r="B810" s="2" t="s">
        <v>109</v>
      </c>
      <c r="C810" s="2" t="s">
        <v>89</v>
      </c>
      <c r="D810" s="2" t="s">
        <v>34</v>
      </c>
      <c r="E810" s="2" t="s">
        <v>78</v>
      </c>
      <c r="F810" s="25">
        <f>SUM(Ведомственная!G35)</f>
        <v>5021.7</v>
      </c>
      <c r="G810" s="25">
        <f>SUM(Ведомственная!H35)</f>
        <v>5021.7</v>
      </c>
      <c r="H810" s="25">
        <f>SUM(Ведомственная!I35)</f>
        <v>5021.7</v>
      </c>
    </row>
    <row r="811" spans="1:8" ht="31.5">
      <c r="A811" s="125" t="s">
        <v>52</v>
      </c>
      <c r="B811" s="2" t="s">
        <v>109</v>
      </c>
      <c r="C811" s="2" t="s">
        <v>91</v>
      </c>
      <c r="D811" s="2" t="s">
        <v>34</v>
      </c>
      <c r="E811" s="2" t="s">
        <v>78</v>
      </c>
      <c r="F811" s="25">
        <f>SUM(Ведомственная!G36)</f>
        <v>5.3</v>
      </c>
      <c r="G811" s="25">
        <f>SUM(Ведомственная!H36)</f>
        <v>5.3</v>
      </c>
      <c r="H811" s="25">
        <f>SUM(Ведомственная!I36)</f>
        <v>5.3</v>
      </c>
    </row>
    <row r="812" spans="1:8">
      <c r="A812" s="125" t="s">
        <v>92</v>
      </c>
      <c r="B812" s="2" t="s">
        <v>105</v>
      </c>
      <c r="C812" s="2"/>
      <c r="D812" s="2"/>
      <c r="E812" s="2"/>
      <c r="F812" s="25">
        <f>SUM(F813)</f>
        <v>1682.4</v>
      </c>
      <c r="G812" s="25">
        <f>SUM(G813)</f>
        <v>1682.4</v>
      </c>
      <c r="H812" s="25">
        <f>SUM(H813)</f>
        <v>1682.4</v>
      </c>
    </row>
    <row r="813" spans="1:8" ht="63">
      <c r="A813" s="125" t="s">
        <v>51</v>
      </c>
      <c r="B813" s="2" t="s">
        <v>105</v>
      </c>
      <c r="C813" s="2" t="s">
        <v>89</v>
      </c>
      <c r="D813" s="2" t="s">
        <v>34</v>
      </c>
      <c r="E813" s="2" t="s">
        <v>54</v>
      </c>
      <c r="F813" s="25">
        <f>SUM(Ведомственная!G19)</f>
        <v>1682.4</v>
      </c>
      <c r="G813" s="25">
        <f>SUM(Ведомственная!H19)</f>
        <v>1682.4</v>
      </c>
      <c r="H813" s="25">
        <f>SUM(Ведомственная!I19)</f>
        <v>1682.4</v>
      </c>
    </row>
    <row r="814" spans="1:8">
      <c r="A814" s="125" t="s">
        <v>95</v>
      </c>
      <c r="B814" s="2" t="s">
        <v>106</v>
      </c>
      <c r="C814" s="2"/>
      <c r="D814" s="2"/>
      <c r="E814" s="2"/>
      <c r="F814" s="102">
        <f>SUM(F815:F816)</f>
        <v>902.1</v>
      </c>
      <c r="G814" s="102">
        <f>SUM(G815:G816)</f>
        <v>902.1</v>
      </c>
      <c r="H814" s="102">
        <f>SUM(H815:H816)</f>
        <v>902.1</v>
      </c>
    </row>
    <row r="815" spans="1:8" ht="31.5">
      <c r="A815" s="125" t="s">
        <v>52</v>
      </c>
      <c r="B815" s="2" t="s">
        <v>106</v>
      </c>
      <c r="C815" s="2" t="s">
        <v>91</v>
      </c>
      <c r="D815" s="2" t="s">
        <v>34</v>
      </c>
      <c r="E815" s="2" t="s">
        <v>94</v>
      </c>
      <c r="F815" s="102">
        <f>SUM(Ведомственная!G22+Ведомственная!G42)</f>
        <v>891.4</v>
      </c>
      <c r="G815" s="102">
        <f>SUM(Ведомственная!H22+Ведомственная!H42)</f>
        <v>891.4</v>
      </c>
      <c r="H815" s="102">
        <f>SUM(Ведомственная!I22+Ведомственная!I42)</f>
        <v>891.4</v>
      </c>
    </row>
    <row r="816" spans="1:8">
      <c r="A816" s="125" t="s">
        <v>22</v>
      </c>
      <c r="B816" s="2" t="s">
        <v>106</v>
      </c>
      <c r="C816" s="2" t="s">
        <v>96</v>
      </c>
      <c r="D816" s="2" t="s">
        <v>34</v>
      </c>
      <c r="E816" s="2" t="s">
        <v>94</v>
      </c>
      <c r="F816" s="102">
        <f>SUM(Ведомственная!G43+Ведомственная!G23)</f>
        <v>10.7</v>
      </c>
      <c r="G816" s="102">
        <f>SUM(Ведомственная!H43+Ведомственная!H23)</f>
        <v>10.7</v>
      </c>
      <c r="H816" s="102">
        <f>SUM(Ведомственная!I43+Ведомственная!I23)</f>
        <v>10.7</v>
      </c>
    </row>
    <row r="817" spans="1:8" ht="31.5">
      <c r="A817" s="125" t="s">
        <v>97</v>
      </c>
      <c r="B817" s="2" t="s">
        <v>107</v>
      </c>
      <c r="C817" s="2"/>
      <c r="D817" s="2"/>
      <c r="E817" s="2"/>
      <c r="F817" s="102">
        <f>SUM(F818)</f>
        <v>754.6</v>
      </c>
      <c r="G817" s="102">
        <f>SUM(G818)</f>
        <v>754.6</v>
      </c>
      <c r="H817" s="102">
        <f>SUM(H818)</f>
        <v>754.6</v>
      </c>
    </row>
    <row r="818" spans="1:8" ht="31.5">
      <c r="A818" s="125" t="s">
        <v>52</v>
      </c>
      <c r="B818" s="2" t="s">
        <v>107</v>
      </c>
      <c r="C818" s="2" t="s">
        <v>91</v>
      </c>
      <c r="D818" s="2" t="s">
        <v>34</v>
      </c>
      <c r="E818" s="2" t="s">
        <v>94</v>
      </c>
      <c r="F818" s="102">
        <f>SUM(Ведомственная!G25+Ведомственная!G45)</f>
        <v>754.6</v>
      </c>
      <c r="G818" s="102">
        <f>SUM(Ведомственная!H25+Ведомственная!H45)</f>
        <v>754.6</v>
      </c>
      <c r="H818" s="102">
        <f>SUM(Ведомственная!I25+Ведомственная!I45)</f>
        <v>754.6</v>
      </c>
    </row>
    <row r="819" spans="1:8" ht="31.5">
      <c r="A819" s="125" t="s">
        <v>103</v>
      </c>
      <c r="B819" s="2" t="s">
        <v>110</v>
      </c>
      <c r="C819" s="2"/>
      <c r="D819" s="2"/>
      <c r="E819" s="2"/>
      <c r="F819" s="25">
        <f>SUM(F820)</f>
        <v>2187.9</v>
      </c>
      <c r="G819" s="25">
        <f>SUM(G820)</f>
        <v>2187.9</v>
      </c>
      <c r="H819" s="25">
        <f>SUM(H820)</f>
        <v>2187.9</v>
      </c>
    </row>
    <row r="820" spans="1:8" ht="63">
      <c r="A820" s="125" t="s">
        <v>51</v>
      </c>
      <c r="B820" s="2" t="s">
        <v>110</v>
      </c>
      <c r="C820" s="2" t="s">
        <v>89</v>
      </c>
      <c r="D820" s="2" t="s">
        <v>34</v>
      </c>
      <c r="E820" s="2" t="s">
        <v>78</v>
      </c>
      <c r="F820" s="25">
        <f>SUM(Ведомственная!G38)</f>
        <v>2187.9</v>
      </c>
      <c r="G820" s="25">
        <f>SUM(Ведомственная!H38)</f>
        <v>2187.9</v>
      </c>
      <c r="H820" s="25">
        <f>SUM(Ведомственная!I38)</f>
        <v>2187.9</v>
      </c>
    </row>
    <row r="821" spans="1:8" ht="31.5">
      <c r="A821" s="26" t="s">
        <v>98</v>
      </c>
      <c r="B821" s="2" t="s">
        <v>108</v>
      </c>
      <c r="C821" s="2"/>
      <c r="D821" s="2"/>
      <c r="E821" s="2"/>
      <c r="F821" s="25">
        <f>SUM(F822:F825)</f>
        <v>17045.600000000002</v>
      </c>
      <c r="G821" s="25">
        <f>SUM(G822:G825)</f>
        <v>6884.8</v>
      </c>
      <c r="H821" s="25">
        <f>SUM(H822:H825)</f>
        <v>6884.8</v>
      </c>
    </row>
    <row r="822" spans="1:8" ht="31.5">
      <c r="A822" s="125" t="s">
        <v>52</v>
      </c>
      <c r="B822" s="2" t="s">
        <v>108</v>
      </c>
      <c r="C822" s="2" t="s">
        <v>91</v>
      </c>
      <c r="D822" s="2" t="s">
        <v>34</v>
      </c>
      <c r="E822" s="2" t="s">
        <v>94</v>
      </c>
      <c r="F822" s="25">
        <f>SUM(Ведомственная!G47+Ведомственная!G27)</f>
        <v>6685.6</v>
      </c>
      <c r="G822" s="25">
        <f>SUM(Ведомственная!H47+Ведомственная!H27)</f>
        <v>6146.9000000000005</v>
      </c>
      <c r="H822" s="25">
        <f>SUM(Ведомственная!I47+Ведомственная!I27)</f>
        <v>6146.9000000000005</v>
      </c>
    </row>
    <row r="823" spans="1:8">
      <c r="A823" s="125" t="s">
        <v>42</v>
      </c>
      <c r="B823" s="2" t="s">
        <v>108</v>
      </c>
      <c r="C823" s="2" t="s">
        <v>99</v>
      </c>
      <c r="D823" s="2" t="s">
        <v>34</v>
      </c>
      <c r="E823" s="2" t="s">
        <v>94</v>
      </c>
      <c r="F823" s="25">
        <f>SUM(Ведомственная!G28)</f>
        <v>661</v>
      </c>
      <c r="G823" s="25">
        <f>SUM(Ведомственная!H28)</f>
        <v>661</v>
      </c>
      <c r="H823" s="25">
        <f>SUM(Ведомственная!I28)</f>
        <v>661</v>
      </c>
    </row>
    <row r="824" spans="1:8">
      <c r="A824" s="125" t="s">
        <v>22</v>
      </c>
      <c r="B824" s="2" t="s">
        <v>108</v>
      </c>
      <c r="C824" s="2" t="s">
        <v>96</v>
      </c>
      <c r="D824" s="2" t="s">
        <v>34</v>
      </c>
      <c r="E824" s="2" t="s">
        <v>113</v>
      </c>
      <c r="F824" s="25">
        <f>SUM(Ведомственная!G83)</f>
        <v>5622.1</v>
      </c>
      <c r="G824" s="25">
        <f>SUM(Ведомственная!H83)</f>
        <v>0</v>
      </c>
      <c r="H824" s="25">
        <f>SUM(Ведомственная!I83)</f>
        <v>0</v>
      </c>
    </row>
    <row r="825" spans="1:8">
      <c r="A825" s="125" t="s">
        <v>22</v>
      </c>
      <c r="B825" s="2" t="s">
        <v>108</v>
      </c>
      <c r="C825" s="2" t="s">
        <v>96</v>
      </c>
      <c r="D825" s="2" t="s">
        <v>34</v>
      </c>
      <c r="E825" s="2" t="s">
        <v>94</v>
      </c>
      <c r="F825" s="25">
        <f>SUM(Ведомственная!G29+Ведомственная!G48+Ведомственная!G131)</f>
        <v>4076.9</v>
      </c>
      <c r="G825" s="25">
        <f>SUM(Ведомственная!H29+Ведомственная!H48+Ведомственная!H131)</f>
        <v>76.900000000000006</v>
      </c>
      <c r="H825" s="25">
        <f>SUM(Ведомственная!I29+Ведомственная!I48+Ведомственная!I131)</f>
        <v>76.900000000000006</v>
      </c>
    </row>
    <row r="826" spans="1:8" ht="47.25" hidden="1">
      <c r="A826" s="125" t="s">
        <v>486</v>
      </c>
      <c r="B826" s="31" t="s">
        <v>487</v>
      </c>
      <c r="C826" s="2"/>
      <c r="D826" s="2"/>
      <c r="E826" s="2"/>
      <c r="F826" s="25">
        <f>SUM(F827)</f>
        <v>0</v>
      </c>
      <c r="G826" s="25">
        <f>SUM(G827)</f>
        <v>0</v>
      </c>
      <c r="H826" s="25">
        <f>SUM(H827)</f>
        <v>0</v>
      </c>
    </row>
    <row r="827" spans="1:8" ht="31.5" hidden="1">
      <c r="A827" s="125" t="s">
        <v>230</v>
      </c>
      <c r="B827" s="31" t="s">
        <v>487</v>
      </c>
      <c r="C827" s="2" t="s">
        <v>122</v>
      </c>
      <c r="D827" s="2" t="s">
        <v>13</v>
      </c>
      <c r="E827" s="2" t="s">
        <v>24</v>
      </c>
      <c r="F827" s="25"/>
      <c r="G827" s="25"/>
      <c r="H827" s="25"/>
    </row>
    <row r="828" spans="1:8" ht="31.5" hidden="1">
      <c r="A828" s="125" t="s">
        <v>52</v>
      </c>
      <c r="B828" s="126" t="s">
        <v>212</v>
      </c>
      <c r="C828" s="126" t="s">
        <v>91</v>
      </c>
      <c r="D828" s="126" t="s">
        <v>34</v>
      </c>
      <c r="E828" s="126" t="s">
        <v>13</v>
      </c>
      <c r="F828" s="102"/>
      <c r="G828" s="102"/>
      <c r="H828" s="102"/>
    </row>
    <row r="829" spans="1:8" ht="47.25">
      <c r="A829" s="125" t="s">
        <v>214</v>
      </c>
      <c r="B829" s="126" t="s">
        <v>560</v>
      </c>
      <c r="C829" s="126"/>
      <c r="D829" s="126"/>
      <c r="E829" s="126"/>
      <c r="F829" s="102">
        <f>SUM(F830)</f>
        <v>24.8</v>
      </c>
      <c r="G829" s="102">
        <f>SUM(G830)</f>
        <v>26.5</v>
      </c>
      <c r="H829" s="102">
        <f>SUM(H830)</f>
        <v>149.6</v>
      </c>
    </row>
    <row r="830" spans="1:8">
      <c r="A830" s="125" t="s">
        <v>90</v>
      </c>
      <c r="B830" s="126" t="s">
        <v>560</v>
      </c>
      <c r="C830" s="126" t="s">
        <v>91</v>
      </c>
      <c r="D830" s="126" t="s">
        <v>34</v>
      </c>
      <c r="E830" s="126" t="s">
        <v>169</v>
      </c>
      <c r="F830" s="102">
        <f>SUM(Ведомственная!G79)</f>
        <v>24.8</v>
      </c>
      <c r="G830" s="102">
        <f>SUM(Ведомственная!H79)</f>
        <v>26.5</v>
      </c>
      <c r="H830" s="102">
        <f>SUM(Ведомственная!I79)</f>
        <v>149.6</v>
      </c>
    </row>
    <row r="831" spans="1:8" ht="31.5">
      <c r="A831" s="125" t="s">
        <v>232</v>
      </c>
      <c r="B831" s="126" t="s">
        <v>811</v>
      </c>
      <c r="C831" s="126"/>
      <c r="D831" s="126"/>
      <c r="E831" s="126"/>
      <c r="F831" s="102">
        <f>SUM(F832:F834)</f>
        <v>4781.5</v>
      </c>
      <c r="G831" s="102">
        <f>SUM(G832:G834)</f>
        <v>5103.5</v>
      </c>
      <c r="H831" s="102">
        <f>SUM(H832:H834)</f>
        <v>5304.7</v>
      </c>
    </row>
    <row r="832" spans="1:8" ht="63">
      <c r="A832" s="27" t="s">
        <v>51</v>
      </c>
      <c r="B832" s="126" t="s">
        <v>811</v>
      </c>
      <c r="C832" s="126" t="s">
        <v>89</v>
      </c>
      <c r="D832" s="126" t="s">
        <v>54</v>
      </c>
      <c r="E832" s="126" t="s">
        <v>13</v>
      </c>
      <c r="F832" s="102">
        <f>SUM(Ведомственная!G136)</f>
        <v>4611.3999999999996</v>
      </c>
      <c r="G832" s="102">
        <f>SUM(Ведомственная!H136)</f>
        <v>4611.3999999999996</v>
      </c>
      <c r="H832" s="102">
        <f>SUM(Ведомственная!I136)</f>
        <v>4611.3999999999996</v>
      </c>
    </row>
    <row r="833" spans="1:8" ht="31.5">
      <c r="A833" s="125" t="s">
        <v>52</v>
      </c>
      <c r="B833" s="126" t="s">
        <v>811</v>
      </c>
      <c r="C833" s="126" t="s">
        <v>91</v>
      </c>
      <c r="D833" s="126" t="s">
        <v>54</v>
      </c>
      <c r="E833" s="126" t="s">
        <v>13</v>
      </c>
      <c r="F833" s="102">
        <f>SUM(Ведомственная!G137)</f>
        <v>90.1</v>
      </c>
      <c r="G833" s="102">
        <f>SUM(Ведомственная!H137)</f>
        <v>412.1</v>
      </c>
      <c r="H833" s="102">
        <f>SUM(Ведомственная!I137)</f>
        <v>613.29999999999995</v>
      </c>
    </row>
    <row r="834" spans="1:8">
      <c r="A834" s="125" t="s">
        <v>22</v>
      </c>
      <c r="B834" s="126" t="s">
        <v>811</v>
      </c>
      <c r="C834" s="126" t="s">
        <v>96</v>
      </c>
      <c r="D834" s="126" t="s">
        <v>54</v>
      </c>
      <c r="E834" s="126" t="s">
        <v>13</v>
      </c>
      <c r="F834" s="102">
        <f>SUM(Ведомственная!G138)</f>
        <v>80</v>
      </c>
      <c r="G834" s="102">
        <f>SUM(Ведомственная!H138)</f>
        <v>80</v>
      </c>
      <c r="H834" s="102">
        <f>SUM(Ведомственная!I138)</f>
        <v>80</v>
      </c>
    </row>
    <row r="835" spans="1:8" ht="221.25" customHeight="1">
      <c r="A835" s="125" t="s">
        <v>562</v>
      </c>
      <c r="B835" s="126" t="s">
        <v>563</v>
      </c>
      <c r="C835" s="31"/>
      <c r="D835" s="126"/>
      <c r="E835" s="126"/>
      <c r="F835" s="102">
        <f>SUM(Ведомственная!G70)</f>
        <v>102.8</v>
      </c>
      <c r="G835" s="102">
        <f>SUM(Ведомственная!H70)</f>
        <v>102.8</v>
      </c>
      <c r="H835" s="102">
        <f>SUM(Ведомственная!I70)</f>
        <v>102.8</v>
      </c>
    </row>
    <row r="836" spans="1:8" ht="63">
      <c r="A836" s="125" t="s">
        <v>51</v>
      </c>
      <c r="B836" s="126" t="s">
        <v>563</v>
      </c>
      <c r="C836" s="126" t="s">
        <v>89</v>
      </c>
      <c r="D836" s="126" t="s">
        <v>34</v>
      </c>
      <c r="E836" s="126" t="s">
        <v>13</v>
      </c>
      <c r="F836" s="102">
        <f>SUM(Ведомственная!G71)</f>
        <v>102.8</v>
      </c>
      <c r="G836" s="102">
        <f>SUM(Ведомственная!H71)</f>
        <v>102.8</v>
      </c>
      <c r="H836" s="102">
        <f>SUM(Ведомственная!I71)</f>
        <v>102.8</v>
      </c>
    </row>
    <row r="837" spans="1:8" ht="47.25">
      <c r="A837" s="125" t="s">
        <v>361</v>
      </c>
      <c r="B837" s="126" t="s">
        <v>568</v>
      </c>
      <c r="C837" s="31"/>
      <c r="D837" s="126"/>
      <c r="E837" s="126"/>
      <c r="F837" s="102">
        <f>SUM(F838:F839)</f>
        <v>149.20000000000002</v>
      </c>
      <c r="G837" s="102">
        <f>SUM(G838:G839)</f>
        <v>149.4</v>
      </c>
      <c r="H837" s="102">
        <f>SUM(H838:H839)</f>
        <v>149.70000000000002</v>
      </c>
    </row>
    <row r="838" spans="1:8" ht="63">
      <c r="A838" s="125" t="s">
        <v>51</v>
      </c>
      <c r="B838" s="126" t="s">
        <v>568</v>
      </c>
      <c r="C838" s="126" t="s">
        <v>89</v>
      </c>
      <c r="D838" s="126" t="s">
        <v>169</v>
      </c>
      <c r="E838" s="126" t="s">
        <v>169</v>
      </c>
      <c r="F838" s="102">
        <f>SUM(Ведомственная!G339)</f>
        <v>140.4</v>
      </c>
      <c r="G838" s="102">
        <f>SUM(Ведомственная!H339)</f>
        <v>140.6</v>
      </c>
      <c r="H838" s="102">
        <f>SUM(Ведомственная!I339)</f>
        <v>140.9</v>
      </c>
    </row>
    <row r="839" spans="1:8">
      <c r="A839" s="125" t="s">
        <v>90</v>
      </c>
      <c r="B839" s="126" t="s">
        <v>568</v>
      </c>
      <c r="C839" s="126" t="s">
        <v>91</v>
      </c>
      <c r="D839" s="126" t="s">
        <v>169</v>
      </c>
      <c r="E839" s="126" t="s">
        <v>169</v>
      </c>
      <c r="F839" s="102">
        <f>SUM(Ведомственная!G340)</f>
        <v>8.8000000000000007</v>
      </c>
      <c r="G839" s="102">
        <f>SUM(Ведомственная!H340)</f>
        <v>8.8000000000000007</v>
      </c>
      <c r="H839" s="102">
        <f>SUM(Ведомственная!I340)</f>
        <v>8.8000000000000007</v>
      </c>
    </row>
    <row r="840" spans="1:8" ht="31.5">
      <c r="A840" s="27" t="s">
        <v>45</v>
      </c>
      <c r="B840" s="31" t="s">
        <v>466</v>
      </c>
      <c r="C840" s="126"/>
      <c r="D840" s="126"/>
      <c r="E840" s="126"/>
      <c r="F840" s="102">
        <f>SUM(F841)</f>
        <v>0</v>
      </c>
      <c r="G840" s="102">
        <f>SUM(G841)</f>
        <v>0</v>
      </c>
      <c r="H840" s="102">
        <f>SUM(H841)</f>
        <v>0</v>
      </c>
    </row>
    <row r="841" spans="1:8">
      <c r="A841" s="125" t="s">
        <v>22</v>
      </c>
      <c r="B841" s="31" t="s">
        <v>466</v>
      </c>
      <c r="C841" s="126" t="s">
        <v>96</v>
      </c>
      <c r="D841" s="126" t="s">
        <v>13</v>
      </c>
      <c r="E841" s="126" t="s">
        <v>24</v>
      </c>
      <c r="F841" s="102">
        <f>SUM(Ведомственная!G236)</f>
        <v>0</v>
      </c>
      <c r="G841" s="102">
        <f>SUM(Ведомственная!H236)</f>
        <v>0</v>
      </c>
      <c r="H841" s="102">
        <f>SUM(Ведомственная!I236)</f>
        <v>0</v>
      </c>
    </row>
    <row r="842" spans="1:8">
      <c r="A842" s="89" t="s">
        <v>926</v>
      </c>
      <c r="B842" s="31"/>
      <c r="C842" s="126"/>
      <c r="D842" s="126"/>
      <c r="E842" s="126"/>
      <c r="F842" s="102"/>
      <c r="G842" s="45">
        <v>50000</v>
      </c>
      <c r="H842" s="45">
        <v>100000</v>
      </c>
    </row>
    <row r="843" spans="1:8" s="24" customFormat="1" ht="14.25" customHeight="1">
      <c r="A843" s="21" t="s">
        <v>191</v>
      </c>
      <c r="B843" s="22"/>
      <c r="C843" s="22"/>
      <c r="D843" s="22"/>
      <c r="E843" s="22"/>
      <c r="F843" s="28">
        <f>SUM(F9+F13+F23+F116+F123+F132+F136+F140+F156+F163+F167+F171+F179+F186+F205+F214+F225+F248+F260+F267+F283+F299+F315+F328+F332+F416+F423+F428+F431+F434+F437+F447+F596+F681+F736+F747+F751+F758+F770+F773+F781+F787+F797)+F794+F791+F319</f>
        <v>5194400</v>
      </c>
      <c r="G843" s="28">
        <f>SUM(G9+G13+G23+G116+G123+G132+G136+G140+G156+G163+G167+G171+G179+G186+G205+G214+G225+G248+G260+G267+G283+G299+G315+G328+G332+G416+G423+G428+G431+G434+G437+G447+G596+G681+G736+G747+G751+G758+G770+G773+G781+G787+G797)+G794+G791+G319+G842</f>
        <v>4931100</v>
      </c>
      <c r="H843" s="28">
        <f>SUM(H9+H13+H23+H116+H123+H132+H136+H140+H156+H163+H167+H171+H179+H186+H205+H214+H225+H248+H260+H267+H283+H299+H315+H328+H332+H416+H423+H428+H431+H434+H437+H447+H596+H681+H736+H747+H751+H758+H770+H773+H781+H787+H797)+H794+H791+H319+H842</f>
        <v>4997199.9999999991</v>
      </c>
    </row>
    <row r="845" spans="1:8" hidden="1">
      <c r="F845" s="110">
        <f>SUM(Ведомственная!G1179)</f>
        <v>5194400</v>
      </c>
      <c r="G845" s="110">
        <f>SUM(Ведомственная!H1179)</f>
        <v>4931100</v>
      </c>
      <c r="H845" s="110">
        <f>SUM(Ведомственная!I1179)</f>
        <v>4997200.0000000009</v>
      </c>
    </row>
    <row r="846" spans="1:8" hidden="1">
      <c r="F846" s="110">
        <f>SUM(F845-F843)</f>
        <v>0</v>
      </c>
      <c r="G846" s="110">
        <f>SUM(G845-G843)</f>
        <v>0</v>
      </c>
      <c r="H846" s="110">
        <f>SUM(H845-H843)</f>
        <v>1.862645149230957E-9</v>
      </c>
    </row>
    <row r="847" spans="1:8" hidden="1"/>
    <row r="848" spans="1:8" hidden="1"/>
    <row r="849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workbookViewId="0">
      <selection activeCell="F5" sqref="F5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84"/>
      <c r="E1" s="84"/>
      <c r="F1" s="84" t="s">
        <v>994</v>
      </c>
    </row>
    <row r="2" spans="1:6" ht="15.75" customHeight="1">
      <c r="C2" s="85"/>
      <c r="E2" s="85"/>
      <c r="F2" s="85" t="s">
        <v>991</v>
      </c>
    </row>
    <row r="3" spans="1:6">
      <c r="C3" s="85"/>
      <c r="E3" s="85"/>
      <c r="F3" s="85" t="s">
        <v>1</v>
      </c>
    </row>
    <row r="4" spans="1:6">
      <c r="C4" s="85"/>
      <c r="E4" s="85"/>
      <c r="F4" s="85" t="s">
        <v>2</v>
      </c>
    </row>
    <row r="5" spans="1:6">
      <c r="C5" s="17"/>
      <c r="E5" s="17"/>
      <c r="F5" s="17" t="s">
        <v>992</v>
      </c>
    </row>
    <row r="6" spans="1:6" ht="46.5" customHeight="1">
      <c r="A6" s="183" t="s">
        <v>973</v>
      </c>
      <c r="B6" s="184"/>
      <c r="C6" s="184"/>
      <c r="D6" s="185"/>
      <c r="E6" s="185"/>
      <c r="F6" s="185"/>
    </row>
    <row r="7" spans="1:6">
      <c r="D7" s="86"/>
      <c r="E7" s="86"/>
      <c r="F7" s="86" t="s">
        <v>536</v>
      </c>
    </row>
    <row r="8" spans="1:6" ht="31.5">
      <c r="A8" s="87" t="s">
        <v>159</v>
      </c>
      <c r="B8" s="88" t="s">
        <v>163</v>
      </c>
      <c r="C8" s="88" t="s">
        <v>164</v>
      </c>
      <c r="D8" s="88" t="s">
        <v>703</v>
      </c>
      <c r="E8" s="88" t="s">
        <v>842</v>
      </c>
      <c r="F8" s="88" t="s">
        <v>843</v>
      </c>
    </row>
    <row r="9" spans="1:6" s="92" customFormat="1">
      <c r="A9" s="89" t="s">
        <v>87</v>
      </c>
      <c r="B9" s="90" t="s">
        <v>34</v>
      </c>
      <c r="C9" s="90" t="s">
        <v>32</v>
      </c>
      <c r="D9" s="91">
        <f>SUM(D10:D17)</f>
        <v>316691.8</v>
      </c>
      <c r="E9" s="91">
        <f>SUM(E10:E17)</f>
        <v>253414.6</v>
      </c>
      <c r="F9" s="91">
        <f>SUM(F10:F17)</f>
        <v>255667.7</v>
      </c>
    </row>
    <row r="10" spans="1:6" ht="47.25">
      <c r="A10" s="93" t="s">
        <v>165</v>
      </c>
      <c r="B10" s="94" t="s">
        <v>34</v>
      </c>
      <c r="C10" s="94" t="s">
        <v>44</v>
      </c>
      <c r="D10" s="95">
        <f>Ведомственная!G51</f>
        <v>2053.3000000000002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>
      <c r="A11" s="93" t="s">
        <v>166</v>
      </c>
      <c r="B11" s="94" t="s">
        <v>34</v>
      </c>
      <c r="C11" s="94" t="s">
        <v>54</v>
      </c>
      <c r="D11" s="95">
        <f>Ведомственная!G12</f>
        <v>17659.8</v>
      </c>
      <c r="E11" s="95">
        <f>Ведомственная!H12</f>
        <v>17659.8</v>
      </c>
      <c r="F11" s="95">
        <f>Ведомственная!I12</f>
        <v>17659.8</v>
      </c>
    </row>
    <row r="12" spans="1:6" ht="63">
      <c r="A12" s="93" t="s">
        <v>167</v>
      </c>
      <c r="B12" s="94" t="s">
        <v>34</v>
      </c>
      <c r="C12" s="94" t="s">
        <v>13</v>
      </c>
      <c r="D12" s="95">
        <f>Ведомственная!G55</f>
        <v>121295</v>
      </c>
      <c r="E12" s="95">
        <f>Ведомственная!H55</f>
        <v>121035.40000000001</v>
      </c>
      <c r="F12" s="95">
        <f>Ведомственная!I55</f>
        <v>121295</v>
      </c>
    </row>
    <row r="13" spans="1:6">
      <c r="A13" s="93" t="s">
        <v>168</v>
      </c>
      <c r="B13" s="94" t="s">
        <v>34</v>
      </c>
      <c r="C13" s="94" t="s">
        <v>169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>
      <c r="A14" s="93" t="s">
        <v>102</v>
      </c>
      <c r="B14" s="94" t="s">
        <v>34</v>
      </c>
      <c r="C14" s="94" t="s">
        <v>78</v>
      </c>
      <c r="D14" s="95">
        <f>Ведомственная!G32+Ведомственная!G451</f>
        <v>33914.1</v>
      </c>
      <c r="E14" s="95">
        <f>Ведомственная!H32+Ведомственная!H451</f>
        <v>33914.1</v>
      </c>
      <c r="F14" s="95">
        <f>Ведомственная!I32+Ведомственная!I451</f>
        <v>33914.1</v>
      </c>
    </row>
    <row r="15" spans="1:6">
      <c r="A15" s="93" t="s">
        <v>638</v>
      </c>
      <c r="B15" s="94" t="s">
        <v>34</v>
      </c>
      <c r="C15" s="94" t="s">
        <v>113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>
      <c r="A16" s="93" t="s">
        <v>144</v>
      </c>
      <c r="B16" s="94" t="s">
        <v>34</v>
      </c>
      <c r="C16" s="94" t="s">
        <v>170</v>
      </c>
      <c r="D16" s="95">
        <f>SUM(Ведомственная!G456)</f>
        <v>900</v>
      </c>
      <c r="E16" s="95">
        <f>SUM(Ведомственная!H456)</f>
        <v>0</v>
      </c>
      <c r="F16" s="95">
        <f>SUM(Ведомственная!I456)</f>
        <v>0</v>
      </c>
    </row>
    <row r="17" spans="1:6">
      <c r="A17" s="93" t="s">
        <v>93</v>
      </c>
      <c r="B17" s="94" t="s">
        <v>34</v>
      </c>
      <c r="C17" s="94" t="s">
        <v>94</v>
      </c>
      <c r="D17" s="95">
        <f>SUM(Ведомственная!G20+Ведомственная!G39+Ведомственная!G84+Ведомственная!G460)</f>
        <v>135222.69999999998</v>
      </c>
      <c r="E17" s="95">
        <f>SUM(Ведомственная!H20+Ведомственная!H39+Ведомственная!H84+Ведомственная!H460)</f>
        <v>78725.5</v>
      </c>
      <c r="F17" s="95">
        <f>SUM(Ведомственная!I20+Ведомственная!I39+Ведомственная!I84+Ведомственная!I460)</f>
        <v>80595.899999999994</v>
      </c>
    </row>
    <row r="18" spans="1:6" s="92" customFormat="1" ht="31.5">
      <c r="A18" s="89" t="s">
        <v>231</v>
      </c>
      <c r="B18" s="90" t="s">
        <v>54</v>
      </c>
      <c r="C18" s="90" t="s">
        <v>32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>
      <c r="A19" s="93" t="s">
        <v>171</v>
      </c>
      <c r="B19" s="94" t="s">
        <v>54</v>
      </c>
      <c r="C19" s="94" t="s">
        <v>13</v>
      </c>
      <c r="D19" s="95">
        <f>SUM(Ведомственная!G133)</f>
        <v>4781.5</v>
      </c>
      <c r="E19" s="95">
        <f>SUM(Ведомственная!H133)</f>
        <v>5103.5</v>
      </c>
      <c r="F19" s="95">
        <f>SUM(Ведомственная!I133)</f>
        <v>5304.7</v>
      </c>
    </row>
    <row r="20" spans="1:6" ht="47.25">
      <c r="A20" s="93" t="s">
        <v>172</v>
      </c>
      <c r="B20" s="94" t="s">
        <v>54</v>
      </c>
      <c r="C20" s="94" t="s">
        <v>173</v>
      </c>
      <c r="D20" s="95">
        <f>SUM(Ведомственная!G139)</f>
        <v>26479.4</v>
      </c>
      <c r="E20" s="95">
        <f>SUM(Ведомственная!H139)</f>
        <v>22179.4</v>
      </c>
      <c r="F20" s="95">
        <f>SUM(Ведомственная!I139)</f>
        <v>22179.4</v>
      </c>
    </row>
    <row r="21" spans="1:6" s="92" customFormat="1">
      <c r="A21" s="89" t="s">
        <v>12</v>
      </c>
      <c r="B21" s="90" t="s">
        <v>13</v>
      </c>
      <c r="C21" s="90" t="s">
        <v>32</v>
      </c>
      <c r="D21" s="91">
        <f>SUM(D22:D24)</f>
        <v>305724.99999999994</v>
      </c>
      <c r="E21" s="91">
        <f>SUM(E22:E24)</f>
        <v>355045.2</v>
      </c>
      <c r="F21" s="91">
        <f>SUM(F22:F24)</f>
        <v>334051.39999999997</v>
      </c>
    </row>
    <row r="22" spans="1:6">
      <c r="A22" s="93" t="s">
        <v>14</v>
      </c>
      <c r="B22" s="94" t="s">
        <v>13</v>
      </c>
      <c r="C22" s="94" t="s">
        <v>15</v>
      </c>
      <c r="D22" s="95">
        <f>Ведомственная!G166</f>
        <v>108312</v>
      </c>
      <c r="E22" s="95">
        <f>Ведомственная!H166</f>
        <v>130192</v>
      </c>
      <c r="F22" s="95">
        <f>Ведомственная!I166</f>
        <v>130192</v>
      </c>
    </row>
    <row r="23" spans="1:6">
      <c r="A23" s="93" t="s">
        <v>174</v>
      </c>
      <c r="B23" s="94" t="s">
        <v>13</v>
      </c>
      <c r="C23" s="94" t="s">
        <v>173</v>
      </c>
      <c r="D23" s="95">
        <f>SUM(Ведомственная!G175)</f>
        <v>182067.69999999998</v>
      </c>
      <c r="E23" s="95">
        <f>SUM(Ведомственная!H175)</f>
        <v>211725.4</v>
      </c>
      <c r="F23" s="95">
        <f>SUM(Ведомственная!I175)</f>
        <v>190731.6</v>
      </c>
    </row>
    <row r="24" spans="1:6">
      <c r="A24" s="93" t="s">
        <v>23</v>
      </c>
      <c r="B24" s="94" t="s">
        <v>13</v>
      </c>
      <c r="C24" s="94" t="s">
        <v>24</v>
      </c>
      <c r="D24" s="95">
        <f>Ведомственная!G194</f>
        <v>15345.3</v>
      </c>
      <c r="E24" s="95">
        <f>Ведомственная!H194</f>
        <v>13127.800000000001</v>
      </c>
      <c r="F24" s="95">
        <f>Ведомственная!I194</f>
        <v>13127.800000000001</v>
      </c>
    </row>
    <row r="25" spans="1:6" ht="14.25" customHeight="1">
      <c r="A25" s="89" t="s">
        <v>237</v>
      </c>
      <c r="B25" s="90" t="s">
        <v>169</v>
      </c>
      <c r="C25" s="90" t="s">
        <v>32</v>
      </c>
      <c r="D25" s="91">
        <f>SUM(D26:D29)</f>
        <v>300338.8</v>
      </c>
      <c r="E25" s="91">
        <f>SUM(E26:E29)</f>
        <v>196563.6</v>
      </c>
      <c r="F25" s="91">
        <f>SUM(F26:F29)</f>
        <v>203526.09999999998</v>
      </c>
    </row>
    <row r="26" spans="1:6" hidden="1">
      <c r="A26" s="93" t="s">
        <v>175</v>
      </c>
      <c r="B26" s="94" t="s">
        <v>169</v>
      </c>
      <c r="C26" s="94" t="s">
        <v>34</v>
      </c>
      <c r="D26" s="95">
        <f>SUM(Ведомственная!G238)</f>
        <v>82676.600000000006</v>
      </c>
      <c r="E26" s="95">
        <f>SUM(Ведомственная!H238)</f>
        <v>0</v>
      </c>
      <c r="F26" s="95">
        <f>SUM(Ведомственная!I238)</f>
        <v>9052</v>
      </c>
    </row>
    <row r="27" spans="1:6">
      <c r="A27" s="93" t="s">
        <v>176</v>
      </c>
      <c r="B27" s="94" t="s">
        <v>169</v>
      </c>
      <c r="C27" s="94" t="s">
        <v>44</v>
      </c>
      <c r="D27" s="95">
        <f>SUM(Ведомственная!G245)</f>
        <v>27014</v>
      </c>
      <c r="E27" s="95">
        <f>SUM(Ведомственная!H245)</f>
        <v>30232.6</v>
      </c>
      <c r="F27" s="95">
        <f>SUM(Ведомственная!I245)</f>
        <v>30232.6</v>
      </c>
    </row>
    <row r="28" spans="1:6">
      <c r="A28" s="93" t="s">
        <v>177</v>
      </c>
      <c r="B28" s="94" t="s">
        <v>169</v>
      </c>
      <c r="C28" s="94" t="s">
        <v>54</v>
      </c>
      <c r="D28" s="95">
        <f>SUM(Ведомственная!G273)</f>
        <v>144149</v>
      </c>
      <c r="E28" s="95">
        <f>SUM(Ведомственная!H273)</f>
        <v>118681.60000000001</v>
      </c>
      <c r="F28" s="95">
        <f>SUM(Ведомственная!I273)</f>
        <v>121091.8</v>
      </c>
    </row>
    <row r="29" spans="1:6" ht="31.5">
      <c r="A29" s="93" t="s">
        <v>178</v>
      </c>
      <c r="B29" s="94" t="s">
        <v>169</v>
      </c>
      <c r="C29" s="94" t="s">
        <v>169</v>
      </c>
      <c r="D29" s="95">
        <f>SUM(Ведомственная!G318)</f>
        <v>46499.199999999997</v>
      </c>
      <c r="E29" s="95">
        <f>SUM(Ведомственная!H318)</f>
        <v>47649.4</v>
      </c>
      <c r="F29" s="95">
        <f>SUM(Ведомственная!I318)</f>
        <v>43149.7</v>
      </c>
    </row>
    <row r="30" spans="1:6" s="92" customFormat="1">
      <c r="A30" s="89" t="s">
        <v>359</v>
      </c>
      <c r="B30" s="90" t="s">
        <v>78</v>
      </c>
      <c r="C30" s="90" t="s">
        <v>32</v>
      </c>
      <c r="D30" s="91">
        <f>SUM(D31:D32)</f>
        <v>15884.1</v>
      </c>
      <c r="E30" s="91">
        <f>SUM(E31:E32)</f>
        <v>10447.5</v>
      </c>
      <c r="F30" s="91">
        <f>SUM(F31:F32)</f>
        <v>10447.5</v>
      </c>
    </row>
    <row r="31" spans="1:6" ht="31.5">
      <c r="A31" s="93" t="s">
        <v>243</v>
      </c>
      <c r="B31" s="94" t="s">
        <v>78</v>
      </c>
      <c r="C31" s="94" t="s">
        <v>54</v>
      </c>
      <c r="D31" s="95">
        <f>SUM(Ведомственная!G342)</f>
        <v>6964.5</v>
      </c>
      <c r="E31" s="95">
        <f>SUM(Ведомственная!H342)</f>
        <v>6964.5</v>
      </c>
      <c r="F31" s="95">
        <f>SUM(Ведомственная!I342)</f>
        <v>6964.5</v>
      </c>
    </row>
    <row r="32" spans="1:6">
      <c r="A32" s="93" t="s">
        <v>179</v>
      </c>
      <c r="B32" s="94" t="s">
        <v>78</v>
      </c>
      <c r="C32" s="94" t="s">
        <v>169</v>
      </c>
      <c r="D32" s="95">
        <f>SUM(Ведомственная!G348)</f>
        <v>8919.6</v>
      </c>
      <c r="E32" s="95">
        <f>SUM(Ведомственная!H348)</f>
        <v>3483</v>
      </c>
      <c r="F32" s="95">
        <f>SUM(Ведомственная!I348)</f>
        <v>3483</v>
      </c>
    </row>
    <row r="33" spans="1:6" s="92" customFormat="1">
      <c r="A33" s="89" t="s">
        <v>112</v>
      </c>
      <c r="B33" s="90" t="s">
        <v>113</v>
      </c>
      <c r="C33" s="90" t="s">
        <v>32</v>
      </c>
      <c r="D33" s="91">
        <f>SUM(D34:D38)</f>
        <v>2459369.8000000003</v>
      </c>
      <c r="E33" s="91">
        <f>SUM(E34:E38)</f>
        <v>2409371.8000000003</v>
      </c>
      <c r="F33" s="91">
        <f>SUM(F34:F38)</f>
        <v>2403785.7000000007</v>
      </c>
    </row>
    <row r="34" spans="1:6">
      <c r="A34" s="93" t="s">
        <v>180</v>
      </c>
      <c r="B34" s="94" t="s">
        <v>113</v>
      </c>
      <c r="C34" s="94" t="s">
        <v>34</v>
      </c>
      <c r="D34" s="95">
        <f>SUM(Ведомственная!G791)</f>
        <v>945400.40000000014</v>
      </c>
      <c r="E34" s="95">
        <f>SUM(Ведомственная!H791)</f>
        <v>923608.10000000009</v>
      </c>
      <c r="F34" s="95">
        <f>SUM(Ведомственная!I791)</f>
        <v>927758.10000000009</v>
      </c>
    </row>
    <row r="35" spans="1:6">
      <c r="A35" s="93" t="s">
        <v>181</v>
      </c>
      <c r="B35" s="94" t="s">
        <v>113</v>
      </c>
      <c r="C35" s="94" t="s">
        <v>44</v>
      </c>
      <c r="D35" s="95">
        <f>SUM(Ведомственная!G849)</f>
        <v>1229537.5</v>
      </c>
      <c r="E35" s="95">
        <f>SUM(Ведомственная!H849)</f>
        <v>1198884.2000000002</v>
      </c>
      <c r="F35" s="95">
        <f>SUM(Ведомственная!I849)</f>
        <v>1198709.3000000003</v>
      </c>
    </row>
    <row r="36" spans="1:6">
      <c r="A36" s="93" t="s">
        <v>114</v>
      </c>
      <c r="B36" s="94" t="s">
        <v>113</v>
      </c>
      <c r="C36" s="94" t="s">
        <v>54</v>
      </c>
      <c r="D36" s="95">
        <f>SUM(Ведомственная!G1036+Ведомственная!G911)</f>
        <v>181723.59999999998</v>
      </c>
      <c r="E36" s="95">
        <f>SUM(Ведомственная!H1036+Ведомственная!H911)</f>
        <v>195075.20000000001</v>
      </c>
      <c r="F36" s="95">
        <f>SUM(Ведомственная!I1036+Ведомственная!I911)</f>
        <v>188755.6</v>
      </c>
    </row>
    <row r="37" spans="1:6">
      <c r="A37" s="93" t="s">
        <v>182</v>
      </c>
      <c r="B37" s="94" t="s">
        <v>113</v>
      </c>
      <c r="C37" s="94" t="s">
        <v>113</v>
      </c>
      <c r="D37" s="95">
        <f>SUM(Ведомственная!G930)+Ведомственная!G480+Ведомственная!G673+Ведомственная!G1060</f>
        <v>31666.5</v>
      </c>
      <c r="E37" s="95">
        <f>SUM(Ведомственная!H930)+Ведомственная!H480+Ведомственная!H673+Ведомственная!H1060</f>
        <v>31266.500000000004</v>
      </c>
      <c r="F37" s="95">
        <f>SUM(Ведомственная!I930)+Ведомственная!I480+Ведомственная!I673+Ведомственная!I1060</f>
        <v>31266.500000000004</v>
      </c>
    </row>
    <row r="38" spans="1:6">
      <c r="A38" s="93" t="s">
        <v>183</v>
      </c>
      <c r="B38" s="94" t="s">
        <v>113</v>
      </c>
      <c r="C38" s="94" t="s">
        <v>173</v>
      </c>
      <c r="D38" s="95">
        <f>SUM(Ведомственная!G964)+Ведомственная!G364</f>
        <v>71041.8</v>
      </c>
      <c r="E38" s="95">
        <f>SUM(Ведомственная!H964)+Ведомственная!H364</f>
        <v>60537.8</v>
      </c>
      <c r="F38" s="95">
        <f>SUM(Ведомственная!I964)+Ведомственная!I364</f>
        <v>57296.2</v>
      </c>
    </row>
    <row r="39" spans="1:6" s="92" customFormat="1">
      <c r="A39" s="89" t="s">
        <v>360</v>
      </c>
      <c r="B39" s="90" t="s">
        <v>15</v>
      </c>
      <c r="C39" s="90" t="s">
        <v>32</v>
      </c>
      <c r="D39" s="91">
        <f>SUM(D40:D41)</f>
        <v>171621.6</v>
      </c>
      <c r="E39" s="91">
        <f>SUM(E40:E41)</f>
        <v>152449.60000000001</v>
      </c>
      <c r="F39" s="91">
        <f>SUM(F40:F41)</f>
        <v>156449.60000000001</v>
      </c>
    </row>
    <row r="40" spans="1:6">
      <c r="A40" s="93" t="s">
        <v>184</v>
      </c>
      <c r="B40" s="94" t="s">
        <v>15</v>
      </c>
      <c r="C40" s="94" t="s">
        <v>34</v>
      </c>
      <c r="D40" s="95">
        <f>SUM(Ведомственная!G1062)</f>
        <v>130955</v>
      </c>
      <c r="E40" s="95">
        <f>SUM(Ведомственная!H1062)</f>
        <v>121228.20000000001</v>
      </c>
      <c r="F40" s="95">
        <f>SUM(Ведомственная!I1062)</f>
        <v>125228.20000000001</v>
      </c>
    </row>
    <row r="41" spans="1:6">
      <c r="A41" s="93" t="s">
        <v>185</v>
      </c>
      <c r="B41" s="94" t="s">
        <v>15</v>
      </c>
      <c r="C41" s="94" t="s">
        <v>13</v>
      </c>
      <c r="D41" s="95">
        <f>SUM(Ведомственная!G1128)</f>
        <v>40666.600000000006</v>
      </c>
      <c r="E41" s="95">
        <f>SUM(Ведомственная!H1128)</f>
        <v>31221.4</v>
      </c>
      <c r="F41" s="95">
        <f>SUM(Ведомственная!I1128)</f>
        <v>31221.4</v>
      </c>
    </row>
    <row r="42" spans="1:6" s="92" customFormat="1">
      <c r="A42" s="89" t="s">
        <v>30</v>
      </c>
      <c r="B42" s="90" t="s">
        <v>31</v>
      </c>
      <c r="C42" s="90" t="s">
        <v>32</v>
      </c>
      <c r="D42" s="91">
        <f>SUM(D43:D47)</f>
        <v>1291258.6000000003</v>
      </c>
      <c r="E42" s="91">
        <f>SUM(E43:E47)</f>
        <v>1309664.6000000003</v>
      </c>
      <c r="F42" s="91">
        <f>SUM(F43:F47)</f>
        <v>1338095.7000000002</v>
      </c>
    </row>
    <row r="43" spans="1:6">
      <c r="A43" s="93" t="s">
        <v>33</v>
      </c>
      <c r="B43" s="94" t="s">
        <v>31</v>
      </c>
      <c r="C43" s="94" t="s">
        <v>34</v>
      </c>
      <c r="D43" s="95">
        <f>SUM(Ведомственная!G488)</f>
        <v>11879.1</v>
      </c>
      <c r="E43" s="95">
        <f>SUM(Ведомственная!H488)</f>
        <v>11879.1</v>
      </c>
      <c r="F43" s="95">
        <f>SUM(Ведомственная!I488)</f>
        <v>11879.1</v>
      </c>
    </row>
    <row r="44" spans="1:6">
      <c r="A44" s="93" t="s">
        <v>43</v>
      </c>
      <c r="B44" s="94" t="s">
        <v>31</v>
      </c>
      <c r="C44" s="94" t="s">
        <v>44</v>
      </c>
      <c r="D44" s="95">
        <f>SUM(Ведомственная!G495)</f>
        <v>83820.799999999988</v>
      </c>
      <c r="E44" s="95">
        <f>SUM(Ведомственная!H495)</f>
        <v>84228.2</v>
      </c>
      <c r="F44" s="95">
        <f>SUM(Ведомственная!I495)</f>
        <v>84651.9</v>
      </c>
    </row>
    <row r="45" spans="1:6">
      <c r="A45" s="93" t="s">
        <v>53</v>
      </c>
      <c r="B45" s="94" t="s">
        <v>31</v>
      </c>
      <c r="C45" s="94" t="s">
        <v>54</v>
      </c>
      <c r="D45" s="95">
        <f>SUM(Ведомственная!G374+Ведомственная!G514+Ведомственная!G1173)+Ведомственная!G1002</f>
        <v>844662.60000000021</v>
      </c>
      <c r="E45" s="95">
        <f>SUM(Ведомственная!H374+Ведомственная!H514+Ведомственная!H1173)+Ведомственная!H1002</f>
        <v>862128.70000000019</v>
      </c>
      <c r="F45" s="95">
        <f>SUM(Ведомственная!I374+Ведомственная!I514+Ведомственная!I1173)+Ведомственная!I1002</f>
        <v>885617.10000000009</v>
      </c>
    </row>
    <row r="46" spans="1:6">
      <c r="A46" s="93" t="s">
        <v>186</v>
      </c>
      <c r="B46" s="94" t="s">
        <v>31</v>
      </c>
      <c r="C46" s="94" t="s">
        <v>13</v>
      </c>
      <c r="D46" s="95">
        <f>SUM(Ведомственная!G612+Ведомственная!G386+Ведомственная!G1012)</f>
        <v>309902.8</v>
      </c>
      <c r="E46" s="95">
        <f>SUM(Ведомственная!H612+Ведомственная!H386+Ведомственная!H1012)</f>
        <v>314248.8</v>
      </c>
      <c r="F46" s="95">
        <f>SUM(Ведомственная!I612+Ведомственная!I386+Ведомственная!I1012)</f>
        <v>318767.8</v>
      </c>
    </row>
    <row r="47" spans="1:6">
      <c r="A47" s="93" t="s">
        <v>77</v>
      </c>
      <c r="B47" s="94" t="s">
        <v>31</v>
      </c>
      <c r="C47" s="94" t="s">
        <v>78</v>
      </c>
      <c r="D47" s="95">
        <f>SUM(Ведомственная!G397+Ведомственная!G474+Ведомственная!G639+Ведомственная!G680+Ведомственная!G1021)</f>
        <v>40993.300000000003</v>
      </c>
      <c r="E47" s="95">
        <f>SUM(Ведомственная!H397+Ведомственная!H474+Ведомственная!H639+Ведомственная!H680+Ведомственная!H1021)</f>
        <v>37179.800000000003</v>
      </c>
      <c r="F47" s="95">
        <f>SUM(Ведомственная!I397+Ведомственная!I474+Ведомственная!I639+Ведомственная!I680+Ведомственная!I1021)</f>
        <v>37179.800000000003</v>
      </c>
    </row>
    <row r="48" spans="1:6" s="92" customFormat="1">
      <c r="A48" s="89" t="s">
        <v>256</v>
      </c>
      <c r="B48" s="90" t="s">
        <v>170</v>
      </c>
      <c r="C48" s="90" t="s">
        <v>32</v>
      </c>
      <c r="D48" s="91">
        <f>SUM(D49:D52)</f>
        <v>302249.40000000002</v>
      </c>
      <c r="E48" s="91">
        <f>SUM(E49:E52)</f>
        <v>166860.19999999998</v>
      </c>
      <c r="F48" s="91">
        <f>SUM(F49:F52)</f>
        <v>167692.19999999998</v>
      </c>
    </row>
    <row r="49" spans="1:6">
      <c r="A49" s="93" t="s">
        <v>187</v>
      </c>
      <c r="B49" s="94" t="s">
        <v>170</v>
      </c>
      <c r="C49" s="94" t="s">
        <v>34</v>
      </c>
      <c r="D49" s="95">
        <f>SUM(Ведомственная!G416+Ведомственная!G687)</f>
        <v>159026.1</v>
      </c>
      <c r="E49" s="95">
        <f>SUM(Ведомственная!H416+Ведомственная!H687)</f>
        <v>124203.59999999999</v>
      </c>
      <c r="F49" s="95">
        <f>SUM(Ведомственная!I416+Ведомственная!I687)</f>
        <v>125203.59999999999</v>
      </c>
    </row>
    <row r="50" spans="1:6">
      <c r="A50" s="93" t="s">
        <v>188</v>
      </c>
      <c r="B50" s="94" t="s">
        <v>170</v>
      </c>
      <c r="C50" s="94" t="s">
        <v>44</v>
      </c>
      <c r="D50" s="95">
        <f>Ведомственная!G725</f>
        <v>115830.8</v>
      </c>
      <c r="E50" s="95">
        <f>Ведомственная!H725</f>
        <v>15264.1</v>
      </c>
      <c r="F50" s="95">
        <f>Ведомственная!I725</f>
        <v>15264.1</v>
      </c>
    </row>
    <row r="51" spans="1:6" ht="13.5" customHeight="1">
      <c r="A51" s="93" t="s">
        <v>189</v>
      </c>
      <c r="B51" s="94" t="s">
        <v>170</v>
      </c>
      <c r="C51" s="94" t="s">
        <v>54</v>
      </c>
      <c r="D51" s="95">
        <f>Ведомственная!G759</f>
        <v>14136</v>
      </c>
      <c r="E51" s="95">
        <f>Ведомственная!H759</f>
        <v>14136</v>
      </c>
      <c r="F51" s="95">
        <f>Ведомственная!I759</f>
        <v>13968</v>
      </c>
    </row>
    <row r="52" spans="1:6" ht="31.5">
      <c r="A52" s="93" t="s">
        <v>190</v>
      </c>
      <c r="B52" s="94" t="s">
        <v>170</v>
      </c>
      <c r="C52" s="94" t="s">
        <v>169</v>
      </c>
      <c r="D52" s="95">
        <f>SUM(Ведомственная!G775)+Ведомственная!G1033</f>
        <v>13256.5</v>
      </c>
      <c r="E52" s="95">
        <f>SUM(Ведомственная!H775)+Ведомственная!H1033</f>
        <v>13256.5</v>
      </c>
      <c r="F52" s="95">
        <f>SUM(Ведомственная!I775)+Ведомственная!I1033</f>
        <v>13256.5</v>
      </c>
    </row>
    <row r="53" spans="1:6">
      <c r="A53" s="89" t="s">
        <v>926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>
      <c r="A54" s="89" t="s">
        <v>191</v>
      </c>
      <c r="B54" s="96"/>
      <c r="C54" s="96"/>
      <c r="D54" s="97">
        <f>SUM(D9+D18+D21+D25+D30+D33+D39+D42+D48)</f>
        <v>5194400.0000000009</v>
      </c>
      <c r="E54" s="97">
        <f>SUM(E9+E18+E21+E25+E30+E33+E39+E42+E48)+E53</f>
        <v>4931100.0000000009</v>
      </c>
      <c r="F54" s="97">
        <f>SUM(F9+F18+F21+F25+F30+F33+F39+F42+F48)+F53</f>
        <v>4997200.0000000009</v>
      </c>
    </row>
    <row r="55" spans="1:6" hidden="1">
      <c r="D55" s="98"/>
      <c r="E55" s="98"/>
      <c r="F55" s="98"/>
    </row>
    <row r="56" spans="1:6" hidden="1">
      <c r="D56" s="110">
        <f>SUM(Ведомственная!G1179)</f>
        <v>5194400</v>
      </c>
      <c r="E56" s="110">
        <f>SUM(Ведомственная!H1179)</f>
        <v>4931100</v>
      </c>
      <c r="F56" s="110">
        <f>SUM(Ведомственная!I1179)</f>
        <v>4997200.0000000009</v>
      </c>
    </row>
    <row r="57" spans="1:6" hidden="1">
      <c r="D57" s="120">
        <f>SUM(D56-D54)</f>
        <v>-9.3132257461547852E-10</v>
      </c>
      <c r="E57" s="120">
        <f>SUM(E56-E54)</f>
        <v>-9.3132257461547852E-10</v>
      </c>
      <c r="F57" s="120">
        <f>SUM(F56-F54)</f>
        <v>0</v>
      </c>
    </row>
    <row r="58" spans="1:6" hidden="1">
      <c r="D58" s="99"/>
      <c r="E58" s="99"/>
      <c r="F58" s="99"/>
    </row>
    <row r="59" spans="1:6" hidden="1">
      <c r="D59" s="100"/>
      <c r="E59" s="100"/>
      <c r="F59" s="100"/>
    </row>
    <row r="60" spans="1:6" hidden="1">
      <c r="D60" s="100"/>
      <c r="E60" s="100"/>
      <c r="F60" s="100"/>
    </row>
  </sheetData>
  <mergeCells count="1">
    <mergeCell ref="A6:F6"/>
  </mergeCells>
  <conditionalFormatting sqref="D9:D53">
    <cfRule type="cellIs" dxfId="2" priority="16" operator="lessThan">
      <formula>0</formula>
    </cfRule>
  </conditionalFormatting>
  <conditionalFormatting sqref="E9:E53">
    <cfRule type="cellIs" dxfId="1" priority="2" operator="lessThan">
      <formula>0</formula>
    </cfRule>
  </conditionalFormatting>
  <conditionalFormatting sqref="F9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topLeftCell="A2" workbookViewId="0">
      <selection activeCell="D6" sqref="D6"/>
    </sheetView>
  </sheetViews>
  <sheetFormatPr defaultRowHeight="15.75"/>
  <cols>
    <col min="1" max="1" width="54.85546875" style="131" customWidth="1"/>
    <col min="2" max="4" width="14.7109375" style="131" customWidth="1"/>
    <col min="5" max="256" width="9.140625" style="131"/>
    <col min="257" max="257" width="54.85546875" style="131" customWidth="1"/>
    <col min="258" max="260" width="14.7109375" style="131" customWidth="1"/>
    <col min="261" max="512" width="9.140625" style="131"/>
    <col min="513" max="513" width="54.85546875" style="131" customWidth="1"/>
    <col min="514" max="516" width="14.7109375" style="131" customWidth="1"/>
    <col min="517" max="768" width="9.140625" style="131"/>
    <col min="769" max="769" width="54.85546875" style="131" customWidth="1"/>
    <col min="770" max="772" width="14.7109375" style="131" customWidth="1"/>
    <col min="773" max="1024" width="9.140625" style="131"/>
    <col min="1025" max="1025" width="54.85546875" style="131" customWidth="1"/>
    <col min="1026" max="1028" width="14.7109375" style="131" customWidth="1"/>
    <col min="1029" max="1280" width="9.140625" style="131"/>
    <col min="1281" max="1281" width="54.85546875" style="131" customWidth="1"/>
    <col min="1282" max="1284" width="14.7109375" style="131" customWidth="1"/>
    <col min="1285" max="1536" width="9.140625" style="131"/>
    <col min="1537" max="1537" width="54.85546875" style="131" customWidth="1"/>
    <col min="1538" max="1540" width="14.7109375" style="131" customWidth="1"/>
    <col min="1541" max="1792" width="9.140625" style="131"/>
    <col min="1793" max="1793" width="54.85546875" style="131" customWidth="1"/>
    <col min="1794" max="1796" width="14.7109375" style="131" customWidth="1"/>
    <col min="1797" max="2048" width="9.140625" style="131"/>
    <col min="2049" max="2049" width="54.85546875" style="131" customWidth="1"/>
    <col min="2050" max="2052" width="14.7109375" style="131" customWidth="1"/>
    <col min="2053" max="2304" width="9.140625" style="131"/>
    <col min="2305" max="2305" width="54.85546875" style="131" customWidth="1"/>
    <col min="2306" max="2308" width="14.7109375" style="131" customWidth="1"/>
    <col min="2309" max="2560" width="9.140625" style="131"/>
    <col min="2561" max="2561" width="54.85546875" style="131" customWidth="1"/>
    <col min="2562" max="2564" width="14.7109375" style="131" customWidth="1"/>
    <col min="2565" max="2816" width="9.140625" style="131"/>
    <col min="2817" max="2817" width="54.85546875" style="131" customWidth="1"/>
    <col min="2818" max="2820" width="14.7109375" style="131" customWidth="1"/>
    <col min="2821" max="3072" width="9.140625" style="131"/>
    <col min="3073" max="3073" width="54.85546875" style="131" customWidth="1"/>
    <col min="3074" max="3076" width="14.7109375" style="131" customWidth="1"/>
    <col min="3077" max="3328" width="9.140625" style="131"/>
    <col min="3329" max="3329" width="54.85546875" style="131" customWidth="1"/>
    <col min="3330" max="3332" width="14.7109375" style="131" customWidth="1"/>
    <col min="3333" max="3584" width="9.140625" style="131"/>
    <col min="3585" max="3585" width="54.85546875" style="131" customWidth="1"/>
    <col min="3586" max="3588" width="14.7109375" style="131" customWidth="1"/>
    <col min="3589" max="3840" width="9.140625" style="131"/>
    <col min="3841" max="3841" width="54.85546875" style="131" customWidth="1"/>
    <col min="3842" max="3844" width="14.7109375" style="131" customWidth="1"/>
    <col min="3845" max="4096" width="9.140625" style="131"/>
    <col min="4097" max="4097" width="54.85546875" style="131" customWidth="1"/>
    <col min="4098" max="4100" width="14.7109375" style="131" customWidth="1"/>
    <col min="4101" max="4352" width="9.140625" style="131"/>
    <col min="4353" max="4353" width="54.85546875" style="131" customWidth="1"/>
    <col min="4354" max="4356" width="14.7109375" style="131" customWidth="1"/>
    <col min="4357" max="4608" width="9.140625" style="131"/>
    <col min="4609" max="4609" width="54.85546875" style="131" customWidth="1"/>
    <col min="4610" max="4612" width="14.7109375" style="131" customWidth="1"/>
    <col min="4613" max="4864" width="9.140625" style="131"/>
    <col min="4865" max="4865" width="54.85546875" style="131" customWidth="1"/>
    <col min="4866" max="4868" width="14.7109375" style="131" customWidth="1"/>
    <col min="4869" max="5120" width="9.140625" style="131"/>
    <col min="5121" max="5121" width="54.85546875" style="131" customWidth="1"/>
    <col min="5122" max="5124" width="14.7109375" style="131" customWidth="1"/>
    <col min="5125" max="5376" width="9.140625" style="131"/>
    <col min="5377" max="5377" width="54.85546875" style="131" customWidth="1"/>
    <col min="5378" max="5380" width="14.7109375" style="131" customWidth="1"/>
    <col min="5381" max="5632" width="9.140625" style="131"/>
    <col min="5633" max="5633" width="54.85546875" style="131" customWidth="1"/>
    <col min="5634" max="5636" width="14.7109375" style="131" customWidth="1"/>
    <col min="5637" max="5888" width="9.140625" style="131"/>
    <col min="5889" max="5889" width="54.85546875" style="131" customWidth="1"/>
    <col min="5890" max="5892" width="14.7109375" style="131" customWidth="1"/>
    <col min="5893" max="6144" width="9.140625" style="131"/>
    <col min="6145" max="6145" width="54.85546875" style="131" customWidth="1"/>
    <col min="6146" max="6148" width="14.7109375" style="131" customWidth="1"/>
    <col min="6149" max="6400" width="9.140625" style="131"/>
    <col min="6401" max="6401" width="54.85546875" style="131" customWidth="1"/>
    <col min="6402" max="6404" width="14.7109375" style="131" customWidth="1"/>
    <col min="6405" max="6656" width="9.140625" style="131"/>
    <col min="6657" max="6657" width="54.85546875" style="131" customWidth="1"/>
    <col min="6658" max="6660" width="14.7109375" style="131" customWidth="1"/>
    <col min="6661" max="6912" width="9.140625" style="131"/>
    <col min="6913" max="6913" width="54.85546875" style="131" customWidth="1"/>
    <col min="6914" max="6916" width="14.7109375" style="131" customWidth="1"/>
    <col min="6917" max="7168" width="9.140625" style="131"/>
    <col min="7169" max="7169" width="54.85546875" style="131" customWidth="1"/>
    <col min="7170" max="7172" width="14.7109375" style="131" customWidth="1"/>
    <col min="7173" max="7424" width="9.140625" style="131"/>
    <col min="7425" max="7425" width="54.85546875" style="131" customWidth="1"/>
    <col min="7426" max="7428" width="14.7109375" style="131" customWidth="1"/>
    <col min="7429" max="7680" width="9.140625" style="131"/>
    <col min="7681" max="7681" width="54.85546875" style="131" customWidth="1"/>
    <col min="7682" max="7684" width="14.7109375" style="131" customWidth="1"/>
    <col min="7685" max="7936" width="9.140625" style="131"/>
    <col min="7937" max="7937" width="54.85546875" style="131" customWidth="1"/>
    <col min="7938" max="7940" width="14.7109375" style="131" customWidth="1"/>
    <col min="7941" max="8192" width="9.140625" style="131"/>
    <col min="8193" max="8193" width="54.85546875" style="131" customWidth="1"/>
    <col min="8194" max="8196" width="14.7109375" style="131" customWidth="1"/>
    <col min="8197" max="8448" width="9.140625" style="131"/>
    <col min="8449" max="8449" width="54.85546875" style="131" customWidth="1"/>
    <col min="8450" max="8452" width="14.7109375" style="131" customWidth="1"/>
    <col min="8453" max="8704" width="9.140625" style="131"/>
    <col min="8705" max="8705" width="54.85546875" style="131" customWidth="1"/>
    <col min="8706" max="8708" width="14.7109375" style="131" customWidth="1"/>
    <col min="8709" max="8960" width="9.140625" style="131"/>
    <col min="8961" max="8961" width="54.85546875" style="131" customWidth="1"/>
    <col min="8962" max="8964" width="14.7109375" style="131" customWidth="1"/>
    <col min="8965" max="9216" width="9.140625" style="131"/>
    <col min="9217" max="9217" width="54.85546875" style="131" customWidth="1"/>
    <col min="9218" max="9220" width="14.7109375" style="131" customWidth="1"/>
    <col min="9221" max="9472" width="9.140625" style="131"/>
    <col min="9473" max="9473" width="54.85546875" style="131" customWidth="1"/>
    <col min="9474" max="9476" width="14.7109375" style="131" customWidth="1"/>
    <col min="9477" max="9728" width="9.140625" style="131"/>
    <col min="9729" max="9729" width="54.85546875" style="131" customWidth="1"/>
    <col min="9730" max="9732" width="14.7109375" style="131" customWidth="1"/>
    <col min="9733" max="9984" width="9.140625" style="131"/>
    <col min="9985" max="9985" width="54.85546875" style="131" customWidth="1"/>
    <col min="9986" max="9988" width="14.7109375" style="131" customWidth="1"/>
    <col min="9989" max="10240" width="9.140625" style="131"/>
    <col min="10241" max="10241" width="54.85546875" style="131" customWidth="1"/>
    <col min="10242" max="10244" width="14.7109375" style="131" customWidth="1"/>
    <col min="10245" max="10496" width="9.140625" style="131"/>
    <col min="10497" max="10497" width="54.85546875" style="131" customWidth="1"/>
    <col min="10498" max="10500" width="14.7109375" style="131" customWidth="1"/>
    <col min="10501" max="10752" width="9.140625" style="131"/>
    <col min="10753" max="10753" width="54.85546875" style="131" customWidth="1"/>
    <col min="10754" max="10756" width="14.7109375" style="131" customWidth="1"/>
    <col min="10757" max="11008" width="9.140625" style="131"/>
    <col min="11009" max="11009" width="54.85546875" style="131" customWidth="1"/>
    <col min="11010" max="11012" width="14.7109375" style="131" customWidth="1"/>
    <col min="11013" max="11264" width="9.140625" style="131"/>
    <col min="11265" max="11265" width="54.85546875" style="131" customWidth="1"/>
    <col min="11266" max="11268" width="14.7109375" style="131" customWidth="1"/>
    <col min="11269" max="11520" width="9.140625" style="131"/>
    <col min="11521" max="11521" width="54.85546875" style="131" customWidth="1"/>
    <col min="11522" max="11524" width="14.7109375" style="131" customWidth="1"/>
    <col min="11525" max="11776" width="9.140625" style="131"/>
    <col min="11777" max="11777" width="54.85546875" style="131" customWidth="1"/>
    <col min="11778" max="11780" width="14.7109375" style="131" customWidth="1"/>
    <col min="11781" max="12032" width="9.140625" style="131"/>
    <col min="12033" max="12033" width="54.85546875" style="131" customWidth="1"/>
    <col min="12034" max="12036" width="14.7109375" style="131" customWidth="1"/>
    <col min="12037" max="12288" width="9.140625" style="131"/>
    <col min="12289" max="12289" width="54.85546875" style="131" customWidth="1"/>
    <col min="12290" max="12292" width="14.7109375" style="131" customWidth="1"/>
    <col min="12293" max="12544" width="9.140625" style="131"/>
    <col min="12545" max="12545" width="54.85546875" style="131" customWidth="1"/>
    <col min="12546" max="12548" width="14.7109375" style="131" customWidth="1"/>
    <col min="12549" max="12800" width="9.140625" style="131"/>
    <col min="12801" max="12801" width="54.85546875" style="131" customWidth="1"/>
    <col min="12802" max="12804" width="14.7109375" style="131" customWidth="1"/>
    <col min="12805" max="13056" width="9.140625" style="131"/>
    <col min="13057" max="13057" width="54.85546875" style="131" customWidth="1"/>
    <col min="13058" max="13060" width="14.7109375" style="131" customWidth="1"/>
    <col min="13061" max="13312" width="9.140625" style="131"/>
    <col min="13313" max="13313" width="54.85546875" style="131" customWidth="1"/>
    <col min="13314" max="13316" width="14.7109375" style="131" customWidth="1"/>
    <col min="13317" max="13568" width="9.140625" style="131"/>
    <col min="13569" max="13569" width="54.85546875" style="131" customWidth="1"/>
    <col min="13570" max="13572" width="14.7109375" style="131" customWidth="1"/>
    <col min="13573" max="13824" width="9.140625" style="131"/>
    <col min="13825" max="13825" width="54.85546875" style="131" customWidth="1"/>
    <col min="13826" max="13828" width="14.7109375" style="131" customWidth="1"/>
    <col min="13829" max="14080" width="9.140625" style="131"/>
    <col min="14081" max="14081" width="54.85546875" style="131" customWidth="1"/>
    <col min="14082" max="14084" width="14.7109375" style="131" customWidth="1"/>
    <col min="14085" max="14336" width="9.140625" style="131"/>
    <col min="14337" max="14337" width="54.85546875" style="131" customWidth="1"/>
    <col min="14338" max="14340" width="14.7109375" style="131" customWidth="1"/>
    <col min="14341" max="14592" width="9.140625" style="131"/>
    <col min="14593" max="14593" width="54.85546875" style="131" customWidth="1"/>
    <col min="14594" max="14596" width="14.7109375" style="131" customWidth="1"/>
    <col min="14597" max="14848" width="9.140625" style="131"/>
    <col min="14849" max="14849" width="54.85546875" style="131" customWidth="1"/>
    <col min="14850" max="14852" width="14.7109375" style="131" customWidth="1"/>
    <col min="14853" max="15104" width="9.140625" style="131"/>
    <col min="15105" max="15105" width="54.85546875" style="131" customWidth="1"/>
    <col min="15106" max="15108" width="14.7109375" style="131" customWidth="1"/>
    <col min="15109" max="15360" width="9.140625" style="131"/>
    <col min="15361" max="15361" width="54.85546875" style="131" customWidth="1"/>
    <col min="15362" max="15364" width="14.7109375" style="131" customWidth="1"/>
    <col min="15365" max="15616" width="9.140625" style="131"/>
    <col min="15617" max="15617" width="54.85546875" style="131" customWidth="1"/>
    <col min="15618" max="15620" width="14.7109375" style="131" customWidth="1"/>
    <col min="15621" max="15872" width="9.140625" style="131"/>
    <col min="15873" max="15873" width="54.85546875" style="131" customWidth="1"/>
    <col min="15874" max="15876" width="14.7109375" style="131" customWidth="1"/>
    <col min="15877" max="16128" width="9.140625" style="131"/>
    <col min="16129" max="16129" width="54.85546875" style="131" customWidth="1"/>
    <col min="16130" max="16132" width="14.7109375" style="131" customWidth="1"/>
    <col min="16133" max="16384" width="9.140625" style="131"/>
  </cols>
  <sheetData>
    <row r="1" spans="1:4" hidden="1">
      <c r="B1" s="9" t="s">
        <v>644</v>
      </c>
    </row>
    <row r="2" spans="1:4" ht="13.5" customHeight="1">
      <c r="B2" s="9"/>
      <c r="C2" s="9"/>
      <c r="D2" s="9" t="s">
        <v>995</v>
      </c>
    </row>
    <row r="3" spans="1:4">
      <c r="B3" s="132"/>
      <c r="C3" s="132"/>
      <c r="D3" s="132" t="s">
        <v>991</v>
      </c>
    </row>
    <row r="4" spans="1:4">
      <c r="B4" s="132"/>
      <c r="C4" s="132"/>
      <c r="D4" s="132" t="s">
        <v>1</v>
      </c>
    </row>
    <row r="5" spans="1:4">
      <c r="B5" s="133"/>
      <c r="C5" s="133"/>
      <c r="D5" s="133" t="s">
        <v>2</v>
      </c>
    </row>
    <row r="6" spans="1:4" ht="15" customHeight="1">
      <c r="B6" s="134"/>
      <c r="C6" s="134"/>
      <c r="D6" s="134" t="s">
        <v>992</v>
      </c>
    </row>
    <row r="9" spans="1:4" ht="37.5" customHeight="1">
      <c r="A9" s="186" t="s">
        <v>694</v>
      </c>
      <c r="B9" s="183"/>
      <c r="C9" s="183"/>
      <c r="D9" s="183"/>
    </row>
    <row r="10" spans="1:4" ht="10.5" customHeight="1">
      <c r="A10" s="135"/>
    </row>
    <row r="11" spans="1:4" ht="20.25" customHeight="1">
      <c r="A11" s="187" t="s">
        <v>645</v>
      </c>
      <c r="B11" s="188"/>
      <c r="C11" s="188"/>
      <c r="D11" s="188"/>
    </row>
    <row r="12" spans="1:4">
      <c r="D12" s="86" t="s">
        <v>536</v>
      </c>
    </row>
    <row r="13" spans="1:4" ht="35.25" customHeight="1">
      <c r="A13" s="167" t="s">
        <v>159</v>
      </c>
      <c r="B13" s="168" t="s">
        <v>695</v>
      </c>
      <c r="C13" s="168" t="s">
        <v>696</v>
      </c>
      <c r="D13" s="168" t="s">
        <v>697</v>
      </c>
    </row>
    <row r="14" spans="1:4" ht="45.75" customHeight="1">
      <c r="A14" s="169" t="s">
        <v>646</v>
      </c>
      <c r="B14" s="170">
        <f>SUM(B15-B16)</f>
        <v>0</v>
      </c>
      <c r="C14" s="170">
        <f>SUM(C15-C16)</f>
        <v>0</v>
      </c>
      <c r="D14" s="170">
        <f>SUM(D15-D16)</f>
        <v>0</v>
      </c>
    </row>
    <row r="15" spans="1:4" ht="24" customHeight="1">
      <c r="A15" s="171" t="s">
        <v>647</v>
      </c>
      <c r="B15" s="170"/>
      <c r="C15" s="170"/>
      <c r="D15" s="170"/>
    </row>
    <row r="16" spans="1:4" ht="25.5" customHeight="1">
      <c r="A16" s="171" t="s">
        <v>648</v>
      </c>
      <c r="B16" s="170"/>
      <c r="C16" s="170"/>
      <c r="D16" s="170"/>
    </row>
    <row r="17" spans="1:4" ht="31.5">
      <c r="A17" s="169" t="s">
        <v>649</v>
      </c>
      <c r="B17" s="170">
        <f>SUM(B19-B20)</f>
        <v>0</v>
      </c>
      <c r="C17" s="170">
        <f>SUM(C19-C20)</f>
        <v>0</v>
      </c>
      <c r="D17" s="170">
        <f>SUM(D19-D20)</f>
        <v>0</v>
      </c>
    </row>
    <row r="18" spans="1:4" hidden="1">
      <c r="A18" s="172"/>
      <c r="B18" s="170"/>
      <c r="C18" s="170"/>
      <c r="D18" s="170"/>
    </row>
    <row r="19" spans="1:4" ht="24" customHeight="1">
      <c r="A19" s="171" t="s">
        <v>647</v>
      </c>
      <c r="B19" s="170"/>
      <c r="C19" s="170"/>
      <c r="D19" s="170"/>
    </row>
    <row r="20" spans="1:4" ht="25.5" customHeight="1">
      <c r="A20" s="171" t="s">
        <v>648</v>
      </c>
      <c r="B20" s="170">
        <v>0</v>
      </c>
      <c r="C20" s="170"/>
      <c r="D20" s="170"/>
    </row>
    <row r="21" spans="1:4" ht="21" customHeight="1">
      <c r="A21" s="173" t="s">
        <v>650</v>
      </c>
      <c r="B21" s="170">
        <f>SUM(B22-B23)</f>
        <v>0</v>
      </c>
      <c r="C21" s="170">
        <f>SUM(C22-C23)</f>
        <v>0</v>
      </c>
      <c r="D21" s="170">
        <f>SUM(D22-D23)</f>
        <v>0</v>
      </c>
    </row>
    <row r="22" spans="1:4" ht="24" customHeight="1">
      <c r="A22" s="171" t="s">
        <v>647</v>
      </c>
      <c r="B22" s="170">
        <f>SUM(B15+B19)</f>
        <v>0</v>
      </c>
      <c r="C22" s="170">
        <f>SUM(C15+C19)</f>
        <v>0</v>
      </c>
      <c r="D22" s="170">
        <f>SUM(D15+D19)</f>
        <v>0</v>
      </c>
    </row>
    <row r="23" spans="1:4" ht="21.75" customHeight="1">
      <c r="A23" s="171" t="s">
        <v>648</v>
      </c>
      <c r="B23" s="170">
        <v>0</v>
      </c>
      <c r="C23" s="170">
        <f>SUM(C20)+C16</f>
        <v>0</v>
      </c>
      <c r="D23" s="170">
        <f>SUM(D20)+D16</f>
        <v>0</v>
      </c>
    </row>
  </sheetData>
  <mergeCells count="2">
    <mergeCell ref="A9:D9"/>
    <mergeCell ref="A11:D11"/>
  </mergeCells>
  <pageMargins left="0.70866141732283472" right="0.31496062992125984" top="0.35433070866141736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topLeftCell="A2" workbookViewId="0">
      <selection activeCell="G6" sqref="G6"/>
    </sheetView>
  </sheetViews>
  <sheetFormatPr defaultRowHeight="15.75"/>
  <cols>
    <col min="1" max="1" width="27.5703125" style="136" customWidth="1"/>
    <col min="2" max="2" width="51.7109375" style="137" customWidth="1"/>
    <col min="3" max="3" width="18.85546875" style="137" hidden="1" customWidth="1"/>
    <col min="4" max="4" width="14.7109375" style="137" customWidth="1"/>
    <col min="5" max="5" width="17.5703125" style="139" hidden="1" customWidth="1"/>
    <col min="6" max="6" width="10.140625" style="139" hidden="1" customWidth="1"/>
    <col min="7" max="8" width="12.85546875" style="139" customWidth="1"/>
    <col min="9" max="256" width="9.140625" style="139"/>
    <col min="257" max="257" width="27.5703125" style="139" customWidth="1"/>
    <col min="258" max="258" width="51.7109375" style="139" customWidth="1"/>
    <col min="259" max="259" width="0" style="139" hidden="1" customWidth="1"/>
    <col min="260" max="260" width="14.7109375" style="139" customWidth="1"/>
    <col min="261" max="262" width="0" style="139" hidden="1" customWidth="1"/>
    <col min="263" max="264" width="12.85546875" style="139" customWidth="1"/>
    <col min="265" max="512" width="9.140625" style="139"/>
    <col min="513" max="513" width="27.5703125" style="139" customWidth="1"/>
    <col min="514" max="514" width="51.7109375" style="139" customWidth="1"/>
    <col min="515" max="515" width="0" style="139" hidden="1" customWidth="1"/>
    <col min="516" max="516" width="14.7109375" style="139" customWidth="1"/>
    <col min="517" max="518" width="0" style="139" hidden="1" customWidth="1"/>
    <col min="519" max="520" width="12.85546875" style="139" customWidth="1"/>
    <col min="521" max="768" width="9.140625" style="139"/>
    <col min="769" max="769" width="27.5703125" style="139" customWidth="1"/>
    <col min="770" max="770" width="51.7109375" style="139" customWidth="1"/>
    <col min="771" max="771" width="0" style="139" hidden="1" customWidth="1"/>
    <col min="772" max="772" width="14.7109375" style="139" customWidth="1"/>
    <col min="773" max="774" width="0" style="139" hidden="1" customWidth="1"/>
    <col min="775" max="776" width="12.85546875" style="139" customWidth="1"/>
    <col min="777" max="1024" width="9.140625" style="139"/>
    <col min="1025" max="1025" width="27.5703125" style="139" customWidth="1"/>
    <col min="1026" max="1026" width="51.7109375" style="139" customWidth="1"/>
    <col min="1027" max="1027" width="0" style="139" hidden="1" customWidth="1"/>
    <col min="1028" max="1028" width="14.7109375" style="139" customWidth="1"/>
    <col min="1029" max="1030" width="0" style="139" hidden="1" customWidth="1"/>
    <col min="1031" max="1032" width="12.85546875" style="139" customWidth="1"/>
    <col min="1033" max="1280" width="9.140625" style="139"/>
    <col min="1281" max="1281" width="27.5703125" style="139" customWidth="1"/>
    <col min="1282" max="1282" width="51.7109375" style="139" customWidth="1"/>
    <col min="1283" max="1283" width="0" style="139" hidden="1" customWidth="1"/>
    <col min="1284" max="1284" width="14.7109375" style="139" customWidth="1"/>
    <col min="1285" max="1286" width="0" style="139" hidden="1" customWidth="1"/>
    <col min="1287" max="1288" width="12.85546875" style="139" customWidth="1"/>
    <col min="1289" max="1536" width="9.140625" style="139"/>
    <col min="1537" max="1537" width="27.5703125" style="139" customWidth="1"/>
    <col min="1538" max="1538" width="51.7109375" style="139" customWidth="1"/>
    <col min="1539" max="1539" width="0" style="139" hidden="1" customWidth="1"/>
    <col min="1540" max="1540" width="14.7109375" style="139" customWidth="1"/>
    <col min="1541" max="1542" width="0" style="139" hidden="1" customWidth="1"/>
    <col min="1543" max="1544" width="12.85546875" style="139" customWidth="1"/>
    <col min="1545" max="1792" width="9.140625" style="139"/>
    <col min="1793" max="1793" width="27.5703125" style="139" customWidth="1"/>
    <col min="1794" max="1794" width="51.7109375" style="139" customWidth="1"/>
    <col min="1795" max="1795" width="0" style="139" hidden="1" customWidth="1"/>
    <col min="1796" max="1796" width="14.7109375" style="139" customWidth="1"/>
    <col min="1797" max="1798" width="0" style="139" hidden="1" customWidth="1"/>
    <col min="1799" max="1800" width="12.85546875" style="139" customWidth="1"/>
    <col min="1801" max="2048" width="9.140625" style="139"/>
    <col min="2049" max="2049" width="27.5703125" style="139" customWidth="1"/>
    <col min="2050" max="2050" width="51.7109375" style="139" customWidth="1"/>
    <col min="2051" max="2051" width="0" style="139" hidden="1" customWidth="1"/>
    <col min="2052" max="2052" width="14.7109375" style="139" customWidth="1"/>
    <col min="2053" max="2054" width="0" style="139" hidden="1" customWidth="1"/>
    <col min="2055" max="2056" width="12.85546875" style="139" customWidth="1"/>
    <col min="2057" max="2304" width="9.140625" style="139"/>
    <col min="2305" max="2305" width="27.5703125" style="139" customWidth="1"/>
    <col min="2306" max="2306" width="51.7109375" style="139" customWidth="1"/>
    <col min="2307" max="2307" width="0" style="139" hidden="1" customWidth="1"/>
    <col min="2308" max="2308" width="14.7109375" style="139" customWidth="1"/>
    <col min="2309" max="2310" width="0" style="139" hidden="1" customWidth="1"/>
    <col min="2311" max="2312" width="12.85546875" style="139" customWidth="1"/>
    <col min="2313" max="2560" width="9.140625" style="139"/>
    <col min="2561" max="2561" width="27.5703125" style="139" customWidth="1"/>
    <col min="2562" max="2562" width="51.7109375" style="139" customWidth="1"/>
    <col min="2563" max="2563" width="0" style="139" hidden="1" customWidth="1"/>
    <col min="2564" max="2564" width="14.7109375" style="139" customWidth="1"/>
    <col min="2565" max="2566" width="0" style="139" hidden="1" customWidth="1"/>
    <col min="2567" max="2568" width="12.85546875" style="139" customWidth="1"/>
    <col min="2569" max="2816" width="9.140625" style="139"/>
    <col min="2817" max="2817" width="27.5703125" style="139" customWidth="1"/>
    <col min="2818" max="2818" width="51.7109375" style="139" customWidth="1"/>
    <col min="2819" max="2819" width="0" style="139" hidden="1" customWidth="1"/>
    <col min="2820" max="2820" width="14.7109375" style="139" customWidth="1"/>
    <col min="2821" max="2822" width="0" style="139" hidden="1" customWidth="1"/>
    <col min="2823" max="2824" width="12.85546875" style="139" customWidth="1"/>
    <col min="2825" max="3072" width="9.140625" style="139"/>
    <col min="3073" max="3073" width="27.5703125" style="139" customWidth="1"/>
    <col min="3074" max="3074" width="51.7109375" style="139" customWidth="1"/>
    <col min="3075" max="3075" width="0" style="139" hidden="1" customWidth="1"/>
    <col min="3076" max="3076" width="14.7109375" style="139" customWidth="1"/>
    <col min="3077" max="3078" width="0" style="139" hidden="1" customWidth="1"/>
    <col min="3079" max="3080" width="12.85546875" style="139" customWidth="1"/>
    <col min="3081" max="3328" width="9.140625" style="139"/>
    <col min="3329" max="3329" width="27.5703125" style="139" customWidth="1"/>
    <col min="3330" max="3330" width="51.7109375" style="139" customWidth="1"/>
    <col min="3331" max="3331" width="0" style="139" hidden="1" customWidth="1"/>
    <col min="3332" max="3332" width="14.7109375" style="139" customWidth="1"/>
    <col min="3333" max="3334" width="0" style="139" hidden="1" customWidth="1"/>
    <col min="3335" max="3336" width="12.85546875" style="139" customWidth="1"/>
    <col min="3337" max="3584" width="9.140625" style="139"/>
    <col min="3585" max="3585" width="27.5703125" style="139" customWidth="1"/>
    <col min="3586" max="3586" width="51.7109375" style="139" customWidth="1"/>
    <col min="3587" max="3587" width="0" style="139" hidden="1" customWidth="1"/>
    <col min="3588" max="3588" width="14.7109375" style="139" customWidth="1"/>
    <col min="3589" max="3590" width="0" style="139" hidden="1" customWidth="1"/>
    <col min="3591" max="3592" width="12.85546875" style="139" customWidth="1"/>
    <col min="3593" max="3840" width="9.140625" style="139"/>
    <col min="3841" max="3841" width="27.5703125" style="139" customWidth="1"/>
    <col min="3842" max="3842" width="51.7109375" style="139" customWidth="1"/>
    <col min="3843" max="3843" width="0" style="139" hidden="1" customWidth="1"/>
    <col min="3844" max="3844" width="14.7109375" style="139" customWidth="1"/>
    <col min="3845" max="3846" width="0" style="139" hidden="1" customWidth="1"/>
    <col min="3847" max="3848" width="12.85546875" style="139" customWidth="1"/>
    <col min="3849" max="4096" width="9.140625" style="139"/>
    <col min="4097" max="4097" width="27.5703125" style="139" customWidth="1"/>
    <col min="4098" max="4098" width="51.7109375" style="139" customWidth="1"/>
    <col min="4099" max="4099" width="0" style="139" hidden="1" customWidth="1"/>
    <col min="4100" max="4100" width="14.7109375" style="139" customWidth="1"/>
    <col min="4101" max="4102" width="0" style="139" hidden="1" customWidth="1"/>
    <col min="4103" max="4104" width="12.85546875" style="139" customWidth="1"/>
    <col min="4105" max="4352" width="9.140625" style="139"/>
    <col min="4353" max="4353" width="27.5703125" style="139" customWidth="1"/>
    <col min="4354" max="4354" width="51.7109375" style="139" customWidth="1"/>
    <col min="4355" max="4355" width="0" style="139" hidden="1" customWidth="1"/>
    <col min="4356" max="4356" width="14.7109375" style="139" customWidth="1"/>
    <col min="4357" max="4358" width="0" style="139" hidden="1" customWidth="1"/>
    <col min="4359" max="4360" width="12.85546875" style="139" customWidth="1"/>
    <col min="4361" max="4608" width="9.140625" style="139"/>
    <col min="4609" max="4609" width="27.5703125" style="139" customWidth="1"/>
    <col min="4610" max="4610" width="51.7109375" style="139" customWidth="1"/>
    <col min="4611" max="4611" width="0" style="139" hidden="1" customWidth="1"/>
    <col min="4612" max="4612" width="14.7109375" style="139" customWidth="1"/>
    <col min="4613" max="4614" width="0" style="139" hidden="1" customWidth="1"/>
    <col min="4615" max="4616" width="12.85546875" style="139" customWidth="1"/>
    <col min="4617" max="4864" width="9.140625" style="139"/>
    <col min="4865" max="4865" width="27.5703125" style="139" customWidth="1"/>
    <col min="4866" max="4866" width="51.7109375" style="139" customWidth="1"/>
    <col min="4867" max="4867" width="0" style="139" hidden="1" customWidth="1"/>
    <col min="4868" max="4868" width="14.7109375" style="139" customWidth="1"/>
    <col min="4869" max="4870" width="0" style="139" hidden="1" customWidth="1"/>
    <col min="4871" max="4872" width="12.85546875" style="139" customWidth="1"/>
    <col min="4873" max="5120" width="9.140625" style="139"/>
    <col min="5121" max="5121" width="27.5703125" style="139" customWidth="1"/>
    <col min="5122" max="5122" width="51.7109375" style="139" customWidth="1"/>
    <col min="5123" max="5123" width="0" style="139" hidden="1" customWidth="1"/>
    <col min="5124" max="5124" width="14.7109375" style="139" customWidth="1"/>
    <col min="5125" max="5126" width="0" style="139" hidden="1" customWidth="1"/>
    <col min="5127" max="5128" width="12.85546875" style="139" customWidth="1"/>
    <col min="5129" max="5376" width="9.140625" style="139"/>
    <col min="5377" max="5377" width="27.5703125" style="139" customWidth="1"/>
    <col min="5378" max="5378" width="51.7109375" style="139" customWidth="1"/>
    <col min="5379" max="5379" width="0" style="139" hidden="1" customWidth="1"/>
    <col min="5380" max="5380" width="14.7109375" style="139" customWidth="1"/>
    <col min="5381" max="5382" width="0" style="139" hidden="1" customWidth="1"/>
    <col min="5383" max="5384" width="12.85546875" style="139" customWidth="1"/>
    <col min="5385" max="5632" width="9.140625" style="139"/>
    <col min="5633" max="5633" width="27.5703125" style="139" customWidth="1"/>
    <col min="5634" max="5634" width="51.7109375" style="139" customWidth="1"/>
    <col min="5635" max="5635" width="0" style="139" hidden="1" customWidth="1"/>
    <col min="5636" max="5636" width="14.7109375" style="139" customWidth="1"/>
    <col min="5637" max="5638" width="0" style="139" hidden="1" customWidth="1"/>
    <col min="5639" max="5640" width="12.85546875" style="139" customWidth="1"/>
    <col min="5641" max="5888" width="9.140625" style="139"/>
    <col min="5889" max="5889" width="27.5703125" style="139" customWidth="1"/>
    <col min="5890" max="5890" width="51.7109375" style="139" customWidth="1"/>
    <col min="5891" max="5891" width="0" style="139" hidden="1" customWidth="1"/>
    <col min="5892" max="5892" width="14.7109375" style="139" customWidth="1"/>
    <col min="5893" max="5894" width="0" style="139" hidden="1" customWidth="1"/>
    <col min="5895" max="5896" width="12.85546875" style="139" customWidth="1"/>
    <col min="5897" max="6144" width="9.140625" style="139"/>
    <col min="6145" max="6145" width="27.5703125" style="139" customWidth="1"/>
    <col min="6146" max="6146" width="51.7109375" style="139" customWidth="1"/>
    <col min="6147" max="6147" width="0" style="139" hidden="1" customWidth="1"/>
    <col min="6148" max="6148" width="14.7109375" style="139" customWidth="1"/>
    <col min="6149" max="6150" width="0" style="139" hidden="1" customWidth="1"/>
    <col min="6151" max="6152" width="12.85546875" style="139" customWidth="1"/>
    <col min="6153" max="6400" width="9.140625" style="139"/>
    <col min="6401" max="6401" width="27.5703125" style="139" customWidth="1"/>
    <col min="6402" max="6402" width="51.7109375" style="139" customWidth="1"/>
    <col min="6403" max="6403" width="0" style="139" hidden="1" customWidth="1"/>
    <col min="6404" max="6404" width="14.7109375" style="139" customWidth="1"/>
    <col min="6405" max="6406" width="0" style="139" hidden="1" customWidth="1"/>
    <col min="6407" max="6408" width="12.85546875" style="139" customWidth="1"/>
    <col min="6409" max="6656" width="9.140625" style="139"/>
    <col min="6657" max="6657" width="27.5703125" style="139" customWidth="1"/>
    <col min="6658" max="6658" width="51.7109375" style="139" customWidth="1"/>
    <col min="6659" max="6659" width="0" style="139" hidden="1" customWidth="1"/>
    <col min="6660" max="6660" width="14.7109375" style="139" customWidth="1"/>
    <col min="6661" max="6662" width="0" style="139" hidden="1" customWidth="1"/>
    <col min="6663" max="6664" width="12.85546875" style="139" customWidth="1"/>
    <col min="6665" max="6912" width="9.140625" style="139"/>
    <col min="6913" max="6913" width="27.5703125" style="139" customWidth="1"/>
    <col min="6914" max="6914" width="51.7109375" style="139" customWidth="1"/>
    <col min="6915" max="6915" width="0" style="139" hidden="1" customWidth="1"/>
    <col min="6916" max="6916" width="14.7109375" style="139" customWidth="1"/>
    <col min="6917" max="6918" width="0" style="139" hidden="1" customWidth="1"/>
    <col min="6919" max="6920" width="12.85546875" style="139" customWidth="1"/>
    <col min="6921" max="7168" width="9.140625" style="139"/>
    <col min="7169" max="7169" width="27.5703125" style="139" customWidth="1"/>
    <col min="7170" max="7170" width="51.7109375" style="139" customWidth="1"/>
    <col min="7171" max="7171" width="0" style="139" hidden="1" customWidth="1"/>
    <col min="7172" max="7172" width="14.7109375" style="139" customWidth="1"/>
    <col min="7173" max="7174" width="0" style="139" hidden="1" customWidth="1"/>
    <col min="7175" max="7176" width="12.85546875" style="139" customWidth="1"/>
    <col min="7177" max="7424" width="9.140625" style="139"/>
    <col min="7425" max="7425" width="27.5703125" style="139" customWidth="1"/>
    <col min="7426" max="7426" width="51.7109375" style="139" customWidth="1"/>
    <col min="7427" max="7427" width="0" style="139" hidden="1" customWidth="1"/>
    <col min="7428" max="7428" width="14.7109375" style="139" customWidth="1"/>
    <col min="7429" max="7430" width="0" style="139" hidden="1" customWidth="1"/>
    <col min="7431" max="7432" width="12.85546875" style="139" customWidth="1"/>
    <col min="7433" max="7680" width="9.140625" style="139"/>
    <col min="7681" max="7681" width="27.5703125" style="139" customWidth="1"/>
    <col min="7682" max="7682" width="51.7109375" style="139" customWidth="1"/>
    <col min="7683" max="7683" width="0" style="139" hidden="1" customWidth="1"/>
    <col min="7684" max="7684" width="14.7109375" style="139" customWidth="1"/>
    <col min="7685" max="7686" width="0" style="139" hidden="1" customWidth="1"/>
    <col min="7687" max="7688" width="12.85546875" style="139" customWidth="1"/>
    <col min="7689" max="7936" width="9.140625" style="139"/>
    <col min="7937" max="7937" width="27.5703125" style="139" customWidth="1"/>
    <col min="7938" max="7938" width="51.7109375" style="139" customWidth="1"/>
    <col min="7939" max="7939" width="0" style="139" hidden="1" customWidth="1"/>
    <col min="7940" max="7940" width="14.7109375" style="139" customWidth="1"/>
    <col min="7941" max="7942" width="0" style="139" hidden="1" customWidth="1"/>
    <col min="7943" max="7944" width="12.85546875" style="139" customWidth="1"/>
    <col min="7945" max="8192" width="9.140625" style="139"/>
    <col min="8193" max="8193" width="27.5703125" style="139" customWidth="1"/>
    <col min="8194" max="8194" width="51.7109375" style="139" customWidth="1"/>
    <col min="8195" max="8195" width="0" style="139" hidden="1" customWidth="1"/>
    <col min="8196" max="8196" width="14.7109375" style="139" customWidth="1"/>
    <col min="8197" max="8198" width="0" style="139" hidden="1" customWidth="1"/>
    <col min="8199" max="8200" width="12.85546875" style="139" customWidth="1"/>
    <col min="8201" max="8448" width="9.140625" style="139"/>
    <col min="8449" max="8449" width="27.5703125" style="139" customWidth="1"/>
    <col min="8450" max="8450" width="51.7109375" style="139" customWidth="1"/>
    <col min="8451" max="8451" width="0" style="139" hidden="1" customWidth="1"/>
    <col min="8452" max="8452" width="14.7109375" style="139" customWidth="1"/>
    <col min="8453" max="8454" width="0" style="139" hidden="1" customWidth="1"/>
    <col min="8455" max="8456" width="12.85546875" style="139" customWidth="1"/>
    <col min="8457" max="8704" width="9.140625" style="139"/>
    <col min="8705" max="8705" width="27.5703125" style="139" customWidth="1"/>
    <col min="8706" max="8706" width="51.7109375" style="139" customWidth="1"/>
    <col min="8707" max="8707" width="0" style="139" hidden="1" customWidth="1"/>
    <col min="8708" max="8708" width="14.7109375" style="139" customWidth="1"/>
    <col min="8709" max="8710" width="0" style="139" hidden="1" customWidth="1"/>
    <col min="8711" max="8712" width="12.85546875" style="139" customWidth="1"/>
    <col min="8713" max="8960" width="9.140625" style="139"/>
    <col min="8961" max="8961" width="27.5703125" style="139" customWidth="1"/>
    <col min="8962" max="8962" width="51.7109375" style="139" customWidth="1"/>
    <col min="8963" max="8963" width="0" style="139" hidden="1" customWidth="1"/>
    <col min="8964" max="8964" width="14.7109375" style="139" customWidth="1"/>
    <col min="8965" max="8966" width="0" style="139" hidden="1" customWidth="1"/>
    <col min="8967" max="8968" width="12.85546875" style="139" customWidth="1"/>
    <col min="8969" max="9216" width="9.140625" style="139"/>
    <col min="9217" max="9217" width="27.5703125" style="139" customWidth="1"/>
    <col min="9218" max="9218" width="51.7109375" style="139" customWidth="1"/>
    <col min="9219" max="9219" width="0" style="139" hidden="1" customWidth="1"/>
    <col min="9220" max="9220" width="14.7109375" style="139" customWidth="1"/>
    <col min="9221" max="9222" width="0" style="139" hidden="1" customWidth="1"/>
    <col min="9223" max="9224" width="12.85546875" style="139" customWidth="1"/>
    <col min="9225" max="9472" width="9.140625" style="139"/>
    <col min="9473" max="9473" width="27.5703125" style="139" customWidth="1"/>
    <col min="9474" max="9474" width="51.7109375" style="139" customWidth="1"/>
    <col min="9475" max="9475" width="0" style="139" hidden="1" customWidth="1"/>
    <col min="9476" max="9476" width="14.7109375" style="139" customWidth="1"/>
    <col min="9477" max="9478" width="0" style="139" hidden="1" customWidth="1"/>
    <col min="9479" max="9480" width="12.85546875" style="139" customWidth="1"/>
    <col min="9481" max="9728" width="9.140625" style="139"/>
    <col min="9729" max="9729" width="27.5703125" style="139" customWidth="1"/>
    <col min="9730" max="9730" width="51.7109375" style="139" customWidth="1"/>
    <col min="9731" max="9731" width="0" style="139" hidden="1" customWidth="1"/>
    <col min="9732" max="9732" width="14.7109375" style="139" customWidth="1"/>
    <col min="9733" max="9734" width="0" style="139" hidden="1" customWidth="1"/>
    <col min="9735" max="9736" width="12.85546875" style="139" customWidth="1"/>
    <col min="9737" max="9984" width="9.140625" style="139"/>
    <col min="9985" max="9985" width="27.5703125" style="139" customWidth="1"/>
    <col min="9986" max="9986" width="51.7109375" style="139" customWidth="1"/>
    <col min="9987" max="9987" width="0" style="139" hidden="1" customWidth="1"/>
    <col min="9988" max="9988" width="14.7109375" style="139" customWidth="1"/>
    <col min="9989" max="9990" width="0" style="139" hidden="1" customWidth="1"/>
    <col min="9991" max="9992" width="12.85546875" style="139" customWidth="1"/>
    <col min="9993" max="10240" width="9.140625" style="139"/>
    <col min="10241" max="10241" width="27.5703125" style="139" customWidth="1"/>
    <col min="10242" max="10242" width="51.7109375" style="139" customWidth="1"/>
    <col min="10243" max="10243" width="0" style="139" hidden="1" customWidth="1"/>
    <col min="10244" max="10244" width="14.7109375" style="139" customWidth="1"/>
    <col min="10245" max="10246" width="0" style="139" hidden="1" customWidth="1"/>
    <col min="10247" max="10248" width="12.85546875" style="139" customWidth="1"/>
    <col min="10249" max="10496" width="9.140625" style="139"/>
    <col min="10497" max="10497" width="27.5703125" style="139" customWidth="1"/>
    <col min="10498" max="10498" width="51.7109375" style="139" customWidth="1"/>
    <col min="10499" max="10499" width="0" style="139" hidden="1" customWidth="1"/>
    <col min="10500" max="10500" width="14.7109375" style="139" customWidth="1"/>
    <col min="10501" max="10502" width="0" style="139" hidden="1" customWidth="1"/>
    <col min="10503" max="10504" width="12.85546875" style="139" customWidth="1"/>
    <col min="10505" max="10752" width="9.140625" style="139"/>
    <col min="10753" max="10753" width="27.5703125" style="139" customWidth="1"/>
    <col min="10754" max="10754" width="51.7109375" style="139" customWidth="1"/>
    <col min="10755" max="10755" width="0" style="139" hidden="1" customWidth="1"/>
    <col min="10756" max="10756" width="14.7109375" style="139" customWidth="1"/>
    <col min="10757" max="10758" width="0" style="139" hidden="1" customWidth="1"/>
    <col min="10759" max="10760" width="12.85546875" style="139" customWidth="1"/>
    <col min="10761" max="11008" width="9.140625" style="139"/>
    <col min="11009" max="11009" width="27.5703125" style="139" customWidth="1"/>
    <col min="11010" max="11010" width="51.7109375" style="139" customWidth="1"/>
    <col min="11011" max="11011" width="0" style="139" hidden="1" customWidth="1"/>
    <col min="11012" max="11012" width="14.7109375" style="139" customWidth="1"/>
    <col min="11013" max="11014" width="0" style="139" hidden="1" customWidth="1"/>
    <col min="11015" max="11016" width="12.85546875" style="139" customWidth="1"/>
    <col min="11017" max="11264" width="9.140625" style="139"/>
    <col min="11265" max="11265" width="27.5703125" style="139" customWidth="1"/>
    <col min="11266" max="11266" width="51.7109375" style="139" customWidth="1"/>
    <col min="11267" max="11267" width="0" style="139" hidden="1" customWidth="1"/>
    <col min="11268" max="11268" width="14.7109375" style="139" customWidth="1"/>
    <col min="11269" max="11270" width="0" style="139" hidden="1" customWidth="1"/>
    <col min="11271" max="11272" width="12.85546875" style="139" customWidth="1"/>
    <col min="11273" max="11520" width="9.140625" style="139"/>
    <col min="11521" max="11521" width="27.5703125" style="139" customWidth="1"/>
    <col min="11522" max="11522" width="51.7109375" style="139" customWidth="1"/>
    <col min="11523" max="11523" width="0" style="139" hidden="1" customWidth="1"/>
    <col min="11524" max="11524" width="14.7109375" style="139" customWidth="1"/>
    <col min="11525" max="11526" width="0" style="139" hidden="1" customWidth="1"/>
    <col min="11527" max="11528" width="12.85546875" style="139" customWidth="1"/>
    <col min="11529" max="11776" width="9.140625" style="139"/>
    <col min="11777" max="11777" width="27.5703125" style="139" customWidth="1"/>
    <col min="11778" max="11778" width="51.7109375" style="139" customWidth="1"/>
    <col min="11779" max="11779" width="0" style="139" hidden="1" customWidth="1"/>
    <col min="11780" max="11780" width="14.7109375" style="139" customWidth="1"/>
    <col min="11781" max="11782" width="0" style="139" hidden="1" customWidth="1"/>
    <col min="11783" max="11784" width="12.85546875" style="139" customWidth="1"/>
    <col min="11785" max="12032" width="9.140625" style="139"/>
    <col min="12033" max="12033" width="27.5703125" style="139" customWidth="1"/>
    <col min="12034" max="12034" width="51.7109375" style="139" customWidth="1"/>
    <col min="12035" max="12035" width="0" style="139" hidden="1" customWidth="1"/>
    <col min="12036" max="12036" width="14.7109375" style="139" customWidth="1"/>
    <col min="12037" max="12038" width="0" style="139" hidden="1" customWidth="1"/>
    <col min="12039" max="12040" width="12.85546875" style="139" customWidth="1"/>
    <col min="12041" max="12288" width="9.140625" style="139"/>
    <col min="12289" max="12289" width="27.5703125" style="139" customWidth="1"/>
    <col min="12290" max="12290" width="51.7109375" style="139" customWidth="1"/>
    <col min="12291" max="12291" width="0" style="139" hidden="1" customWidth="1"/>
    <col min="12292" max="12292" width="14.7109375" style="139" customWidth="1"/>
    <col min="12293" max="12294" width="0" style="139" hidden="1" customWidth="1"/>
    <col min="12295" max="12296" width="12.85546875" style="139" customWidth="1"/>
    <col min="12297" max="12544" width="9.140625" style="139"/>
    <col min="12545" max="12545" width="27.5703125" style="139" customWidth="1"/>
    <col min="12546" max="12546" width="51.7109375" style="139" customWidth="1"/>
    <col min="12547" max="12547" width="0" style="139" hidden="1" customWidth="1"/>
    <col min="12548" max="12548" width="14.7109375" style="139" customWidth="1"/>
    <col min="12549" max="12550" width="0" style="139" hidden="1" customWidth="1"/>
    <col min="12551" max="12552" width="12.85546875" style="139" customWidth="1"/>
    <col min="12553" max="12800" width="9.140625" style="139"/>
    <col min="12801" max="12801" width="27.5703125" style="139" customWidth="1"/>
    <col min="12802" max="12802" width="51.7109375" style="139" customWidth="1"/>
    <col min="12803" max="12803" width="0" style="139" hidden="1" customWidth="1"/>
    <col min="12804" max="12804" width="14.7109375" style="139" customWidth="1"/>
    <col min="12805" max="12806" width="0" style="139" hidden="1" customWidth="1"/>
    <col min="12807" max="12808" width="12.85546875" style="139" customWidth="1"/>
    <col min="12809" max="13056" width="9.140625" style="139"/>
    <col min="13057" max="13057" width="27.5703125" style="139" customWidth="1"/>
    <col min="13058" max="13058" width="51.7109375" style="139" customWidth="1"/>
    <col min="13059" max="13059" width="0" style="139" hidden="1" customWidth="1"/>
    <col min="13060" max="13060" width="14.7109375" style="139" customWidth="1"/>
    <col min="13061" max="13062" width="0" style="139" hidden="1" customWidth="1"/>
    <col min="13063" max="13064" width="12.85546875" style="139" customWidth="1"/>
    <col min="13065" max="13312" width="9.140625" style="139"/>
    <col min="13313" max="13313" width="27.5703125" style="139" customWidth="1"/>
    <col min="13314" max="13314" width="51.7109375" style="139" customWidth="1"/>
    <col min="13315" max="13315" width="0" style="139" hidden="1" customWidth="1"/>
    <col min="13316" max="13316" width="14.7109375" style="139" customWidth="1"/>
    <col min="13317" max="13318" width="0" style="139" hidden="1" customWidth="1"/>
    <col min="13319" max="13320" width="12.85546875" style="139" customWidth="1"/>
    <col min="13321" max="13568" width="9.140625" style="139"/>
    <col min="13569" max="13569" width="27.5703125" style="139" customWidth="1"/>
    <col min="13570" max="13570" width="51.7109375" style="139" customWidth="1"/>
    <col min="13571" max="13571" width="0" style="139" hidden="1" customWidth="1"/>
    <col min="13572" max="13572" width="14.7109375" style="139" customWidth="1"/>
    <col min="13573" max="13574" width="0" style="139" hidden="1" customWidth="1"/>
    <col min="13575" max="13576" width="12.85546875" style="139" customWidth="1"/>
    <col min="13577" max="13824" width="9.140625" style="139"/>
    <col min="13825" max="13825" width="27.5703125" style="139" customWidth="1"/>
    <col min="13826" max="13826" width="51.7109375" style="139" customWidth="1"/>
    <col min="13827" max="13827" width="0" style="139" hidden="1" customWidth="1"/>
    <col min="13828" max="13828" width="14.7109375" style="139" customWidth="1"/>
    <col min="13829" max="13830" width="0" style="139" hidden="1" customWidth="1"/>
    <col min="13831" max="13832" width="12.85546875" style="139" customWidth="1"/>
    <col min="13833" max="14080" width="9.140625" style="139"/>
    <col min="14081" max="14081" width="27.5703125" style="139" customWidth="1"/>
    <col min="14082" max="14082" width="51.7109375" style="139" customWidth="1"/>
    <col min="14083" max="14083" width="0" style="139" hidden="1" customWidth="1"/>
    <col min="14084" max="14084" width="14.7109375" style="139" customWidth="1"/>
    <col min="14085" max="14086" width="0" style="139" hidden="1" customWidth="1"/>
    <col min="14087" max="14088" width="12.85546875" style="139" customWidth="1"/>
    <col min="14089" max="14336" width="9.140625" style="139"/>
    <col min="14337" max="14337" width="27.5703125" style="139" customWidth="1"/>
    <col min="14338" max="14338" width="51.7109375" style="139" customWidth="1"/>
    <col min="14339" max="14339" width="0" style="139" hidden="1" customWidth="1"/>
    <col min="14340" max="14340" width="14.7109375" style="139" customWidth="1"/>
    <col min="14341" max="14342" width="0" style="139" hidden="1" customWidth="1"/>
    <col min="14343" max="14344" width="12.85546875" style="139" customWidth="1"/>
    <col min="14345" max="14592" width="9.140625" style="139"/>
    <col min="14593" max="14593" width="27.5703125" style="139" customWidth="1"/>
    <col min="14594" max="14594" width="51.7109375" style="139" customWidth="1"/>
    <col min="14595" max="14595" width="0" style="139" hidden="1" customWidth="1"/>
    <col min="14596" max="14596" width="14.7109375" style="139" customWidth="1"/>
    <col min="14597" max="14598" width="0" style="139" hidden="1" customWidth="1"/>
    <col min="14599" max="14600" width="12.85546875" style="139" customWidth="1"/>
    <col min="14601" max="14848" width="9.140625" style="139"/>
    <col min="14849" max="14849" width="27.5703125" style="139" customWidth="1"/>
    <col min="14850" max="14850" width="51.7109375" style="139" customWidth="1"/>
    <col min="14851" max="14851" width="0" style="139" hidden="1" customWidth="1"/>
    <col min="14852" max="14852" width="14.7109375" style="139" customWidth="1"/>
    <col min="14853" max="14854" width="0" style="139" hidden="1" customWidth="1"/>
    <col min="14855" max="14856" width="12.85546875" style="139" customWidth="1"/>
    <col min="14857" max="15104" width="9.140625" style="139"/>
    <col min="15105" max="15105" width="27.5703125" style="139" customWidth="1"/>
    <col min="15106" max="15106" width="51.7109375" style="139" customWidth="1"/>
    <col min="15107" max="15107" width="0" style="139" hidden="1" customWidth="1"/>
    <col min="15108" max="15108" width="14.7109375" style="139" customWidth="1"/>
    <col min="15109" max="15110" width="0" style="139" hidden="1" customWidth="1"/>
    <col min="15111" max="15112" width="12.85546875" style="139" customWidth="1"/>
    <col min="15113" max="15360" width="9.140625" style="139"/>
    <col min="15361" max="15361" width="27.5703125" style="139" customWidth="1"/>
    <col min="15362" max="15362" width="51.7109375" style="139" customWidth="1"/>
    <col min="15363" max="15363" width="0" style="139" hidden="1" customWidth="1"/>
    <col min="15364" max="15364" width="14.7109375" style="139" customWidth="1"/>
    <col min="15365" max="15366" width="0" style="139" hidden="1" customWidth="1"/>
    <col min="15367" max="15368" width="12.85546875" style="139" customWidth="1"/>
    <col min="15369" max="15616" width="9.140625" style="139"/>
    <col min="15617" max="15617" width="27.5703125" style="139" customWidth="1"/>
    <col min="15618" max="15618" width="51.7109375" style="139" customWidth="1"/>
    <col min="15619" max="15619" width="0" style="139" hidden="1" customWidth="1"/>
    <col min="15620" max="15620" width="14.7109375" style="139" customWidth="1"/>
    <col min="15621" max="15622" width="0" style="139" hidden="1" customWidth="1"/>
    <col min="15623" max="15624" width="12.85546875" style="139" customWidth="1"/>
    <col min="15625" max="15872" width="9.140625" style="139"/>
    <col min="15873" max="15873" width="27.5703125" style="139" customWidth="1"/>
    <col min="15874" max="15874" width="51.7109375" style="139" customWidth="1"/>
    <col min="15875" max="15875" width="0" style="139" hidden="1" customWidth="1"/>
    <col min="15876" max="15876" width="14.7109375" style="139" customWidth="1"/>
    <col min="15877" max="15878" width="0" style="139" hidden="1" customWidth="1"/>
    <col min="15879" max="15880" width="12.85546875" style="139" customWidth="1"/>
    <col min="15881" max="16128" width="9.140625" style="139"/>
    <col min="16129" max="16129" width="27.5703125" style="139" customWidth="1"/>
    <col min="16130" max="16130" width="51.7109375" style="139" customWidth="1"/>
    <col min="16131" max="16131" width="0" style="139" hidden="1" customWidth="1"/>
    <col min="16132" max="16132" width="14.7109375" style="139" customWidth="1"/>
    <col min="16133" max="16134" width="0" style="139" hidden="1" customWidth="1"/>
    <col min="16135" max="16136" width="12.85546875" style="139" customWidth="1"/>
    <col min="16137" max="16384" width="9.140625" style="139"/>
  </cols>
  <sheetData>
    <row r="1" spans="1:8" hidden="1">
      <c r="D1" s="138" t="s">
        <v>634</v>
      </c>
    </row>
    <row r="2" spans="1:8" ht="16.5" customHeight="1">
      <c r="B2" s="140"/>
      <c r="C2" s="140" t="s">
        <v>651</v>
      </c>
      <c r="D2" s="140"/>
      <c r="G2" s="10" t="s">
        <v>996</v>
      </c>
    </row>
    <row r="3" spans="1:8" ht="12" customHeight="1">
      <c r="B3" s="141"/>
      <c r="C3" s="141" t="s">
        <v>0</v>
      </c>
      <c r="D3" s="141"/>
      <c r="G3" s="142" t="s">
        <v>991</v>
      </c>
    </row>
    <row r="4" spans="1:8" ht="15.75" customHeight="1">
      <c r="A4" s="143"/>
      <c r="B4" s="141"/>
      <c r="C4" s="141" t="s">
        <v>1</v>
      </c>
      <c r="D4" s="141"/>
      <c r="G4" s="142" t="s">
        <v>1</v>
      </c>
    </row>
    <row r="5" spans="1:8">
      <c r="C5" s="141" t="s">
        <v>2</v>
      </c>
      <c r="D5" s="141"/>
      <c r="G5" s="142" t="s">
        <v>2</v>
      </c>
    </row>
    <row r="6" spans="1:8" ht="19.5" customHeight="1">
      <c r="C6" s="144" t="s">
        <v>643</v>
      </c>
      <c r="D6" s="145"/>
      <c r="E6" s="145"/>
      <c r="F6" s="137"/>
      <c r="G6" s="13" t="s">
        <v>992</v>
      </c>
      <c r="H6" s="146"/>
    </row>
    <row r="7" spans="1:8" ht="50.25" customHeight="1">
      <c r="A7" s="190" t="s">
        <v>698</v>
      </c>
      <c r="B7" s="190"/>
      <c r="C7" s="190"/>
      <c r="D7" s="190"/>
    </row>
    <row r="8" spans="1:8" s="137" customFormat="1">
      <c r="A8" s="136"/>
      <c r="H8" s="86" t="s">
        <v>536</v>
      </c>
    </row>
    <row r="9" spans="1:8" s="137" customFormat="1" ht="12.75" customHeight="1">
      <c r="A9" s="191" t="s">
        <v>652</v>
      </c>
      <c r="B9" s="194" t="s">
        <v>653</v>
      </c>
      <c r="C9" s="189" t="s">
        <v>654</v>
      </c>
      <c r="D9" s="189" t="s">
        <v>699</v>
      </c>
      <c r="G9" s="189" t="s">
        <v>655</v>
      </c>
      <c r="H9" s="189" t="s">
        <v>700</v>
      </c>
    </row>
    <row r="10" spans="1:8" s="137" customFormat="1" ht="11.25" customHeight="1">
      <c r="A10" s="192"/>
      <c r="B10" s="194"/>
      <c r="C10" s="189"/>
      <c r="D10" s="189"/>
      <c r="G10" s="189"/>
      <c r="H10" s="189"/>
    </row>
    <row r="11" spans="1:8" s="147" customFormat="1" ht="37.5" customHeight="1">
      <c r="A11" s="193"/>
      <c r="B11" s="194"/>
      <c r="C11" s="189"/>
      <c r="D11" s="189"/>
      <c r="G11" s="189"/>
      <c r="H11" s="189"/>
    </row>
    <row r="12" spans="1:8" ht="30" customHeight="1">
      <c r="A12" s="148" t="s">
        <v>656</v>
      </c>
      <c r="B12" s="117" t="s">
        <v>657</v>
      </c>
      <c r="C12" s="149" t="e">
        <f>C13+C19+C24+C29</f>
        <v>#REF!</v>
      </c>
      <c r="D12" s="149">
        <f>SUM(D13+D18+D24+D29)</f>
        <v>0</v>
      </c>
      <c r="E12" s="139">
        <v>73995.600000000006</v>
      </c>
      <c r="G12" s="149">
        <f>SUM(G13+G18+G24+G29)</f>
        <v>0</v>
      </c>
      <c r="H12" s="149">
        <f>SUM(H13+H18+H24+H29)</f>
        <v>0</v>
      </c>
    </row>
    <row r="13" spans="1:8" ht="30" hidden="1" customHeight="1">
      <c r="A13" s="148" t="s">
        <v>658</v>
      </c>
      <c r="B13" s="150" t="s">
        <v>659</v>
      </c>
      <c r="C13" s="149">
        <f>SUM(C14-C16)</f>
        <v>73995.599999999977</v>
      </c>
      <c r="D13" s="149">
        <f>SUM(D14-D16)</f>
        <v>0</v>
      </c>
      <c r="G13" s="149">
        <f>SUM(G14-G16)</f>
        <v>0</v>
      </c>
      <c r="H13" s="149">
        <f>SUM(H14-H16)</f>
        <v>0</v>
      </c>
    </row>
    <row r="14" spans="1:8" ht="33" hidden="1" customHeight="1">
      <c r="A14" s="148" t="s">
        <v>660</v>
      </c>
      <c r="B14" s="151" t="s">
        <v>661</v>
      </c>
      <c r="C14" s="149">
        <f>SUM(C15)</f>
        <v>291614.09999999998</v>
      </c>
      <c r="D14" s="149">
        <f>SUM(D15)</f>
        <v>0</v>
      </c>
      <c r="F14" s="152">
        <f>SUM(C14+C20)</f>
        <v>291614.09999999998</v>
      </c>
      <c r="G14" s="149">
        <f>SUM(G15)</f>
        <v>0</v>
      </c>
      <c r="H14" s="149">
        <f>SUM(H15)</f>
        <v>0</v>
      </c>
    </row>
    <row r="15" spans="1:8" ht="45.75" hidden="1" customHeight="1">
      <c r="A15" s="148" t="s">
        <v>662</v>
      </c>
      <c r="B15" s="117" t="s">
        <v>663</v>
      </c>
      <c r="C15" s="149">
        <f>223995.6-15000+82618.5</f>
        <v>291614.09999999998</v>
      </c>
      <c r="D15" s="149"/>
      <c r="G15" s="149"/>
      <c r="H15" s="149"/>
    </row>
    <row r="16" spans="1:8" ht="49.5" hidden="1" customHeight="1">
      <c r="A16" s="148" t="s">
        <v>664</v>
      </c>
      <c r="B16" s="153" t="s">
        <v>665</v>
      </c>
      <c r="C16" s="149">
        <f>SUM(C17)</f>
        <v>217618.5</v>
      </c>
      <c r="D16" s="149">
        <f>SUM(D17)</f>
        <v>0</v>
      </c>
      <c r="G16" s="149">
        <f>SUM(G17)</f>
        <v>0</v>
      </c>
      <c r="H16" s="149">
        <f>SUM(H17)</f>
        <v>0</v>
      </c>
    </row>
    <row r="17" spans="1:8" ht="46.5" hidden="1" customHeight="1">
      <c r="A17" s="148" t="s">
        <v>666</v>
      </c>
      <c r="B17" s="117" t="s">
        <v>667</v>
      </c>
      <c r="C17" s="149">
        <v>217618.5</v>
      </c>
      <c r="D17" s="149"/>
      <c r="G17" s="149"/>
      <c r="H17" s="149"/>
    </row>
    <row r="18" spans="1:8" ht="46.5" customHeight="1">
      <c r="A18" s="154" t="s">
        <v>668</v>
      </c>
      <c r="B18" s="153" t="s">
        <v>669</v>
      </c>
      <c r="C18" s="155"/>
      <c r="D18" s="155">
        <f>SUM(D19)</f>
        <v>0</v>
      </c>
      <c r="G18" s="155">
        <f>SUM(G19)</f>
        <v>0</v>
      </c>
      <c r="H18" s="155">
        <f>SUM(H19)</f>
        <v>0</v>
      </c>
    </row>
    <row r="19" spans="1:8" ht="48" customHeight="1">
      <c r="A19" s="154" t="s">
        <v>670</v>
      </c>
      <c r="B19" s="156" t="s">
        <v>671</v>
      </c>
      <c r="C19" s="155">
        <f>SUM(C20)-C22</f>
        <v>-15000</v>
      </c>
      <c r="D19" s="155">
        <f>SUM(D20)-D22</f>
        <v>0</v>
      </c>
      <c r="G19" s="155">
        <f>SUM(G20)-G22</f>
        <v>0</v>
      </c>
      <c r="H19" s="155">
        <f>SUM(H20)-H22</f>
        <v>0</v>
      </c>
    </row>
    <row r="20" spans="1:8" ht="45" hidden="1" customHeight="1">
      <c r="A20" s="148" t="s">
        <v>672</v>
      </c>
      <c r="B20" s="156" t="s">
        <v>673</v>
      </c>
      <c r="C20" s="149"/>
      <c r="D20" s="149"/>
      <c r="G20" s="149"/>
      <c r="H20" s="149"/>
    </row>
    <row r="21" spans="1:8" ht="20.25" hidden="1" customHeight="1">
      <c r="A21" s="148" t="s">
        <v>674</v>
      </c>
      <c r="B21" s="156" t="s">
        <v>675</v>
      </c>
      <c r="C21" s="149"/>
      <c r="D21" s="149"/>
      <c r="G21" s="149"/>
      <c r="H21" s="149"/>
    </row>
    <row r="22" spans="1:8" ht="49.5" customHeight="1">
      <c r="A22" s="148" t="s">
        <v>676</v>
      </c>
      <c r="B22" s="157" t="s">
        <v>677</v>
      </c>
      <c r="C22" s="149">
        <v>15000</v>
      </c>
      <c r="D22" s="149">
        <f>SUM(D23)</f>
        <v>0</v>
      </c>
      <c r="G22" s="149">
        <f>SUM(G23)</f>
        <v>0</v>
      </c>
      <c r="H22" s="149">
        <f>SUM(H23)</f>
        <v>0</v>
      </c>
    </row>
    <row r="23" spans="1:8" ht="54.75" customHeight="1">
      <c r="A23" s="148" t="s">
        <v>678</v>
      </c>
      <c r="B23" s="117" t="s">
        <v>679</v>
      </c>
      <c r="C23" s="149">
        <v>15000</v>
      </c>
      <c r="D23" s="149"/>
      <c r="G23" s="149"/>
      <c r="H23" s="149"/>
    </row>
    <row r="24" spans="1:8" ht="31.5" customHeight="1">
      <c r="A24" s="148" t="s">
        <v>680</v>
      </c>
      <c r="B24" s="117" t="s">
        <v>681</v>
      </c>
      <c r="C24" s="149">
        <f t="shared" ref="C24:D27" si="0">SUM(C25)</f>
        <v>15000</v>
      </c>
      <c r="D24" s="149">
        <f t="shared" si="0"/>
        <v>0</v>
      </c>
      <c r="G24" s="149">
        <f t="shared" ref="G24:H27" si="1">SUM(G25)</f>
        <v>0</v>
      </c>
      <c r="H24" s="149">
        <f t="shared" si="1"/>
        <v>0</v>
      </c>
    </row>
    <row r="25" spans="1:8" ht="32.25" customHeight="1">
      <c r="A25" s="148" t="s">
        <v>682</v>
      </c>
      <c r="B25" s="117" t="s">
        <v>683</v>
      </c>
      <c r="C25" s="149">
        <f t="shared" si="0"/>
        <v>15000</v>
      </c>
      <c r="D25" s="149">
        <f t="shared" si="0"/>
        <v>0</v>
      </c>
      <c r="G25" s="149">
        <f t="shared" si="1"/>
        <v>0</v>
      </c>
      <c r="H25" s="149">
        <f t="shared" si="1"/>
        <v>0</v>
      </c>
    </row>
    <row r="26" spans="1:8" ht="31.5" customHeight="1">
      <c r="A26" s="148" t="s">
        <v>684</v>
      </c>
      <c r="B26" s="117" t="s">
        <v>685</v>
      </c>
      <c r="C26" s="149">
        <f t="shared" si="0"/>
        <v>15000</v>
      </c>
      <c r="D26" s="149">
        <f t="shared" si="0"/>
        <v>0</v>
      </c>
      <c r="G26" s="149">
        <f t="shared" si="1"/>
        <v>0</v>
      </c>
      <c r="H26" s="149">
        <f t="shared" si="1"/>
        <v>0</v>
      </c>
    </row>
    <row r="27" spans="1:8" ht="32.25" customHeight="1">
      <c r="A27" s="148" t="s">
        <v>686</v>
      </c>
      <c r="B27" s="117" t="s">
        <v>687</v>
      </c>
      <c r="C27" s="149">
        <f t="shared" si="0"/>
        <v>15000</v>
      </c>
      <c r="D27" s="149">
        <f t="shared" si="0"/>
        <v>0</v>
      </c>
      <c r="G27" s="149">
        <f t="shared" si="1"/>
        <v>0</v>
      </c>
      <c r="H27" s="149">
        <f t="shared" si="1"/>
        <v>0</v>
      </c>
    </row>
    <row r="28" spans="1:8" ht="37.5" customHeight="1">
      <c r="A28" s="148" t="s">
        <v>688</v>
      </c>
      <c r="B28" s="117" t="s">
        <v>689</v>
      </c>
      <c r="C28" s="149">
        <v>15000</v>
      </c>
      <c r="D28" s="155"/>
      <c r="G28" s="155"/>
      <c r="H28" s="155"/>
    </row>
    <row r="29" spans="1:8" ht="35.25" customHeight="1">
      <c r="A29" s="158" t="s">
        <v>690</v>
      </c>
      <c r="B29" s="159" t="s">
        <v>691</v>
      </c>
      <c r="C29" s="160" t="e">
        <f>#REF!+#REF!</f>
        <v>#REF!</v>
      </c>
      <c r="D29" s="161">
        <f>SUM(D30)</f>
        <v>0</v>
      </c>
      <c r="G29" s="161">
        <f>SUM(G30)</f>
        <v>0</v>
      </c>
      <c r="H29" s="161">
        <f>SUM(H30)</f>
        <v>0</v>
      </c>
    </row>
    <row r="30" spans="1:8" ht="36.75" customHeight="1">
      <c r="A30" s="158" t="s">
        <v>692</v>
      </c>
      <c r="B30" s="162" t="s">
        <v>693</v>
      </c>
      <c r="C30" s="163"/>
      <c r="D30" s="163"/>
      <c r="G30" s="163"/>
      <c r="H30" s="163"/>
    </row>
  </sheetData>
  <mergeCells count="7">
    <mergeCell ref="H9:H11"/>
    <mergeCell ref="A7:D7"/>
    <mergeCell ref="A9:A11"/>
    <mergeCell ref="B9:B11"/>
    <mergeCell ref="C9:C11"/>
    <mergeCell ref="D9:D11"/>
    <mergeCell ref="G9:G11"/>
  </mergeCells>
  <pageMargins left="0.51181102362204722" right="0.31496062992125984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"/>
  <sheetViews>
    <sheetView workbookViewId="0">
      <selection activeCell="G8" sqref="G8"/>
    </sheetView>
  </sheetViews>
  <sheetFormatPr defaultRowHeight="15.75"/>
  <cols>
    <col min="1" max="16384" width="9.140625" style="83"/>
  </cols>
  <sheetData>
    <row r="2" spans="2:2">
      <c r="B2" s="83" t="s">
        <v>713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Ведомственная</vt:lpstr>
      <vt:lpstr>Программы</vt:lpstr>
      <vt:lpstr>Раздел, подраздел</vt:lpstr>
      <vt:lpstr>Прогр. заимств</vt:lpstr>
      <vt:lpstr>Источн</vt:lpstr>
      <vt:lpstr>Лист2</vt:lpstr>
      <vt:lpstr>Ведомственная!Заголовки_для_печати</vt:lpstr>
      <vt:lpstr>Программы!Заголовки_для_печати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2019-11-08T07:37:55Z</cp:lastPrinted>
  <dcterms:created xsi:type="dcterms:W3CDTF">2016-11-10T06:54:02Z</dcterms:created>
  <dcterms:modified xsi:type="dcterms:W3CDTF">2019-12-02T04:28:05Z</dcterms:modified>
</cp:coreProperties>
</file>