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625" windowWidth="20730" windowHeight="9570" activeTab="3"/>
  </bookViews>
  <sheets>
    <sheet name="Ведомственная" sheetId="1" r:id="rId1"/>
    <sheet name="Программы" sheetId="2" r:id="rId2"/>
    <sheet name="Раздел, подраздел" sheetId="3" r:id="rId3"/>
    <sheet name="Кап.влож" sheetId="7" r:id="rId4"/>
    <sheet name="Лист2" sheetId="9" r:id="rId5"/>
  </sheets>
  <definedNames>
    <definedName name="_xlnm.Print_Titles" localSheetId="0">Ведомственная!$8:$9</definedName>
    <definedName name="_xlnm.Print_Titles" localSheetId="3">Кап.влож!$8:$8</definedName>
    <definedName name="_xlnm.Print_Titles" localSheetId="1">Программы!$8:$8</definedName>
  </definedNames>
  <calcPr calcId="125725"/>
</workbook>
</file>

<file path=xl/calcChain.xml><?xml version="1.0" encoding="utf-8"?>
<calcChain xmlns="http://schemas.openxmlformats.org/spreadsheetml/2006/main">
  <c r="G136" i="1"/>
  <c r="G1112"/>
  <c r="F591" i="2"/>
  <c r="F589"/>
  <c r="F587"/>
  <c r="F526"/>
  <c r="F525"/>
  <c r="G891" i="1"/>
  <c r="G896"/>
  <c r="G965"/>
  <c r="G960"/>
  <c r="B62" i="7" l="1"/>
  <c r="F349" i="2"/>
  <c r="F355"/>
  <c r="F352"/>
  <c r="G347" i="1"/>
  <c r="F49" i="2" l="1"/>
  <c r="F368"/>
  <c r="G246" i="1"/>
  <c r="G245" s="1"/>
  <c r="G244" s="1"/>
  <c r="G102"/>
  <c r="G292"/>
  <c r="G279"/>
  <c r="G513" l="1"/>
  <c r="G503"/>
  <c r="F468" i="2"/>
  <c r="F467" s="1"/>
  <c r="F466"/>
  <c r="F427"/>
  <c r="G1071" i="1"/>
  <c r="G1070" s="1"/>
  <c r="G1069" s="1"/>
  <c r="G1068" s="1"/>
  <c r="G1067" s="1"/>
  <c r="G687"/>
  <c r="G686" s="1"/>
  <c r="G534"/>
  <c r="G533" s="1"/>
  <c r="G532" s="1"/>
  <c r="G531" s="1"/>
  <c r="G530" s="1"/>
  <c r="G529" s="1"/>
  <c r="F590" i="2"/>
  <c r="F70" l="1"/>
  <c r="F588" l="1"/>
  <c r="G798" i="1"/>
  <c r="F354" i="2" l="1"/>
  <c r="G350" i="1"/>
  <c r="F829" i="2"/>
  <c r="G88" i="1"/>
  <c r="G87" s="1"/>
  <c r="G86" s="1"/>
  <c r="D16" i="3" s="1"/>
  <c r="F837" i="2" l="1"/>
  <c r="F840"/>
  <c r="F298" l="1"/>
  <c r="F621" l="1"/>
  <c r="F614"/>
  <c r="F613" s="1"/>
  <c r="F617"/>
  <c r="F531"/>
  <c r="F599"/>
  <c r="F515"/>
  <c r="F584"/>
  <c r="F504"/>
  <c r="G982" i="1"/>
  <c r="G1038"/>
  <c r="G1037" s="1"/>
  <c r="G1036" s="1"/>
  <c r="G1035" s="1"/>
  <c r="G1034" s="1"/>
  <c r="G1033" s="1"/>
  <c r="G1000"/>
  <c r="G1002"/>
  <c r="G979"/>
  <c r="G950"/>
  <c r="G955"/>
  <c r="G973"/>
  <c r="B19" i="7" l="1"/>
  <c r="F720" i="2" l="1"/>
  <c r="F813" l="1"/>
  <c r="G15" i="1"/>
  <c r="G388" l="1"/>
  <c r="F315" i="2" l="1"/>
  <c r="G346" i="1"/>
  <c r="G345" l="1"/>
  <c r="G344" s="1"/>
  <c r="F586" i="2"/>
  <c r="F549"/>
  <c r="F548" s="1"/>
  <c r="F547" s="1"/>
  <c r="G905" i="1"/>
  <c r="G904" s="1"/>
  <c r="G903" s="1"/>
  <c r="F523" i="2"/>
  <c r="F546"/>
  <c r="F545" s="1"/>
  <c r="F544" s="1"/>
  <c r="G843" i="1"/>
  <c r="G842" s="1"/>
  <c r="G841" s="1"/>
  <c r="F518" i="2"/>
  <c r="F30"/>
  <c r="F307"/>
  <c r="F543" l="1"/>
  <c r="F842" l="1"/>
  <c r="F841" s="1"/>
  <c r="G255" i="1"/>
  <c r="G254" s="1"/>
  <c r="F440" i="2" l="1"/>
  <c r="F439" s="1"/>
  <c r="F438" s="1"/>
  <c r="G1164" i="1"/>
  <c r="G1163" s="1"/>
  <c r="F459" i="2"/>
  <c r="G1059" i="1"/>
  <c r="F709" i="2" l="1"/>
  <c r="F707" l="1"/>
  <c r="F708"/>
  <c r="F769"/>
  <c r="G59" i="1" l="1"/>
  <c r="G387" l="1"/>
  <c r="G372"/>
  <c r="G73" l="1"/>
  <c r="G527" l="1"/>
  <c r="F314" i="2" l="1"/>
  <c r="G435" i="1" l="1"/>
  <c r="F313" i="2" l="1"/>
  <c r="F311" s="1"/>
  <c r="G434" i="1"/>
  <c r="G433" l="1"/>
  <c r="G432" s="1"/>
  <c r="F246" i="2"/>
  <c r="F245" s="1"/>
  <c r="G327" i="1"/>
  <c r="G326" s="1"/>
  <c r="F607" i="2" l="1"/>
  <c r="G940" i="1"/>
  <c r="G939" s="1"/>
  <c r="F662" i="2" l="1"/>
  <c r="F658"/>
  <c r="F643"/>
  <c r="F477" l="1"/>
  <c r="F398"/>
  <c r="F397" s="1"/>
  <c r="F396" s="1"/>
  <c r="G1182" i="1"/>
  <c r="G1090"/>
  <c r="G1089" s="1"/>
  <c r="G1088" l="1"/>
  <c r="F220" i="2" l="1"/>
  <c r="F370" l="1"/>
  <c r="F369" s="1"/>
  <c r="G190" i="1"/>
  <c r="G189" s="1"/>
  <c r="F218" i="2" l="1"/>
  <c r="F839"/>
  <c r="F838" s="1"/>
  <c r="F835"/>
  <c r="F834" s="1"/>
  <c r="F830"/>
  <c r="F828"/>
  <c r="F827"/>
  <c r="F825"/>
  <c r="F824" s="1"/>
  <c r="F823"/>
  <c r="F822" s="1"/>
  <c r="F821"/>
  <c r="F820"/>
  <c r="F818"/>
  <c r="F817" s="1"/>
  <c r="F816"/>
  <c r="F815"/>
  <c r="F812"/>
  <c r="F811"/>
  <c r="F808"/>
  <c r="F807" s="1"/>
  <c r="F806" s="1"/>
  <c r="F805"/>
  <c r="F804" s="1"/>
  <c r="F796"/>
  <c r="F795" s="1"/>
  <c r="F794" s="1"/>
  <c r="F793" s="1"/>
  <c r="F792"/>
  <c r="F791" s="1"/>
  <c r="F790" s="1"/>
  <c r="F789"/>
  <c r="F788" s="1"/>
  <c r="F787" s="1"/>
  <c r="F785"/>
  <c r="F784" s="1"/>
  <c r="F783"/>
  <c r="F782" s="1"/>
  <c r="F776"/>
  <c r="F775" s="1"/>
  <c r="F774"/>
  <c r="F773" s="1"/>
  <c r="F771"/>
  <c r="F770" s="1"/>
  <c r="F768"/>
  <c r="F766"/>
  <c r="F765" s="1"/>
  <c r="F764"/>
  <c r="F763"/>
  <c r="F761"/>
  <c r="F760"/>
  <c r="F757"/>
  <c r="F756" s="1"/>
  <c r="F754"/>
  <c r="F753"/>
  <c r="F751"/>
  <c r="F750"/>
  <c r="F747"/>
  <c r="F746" s="1"/>
  <c r="F745" s="1"/>
  <c r="F744" s="1"/>
  <c r="F736"/>
  <c r="F735" s="1"/>
  <c r="F734" s="1"/>
  <c r="F732"/>
  <c r="F731"/>
  <c r="F729"/>
  <c r="F728" s="1"/>
  <c r="F727"/>
  <c r="F726" s="1"/>
  <c r="F725"/>
  <c r="F724"/>
  <c r="F719"/>
  <c r="F718" s="1"/>
  <c r="F717"/>
  <c r="F716" s="1"/>
  <c r="F713"/>
  <c r="F712" s="1"/>
  <c r="F711" s="1"/>
  <c r="F710" s="1"/>
  <c r="F706"/>
  <c r="F705"/>
  <c r="F698"/>
  <c r="F697"/>
  <c r="F694"/>
  <c r="F693" s="1"/>
  <c r="F692"/>
  <c r="F690"/>
  <c r="F689" s="1"/>
  <c r="F687"/>
  <c r="F686" s="1"/>
  <c r="F685" s="1"/>
  <c r="F675"/>
  <c r="F674" s="1"/>
  <c r="F673" s="1"/>
  <c r="F671"/>
  <c r="F670" s="1"/>
  <c r="F669"/>
  <c r="F668" s="1"/>
  <c r="F667" s="1"/>
  <c r="F654"/>
  <c r="F653" s="1"/>
  <c r="F652"/>
  <c r="F651" s="1"/>
  <c r="F650"/>
  <c r="F649" s="1"/>
  <c r="F648"/>
  <c r="F647" s="1"/>
  <c r="F646"/>
  <c r="F645" s="1"/>
  <c r="F644"/>
  <c r="F641"/>
  <c r="F637"/>
  <c r="F636"/>
  <c r="F634"/>
  <c r="F633" s="1"/>
  <c r="F632"/>
  <c r="F631"/>
  <c r="F629"/>
  <c r="F628"/>
  <c r="F623"/>
  <c r="F622"/>
  <c r="F616"/>
  <c r="F615" s="1"/>
  <c r="F612"/>
  <c r="F606"/>
  <c r="F605"/>
  <c r="F604"/>
  <c r="F603"/>
  <c r="F602"/>
  <c r="F597"/>
  <c r="F585"/>
  <c r="F583" s="1"/>
  <c r="F580"/>
  <c r="F579" s="1"/>
  <c r="F578" s="1"/>
  <c r="F577"/>
  <c r="F573"/>
  <c r="F574"/>
  <c r="F572"/>
  <c r="F570"/>
  <c r="F568"/>
  <c r="F565"/>
  <c r="F566"/>
  <c r="F564"/>
  <c r="F562"/>
  <c r="F561"/>
  <c r="F559"/>
  <c r="F558"/>
  <c r="F556"/>
  <c r="F553"/>
  <c r="F552"/>
  <c r="F542"/>
  <c r="F541" s="1"/>
  <c r="F538"/>
  <c r="F537" s="1"/>
  <c r="F536"/>
  <c r="F535" s="1"/>
  <c r="F534"/>
  <c r="F533" s="1"/>
  <c r="F530"/>
  <c r="F529" s="1"/>
  <c r="F528"/>
  <c r="F527" s="1"/>
  <c r="F524"/>
  <c r="F522"/>
  <c r="F519"/>
  <c r="F517"/>
  <c r="F514"/>
  <c r="F513" s="1"/>
  <c r="F503"/>
  <c r="F498"/>
  <c r="F496"/>
  <c r="F495" s="1"/>
  <c r="F493"/>
  <c r="F492" s="1"/>
  <c r="F491" s="1"/>
  <c r="F490" s="1"/>
  <c r="F489"/>
  <c r="F487"/>
  <c r="F486" s="1"/>
  <c r="F485" s="1"/>
  <c r="F482"/>
  <c r="F483"/>
  <c r="F481"/>
  <c r="F476"/>
  <c r="F475"/>
  <c r="F471"/>
  <c r="F470" s="1"/>
  <c r="F469" s="1"/>
  <c r="F465"/>
  <c r="F464"/>
  <c r="F463" s="1"/>
  <c r="F455"/>
  <c r="F454" s="1"/>
  <c r="F453"/>
  <c r="F452" s="1"/>
  <c r="F447"/>
  <c r="F446" s="1"/>
  <c r="F445"/>
  <c r="F444" s="1"/>
  <c r="F437"/>
  <c r="F436" s="1"/>
  <c r="F435" s="1"/>
  <c r="F434" s="1"/>
  <c r="F433"/>
  <c r="F431" s="1"/>
  <c r="F430" s="1"/>
  <c r="F425"/>
  <c r="F424" s="1"/>
  <c r="F423" s="1"/>
  <c r="F421"/>
  <c r="F420" s="1"/>
  <c r="F419" s="1"/>
  <c r="F417"/>
  <c r="F416" s="1"/>
  <c r="F415" s="1"/>
  <c r="F414" s="1"/>
  <c r="F412"/>
  <c r="F413"/>
  <c r="F411"/>
  <c r="F407"/>
  <c r="F406" s="1"/>
  <c r="F405" s="1"/>
  <c r="F404" s="1"/>
  <c r="F402"/>
  <c r="F403"/>
  <c r="F401"/>
  <c r="F395"/>
  <c r="F394" s="1"/>
  <c r="F393" s="1"/>
  <c r="F390"/>
  <c r="F389" s="1"/>
  <c r="F388" s="1"/>
  <c r="F387" s="1"/>
  <c r="F386"/>
  <c r="F382"/>
  <c r="F381" s="1"/>
  <c r="F380"/>
  <c r="F379" s="1"/>
  <c r="F373"/>
  <c r="F372" s="1"/>
  <c r="F367"/>
  <c r="F366" s="1"/>
  <c r="F365" s="1"/>
  <c r="F364" s="1"/>
  <c r="F361"/>
  <c r="F360" s="1"/>
  <c r="F359"/>
  <c r="F358" s="1"/>
  <c r="F353"/>
  <c r="F351"/>
  <c r="F348"/>
  <c r="F347"/>
  <c r="F339"/>
  <c r="F340"/>
  <c r="F338"/>
  <c r="F336"/>
  <c r="F335" s="1"/>
  <c r="F334"/>
  <c r="F333"/>
  <c r="F326"/>
  <c r="F327"/>
  <c r="F325"/>
  <c r="F322"/>
  <c r="F320"/>
  <c r="F319"/>
  <c r="F310"/>
  <c r="F309"/>
  <c r="F303"/>
  <c r="F301" s="1"/>
  <c r="F300" s="1"/>
  <c r="F294"/>
  <c r="F293" s="1"/>
  <c r="F292" s="1"/>
  <c r="F291" s="1"/>
  <c r="F290"/>
  <c r="F289" s="1"/>
  <c r="F288" s="1"/>
  <c r="F287" s="1"/>
  <c r="F285"/>
  <c r="F286"/>
  <c r="F284"/>
  <c r="F282"/>
  <c r="F281" s="1"/>
  <c r="F280"/>
  <c r="F275"/>
  <c r="F274" s="1"/>
  <c r="F273" s="1"/>
  <c r="F272" s="1"/>
  <c r="F271"/>
  <c r="F270" s="1"/>
  <c r="F269"/>
  <c r="F268" s="1"/>
  <c r="F265"/>
  <c r="F262"/>
  <c r="F261" s="1"/>
  <c r="F260" s="1"/>
  <c r="F257"/>
  <c r="F256" s="1"/>
  <c r="F255"/>
  <c r="F254" s="1"/>
  <c r="F250"/>
  <c r="F244"/>
  <c r="F243" s="1"/>
  <c r="F242"/>
  <c r="F241" s="1"/>
  <c r="F240"/>
  <c r="F239" s="1"/>
  <c r="F237"/>
  <c r="F235"/>
  <c r="F234" s="1"/>
  <c r="F233"/>
  <c r="F232" s="1"/>
  <c r="F228"/>
  <c r="F229"/>
  <c r="F227"/>
  <c r="F225"/>
  <c r="F224" s="1"/>
  <c r="F223"/>
  <c r="F222"/>
  <c r="F219"/>
  <c r="F216"/>
  <c r="F215" s="1"/>
  <c r="F211"/>
  <c r="F210" s="1"/>
  <c r="F209"/>
  <c r="F208"/>
  <c r="F203"/>
  <c r="F202" s="1"/>
  <c r="F200"/>
  <c r="F199" s="1"/>
  <c r="F197"/>
  <c r="F189"/>
  <c r="F188" s="1"/>
  <c r="F187" s="1"/>
  <c r="F186" s="1"/>
  <c r="F184"/>
  <c r="F185"/>
  <c r="F183"/>
  <c r="F180"/>
  <c r="F179" s="1"/>
  <c r="F178" s="1"/>
  <c r="F177" s="1"/>
  <c r="F176" s="1"/>
  <c r="F172"/>
  <c r="F171" s="1"/>
  <c r="F170" s="1"/>
  <c r="F167"/>
  <c r="F166" s="1"/>
  <c r="F165" s="1"/>
  <c r="F164" s="1"/>
  <c r="F161"/>
  <c r="F162"/>
  <c r="F163"/>
  <c r="F160"/>
  <c r="F156"/>
  <c r="F153"/>
  <c r="F152"/>
  <c r="F146"/>
  <c r="F145"/>
  <c r="F143"/>
  <c r="F142"/>
  <c r="F140"/>
  <c r="F139"/>
  <c r="F137"/>
  <c r="F136"/>
  <c r="F134"/>
  <c r="F133"/>
  <c r="F131"/>
  <c r="F130"/>
  <c r="F128"/>
  <c r="F127"/>
  <c r="F125"/>
  <c r="F124"/>
  <c r="F122"/>
  <c r="F121"/>
  <c r="F120"/>
  <c r="F118"/>
  <c r="F117"/>
  <c r="F115"/>
  <c r="F114"/>
  <c r="F112"/>
  <c r="F111"/>
  <c r="F109"/>
  <c r="F108"/>
  <c r="F106"/>
  <c r="F105"/>
  <c r="F103"/>
  <c r="F102"/>
  <c r="F100"/>
  <c r="F99"/>
  <c r="F96"/>
  <c r="F95"/>
  <c r="F93"/>
  <c r="F92"/>
  <c r="F89"/>
  <c r="F88"/>
  <c r="F86"/>
  <c r="F85"/>
  <c r="F83"/>
  <c r="F82"/>
  <c r="F80"/>
  <c r="F79"/>
  <c r="F76"/>
  <c r="F77"/>
  <c r="F75"/>
  <c r="F74"/>
  <c r="F66"/>
  <c r="F65" s="1"/>
  <c r="F64" s="1"/>
  <c r="F62"/>
  <c r="F61" s="1"/>
  <c r="F60" s="1"/>
  <c r="F59"/>
  <c r="F58" s="1"/>
  <c r="F57" s="1"/>
  <c r="F56"/>
  <c r="F55" s="1"/>
  <c r="F54"/>
  <c r="F53" s="1"/>
  <c r="F45"/>
  <c r="F44" s="1"/>
  <c r="F43" s="1"/>
  <c r="F28"/>
  <c r="F27" s="1"/>
  <c r="F20"/>
  <c r="F19" s="1"/>
  <c r="F12" s="1"/>
  <c r="F11"/>
  <c r="G1026" i="1"/>
  <c r="F511" i="2" s="1"/>
  <c r="F510" s="1"/>
  <c r="G1022" i="1"/>
  <c r="G1021" s="1"/>
  <c r="G1018"/>
  <c r="G1017" s="1"/>
  <c r="G1014"/>
  <c r="G1013" s="1"/>
  <c r="G1012" s="1"/>
  <c r="F620" i="2"/>
  <c r="G998" i="1"/>
  <c r="G997" s="1"/>
  <c r="G996" s="1"/>
  <c r="G993"/>
  <c r="G992" s="1"/>
  <c r="G990"/>
  <c r="F576" i="2" s="1"/>
  <c r="G986" i="1"/>
  <c r="G981"/>
  <c r="F509" i="2"/>
  <c r="F508" s="1"/>
  <c r="F598"/>
  <c r="F594"/>
  <c r="F593" s="1"/>
  <c r="F592" s="1"/>
  <c r="G954" i="1"/>
  <c r="F502" i="2"/>
  <c r="F501" s="1"/>
  <c r="G947" i="1"/>
  <c r="G946" s="1"/>
  <c r="G944"/>
  <c r="G943" s="1"/>
  <c r="G937"/>
  <c r="G936" s="1"/>
  <c r="G934"/>
  <c r="G933" s="1"/>
  <c r="G932"/>
  <c r="F500" i="2" s="1"/>
  <c r="G923" i="1"/>
  <c r="G922" s="1"/>
  <c r="G918"/>
  <c r="G911"/>
  <c r="F555" i="2"/>
  <c r="F540"/>
  <c r="F539" s="1"/>
  <c r="G899" i="1"/>
  <c r="G890"/>
  <c r="F507" i="2" s="1"/>
  <c r="G889" i="1"/>
  <c r="F506" i="2" s="1"/>
  <c r="G885" i="1"/>
  <c r="G883"/>
  <c r="G875"/>
  <c r="G874" s="1"/>
  <c r="G879"/>
  <c r="G878" s="1"/>
  <c r="G832"/>
  <c r="G831" s="1"/>
  <c r="G846"/>
  <c r="G837"/>
  <c r="G1006"/>
  <c r="G1005" s="1"/>
  <c r="G1078"/>
  <c r="G1077" s="1"/>
  <c r="G1076" s="1"/>
  <c r="G1075" s="1"/>
  <c r="G1062"/>
  <c r="G1061" s="1"/>
  <c r="G1065"/>
  <c r="G1064" s="1"/>
  <c r="G1057"/>
  <c r="G1056" s="1"/>
  <c r="G1047"/>
  <c r="G1046" s="1"/>
  <c r="G1045" s="1"/>
  <c r="G1044" s="1"/>
  <c r="G1043" s="1"/>
  <c r="G778"/>
  <c r="G777" s="1"/>
  <c r="G776" s="1"/>
  <c r="G774"/>
  <c r="G773" s="1"/>
  <c r="G825"/>
  <c r="G824" s="1"/>
  <c r="G823" s="1"/>
  <c r="G820"/>
  <c r="G818"/>
  <c r="G815"/>
  <c r="G812"/>
  <c r="G806"/>
  <c r="G804"/>
  <c r="G785"/>
  <c r="G783"/>
  <c r="G680"/>
  <c r="G679" s="1"/>
  <c r="G604"/>
  <c r="G121"/>
  <c r="G120" s="1"/>
  <c r="B55" i="7"/>
  <c r="B54" s="1"/>
  <c r="B35"/>
  <c r="G72" i="1"/>
  <c r="G71" s="1"/>
  <c r="G110"/>
  <c r="G109" s="1"/>
  <c r="G108" s="1"/>
  <c r="G240"/>
  <c r="G242"/>
  <c r="F363" i="2" s="1"/>
  <c r="F362" s="1"/>
  <c r="G238" i="1"/>
  <c r="F357" i="2"/>
  <c r="F374"/>
  <c r="F312"/>
  <c r="D16" i="7"/>
  <c r="C16"/>
  <c r="F803" i="2"/>
  <c r="F802" s="1"/>
  <c r="G1175" i="1"/>
  <c r="G1174" s="1"/>
  <c r="G1172"/>
  <c r="G1171" s="1"/>
  <c r="G1169"/>
  <c r="G1168" s="1"/>
  <c r="G1161"/>
  <c r="G1160" s="1"/>
  <c r="G1159" s="1"/>
  <c r="G416"/>
  <c r="G415" s="1"/>
  <c r="G1114"/>
  <c r="G1113" s="1"/>
  <c r="G222"/>
  <c r="C51" i="7"/>
  <c r="C50" s="1"/>
  <c r="B70"/>
  <c r="D10"/>
  <c r="D9"/>
  <c r="C10"/>
  <c r="C9" s="1"/>
  <c r="B10"/>
  <c r="B9" s="1"/>
  <c r="B51"/>
  <c r="B50" s="1"/>
  <c r="B46"/>
  <c r="B61"/>
  <c r="G1185" i="1"/>
  <c r="G1184" s="1"/>
  <c r="G1179"/>
  <c r="G1178" s="1"/>
  <c r="G1142"/>
  <c r="G1141" s="1"/>
  <c r="G1140" s="1"/>
  <c r="G1139" s="1"/>
  <c r="G1137"/>
  <c r="G1135"/>
  <c r="G1132"/>
  <c r="G1131" s="1"/>
  <c r="G1129"/>
  <c r="G1128" s="1"/>
  <c r="F449" i="2"/>
  <c r="F448" s="1"/>
  <c r="G1121" i="1"/>
  <c r="G1110"/>
  <c r="G1109" s="1"/>
  <c r="G1108" s="1"/>
  <c r="G1052"/>
  <c r="G1051" s="1"/>
  <c r="G1050" s="1"/>
  <c r="F677" i="2"/>
  <c r="F676" s="1"/>
  <c r="F661"/>
  <c r="F660" s="1"/>
  <c r="F657"/>
  <c r="F656" s="1"/>
  <c r="F69"/>
  <c r="F68" s="1"/>
  <c r="G795" i="1"/>
  <c r="G794"/>
  <c r="G791"/>
  <c r="G790" s="1"/>
  <c r="G789" s="1"/>
  <c r="G771"/>
  <c r="G770" s="1"/>
  <c r="G762"/>
  <c r="G761" s="1"/>
  <c r="G759"/>
  <c r="G758" s="1"/>
  <c r="F665" i="2"/>
  <c r="F664" s="1"/>
  <c r="F663" s="1"/>
  <c r="G751" i="1"/>
  <c r="G750" s="1"/>
  <c r="G747"/>
  <c r="G746" s="1"/>
  <c r="G743"/>
  <c r="G715"/>
  <c r="G713"/>
  <c r="G711"/>
  <c r="G660"/>
  <c r="G659" s="1"/>
  <c r="G658" s="1"/>
  <c r="G413"/>
  <c r="G412" s="1"/>
  <c r="G389"/>
  <c r="G304"/>
  <c r="G303" s="1"/>
  <c r="G302" s="1"/>
  <c r="G429"/>
  <c r="G428" s="1"/>
  <c r="G427" s="1"/>
  <c r="G249"/>
  <c r="G252"/>
  <c r="G251" s="1"/>
  <c r="G248" s="1"/>
  <c r="G187"/>
  <c r="G186" s="1"/>
  <c r="G185" s="1"/>
  <c r="G184" s="1"/>
  <c r="G371"/>
  <c r="G370" s="1"/>
  <c r="B37" i="7"/>
  <c r="F264" i="2"/>
  <c r="G203" i="1"/>
  <c r="B48" i="7"/>
  <c r="B18"/>
  <c r="G853" i="1"/>
  <c r="F23" i="2"/>
  <c r="F22" s="1"/>
  <c r="F21" s="1"/>
  <c r="F16"/>
  <c r="G685" i="1"/>
  <c r="G684" s="1"/>
  <c r="G683" s="1"/>
  <c r="G562"/>
  <c r="G561" s="1"/>
  <c r="G560" s="1"/>
  <c r="F174" i="2"/>
  <c r="F173" s="1"/>
  <c r="G174" i="1"/>
  <c r="G173" s="1"/>
  <c r="G172" s="1"/>
  <c r="G1193"/>
  <c r="G1192" s="1"/>
  <c r="G1191" s="1"/>
  <c r="G1190" s="1"/>
  <c r="G1189" s="1"/>
  <c r="G480"/>
  <c r="G479" s="1"/>
  <c r="G484"/>
  <c r="F488" i="2"/>
  <c r="G408" i="1"/>
  <c r="G407" s="1"/>
  <c r="G406" s="1"/>
  <c r="G404"/>
  <c r="G403" s="1"/>
  <c r="G324"/>
  <c r="F48" i="2"/>
  <c r="G195" i="1"/>
  <c r="G194" s="1"/>
  <c r="G193" s="1"/>
  <c r="G162"/>
  <c r="G161" s="1"/>
  <c r="G160" s="1"/>
  <c r="F426" i="2"/>
  <c r="G1123" i="1"/>
  <c r="G1116"/>
  <c r="G395"/>
  <c r="G394" s="1"/>
  <c r="G393" s="1"/>
  <c r="G392" s="1"/>
  <c r="G342"/>
  <c r="G341" s="1"/>
  <c r="G165"/>
  <c r="G164" s="1"/>
  <c r="G168"/>
  <c r="G477"/>
  <c r="G476" s="1"/>
  <c r="G475" s="1"/>
  <c r="G486"/>
  <c r="G483" s="1"/>
  <c r="G482" s="1"/>
  <c r="G298"/>
  <c r="G297" s="1"/>
  <c r="G296" s="1"/>
  <c r="G295" s="1"/>
  <c r="D68" i="7"/>
  <c r="D65" s="1"/>
  <c r="C68"/>
  <c r="C65"/>
  <c r="B68"/>
  <c r="B65" s="1"/>
  <c r="D62"/>
  <c r="D61" s="1"/>
  <c r="C61"/>
  <c r="G23" i="1"/>
  <c r="G362"/>
  <c r="G361" s="1"/>
  <c r="F297" i="2"/>
  <c r="F296" s="1"/>
  <c r="F295" s="1"/>
  <c r="G335" i="1"/>
  <c r="G334" s="1"/>
  <c r="G333" s="1"/>
  <c r="G315"/>
  <c r="F306" i="2"/>
  <c r="F305" s="1"/>
  <c r="G291" i="1"/>
  <c r="G290" s="1"/>
  <c r="G548"/>
  <c r="G547" s="1"/>
  <c r="G546" s="1"/>
  <c r="G526"/>
  <c r="G525" s="1"/>
  <c r="G524" s="1"/>
  <c r="G523" s="1"/>
  <c r="D56" i="3" s="1"/>
  <c r="D55" s="1"/>
  <c r="G401" i="1"/>
  <c r="G400" s="1"/>
  <c r="G399" s="1"/>
  <c r="G398" s="1"/>
  <c r="G359"/>
  <c r="G358" s="1"/>
  <c r="F193" i="2"/>
  <c r="F192" s="1"/>
  <c r="F831"/>
  <c r="G216" i="1"/>
  <c r="G215" s="1"/>
  <c r="G140"/>
  <c r="G139" s="1"/>
  <c r="G138" s="1"/>
  <c r="D20" i="3" s="1"/>
  <c r="G1148" i="1"/>
  <c r="G1147" s="1"/>
  <c r="G1081"/>
  <c r="G1080" s="1"/>
  <c r="G630"/>
  <c r="F799" i="2"/>
  <c r="F798" s="1"/>
  <c r="F797" s="1"/>
  <c r="G1031" i="1"/>
  <c r="G1029" s="1"/>
  <c r="G1028" s="1"/>
  <c r="G1027" s="1"/>
  <c r="F37" i="2"/>
  <c r="F36" s="1"/>
  <c r="F35" s="1"/>
  <c r="G422" i="1"/>
  <c r="G421" s="1"/>
  <c r="G420" s="1"/>
  <c r="F33" i="2"/>
  <c r="F32" s="1"/>
  <c r="F31" s="1"/>
  <c r="G262" i="1"/>
  <c r="G261" s="1"/>
  <c r="G260" s="1"/>
  <c r="G259" s="1"/>
  <c r="G731"/>
  <c r="G730" s="1"/>
  <c r="G729" s="1"/>
  <c r="G728" s="1"/>
  <c r="G727" s="1"/>
  <c r="G726" s="1"/>
  <c r="G444"/>
  <c r="G443" s="1"/>
  <c r="G377"/>
  <c r="G376" s="1"/>
  <c r="G375" s="1"/>
  <c r="G320"/>
  <c r="G724"/>
  <c r="G723" s="1"/>
  <c r="G722" s="1"/>
  <c r="G721" s="1"/>
  <c r="G720" s="1"/>
  <c r="G719" s="1"/>
  <c r="F14" i="2"/>
  <c r="G502" i="1"/>
  <c r="G501" s="1"/>
  <c r="G500" s="1"/>
  <c r="D17" i="3" s="1"/>
  <c r="F41" i="2"/>
  <c r="F40" s="1"/>
  <c r="F39" s="1"/>
  <c r="G309" i="1"/>
  <c r="G308" s="1"/>
  <c r="G307" s="1"/>
  <c r="G306" s="1"/>
  <c r="F29" i="2"/>
  <c r="G274" i="1"/>
  <c r="G355"/>
  <c r="G354" s="1"/>
  <c r="G353" s="1"/>
  <c r="G283"/>
  <c r="G282" s="1"/>
  <c r="G281" s="1"/>
  <c r="F778" i="2"/>
  <c r="F777" s="1"/>
  <c r="G132" i="1"/>
  <c r="G131" s="1"/>
  <c r="G28"/>
  <c r="G471"/>
  <c r="F249" i="2"/>
  <c r="F248" s="1"/>
  <c r="F247" s="1"/>
  <c r="G266" i="1"/>
  <c r="G265" s="1"/>
  <c r="G264" s="1"/>
  <c r="G278"/>
  <c r="G277" s="1"/>
  <c r="G276" s="1"/>
  <c r="G656"/>
  <c r="G655" s="1"/>
  <c r="G654" s="1"/>
  <c r="G653" s="1"/>
  <c r="F147" i="2"/>
  <c r="G619" i="1"/>
  <c r="F460" i="2"/>
  <c r="F458"/>
  <c r="G892" i="1"/>
  <c r="G19"/>
  <c r="F742" i="2"/>
  <c r="F741" s="1"/>
  <c r="F739"/>
  <c r="F738" s="1"/>
  <c r="G460" i="1"/>
  <c r="G459" s="1"/>
  <c r="G457"/>
  <c r="G456" s="1"/>
  <c r="G210"/>
  <c r="G209" s="1"/>
  <c r="G643"/>
  <c r="G642" s="1"/>
  <c r="G1156"/>
  <c r="G1155" s="1"/>
  <c r="G1152"/>
  <c r="G1151" s="1"/>
  <c r="G1150" s="1"/>
  <c r="F204" i="2"/>
  <c r="G227" i="1"/>
  <c r="G135"/>
  <c r="G134" s="1"/>
  <c r="G665"/>
  <c r="F343" i="2"/>
  <c r="G490" i="1"/>
  <c r="G489" s="1"/>
  <c r="G488" s="1"/>
  <c r="G449"/>
  <c r="G447" s="1"/>
  <c r="G446" s="1"/>
  <c r="G646"/>
  <c r="G645" s="1"/>
  <c r="G200"/>
  <c r="G199" s="1"/>
  <c r="F10" i="2"/>
  <c r="F9" s="1"/>
  <c r="F155"/>
  <c r="G701" i="1"/>
  <c r="G700" s="1"/>
  <c r="G697"/>
  <c r="G696" s="1"/>
  <c r="G695" s="1"/>
  <c r="G692"/>
  <c r="G691" s="1"/>
  <c r="G676"/>
  <c r="G670"/>
  <c r="G673"/>
  <c r="G601"/>
  <c r="G598"/>
  <c r="G595"/>
  <c r="G592"/>
  <c r="G616"/>
  <c r="G613"/>
  <c r="G610"/>
  <c r="G607"/>
  <c r="G589"/>
  <c r="G586"/>
  <c r="G583"/>
  <c r="G580"/>
  <c r="G577"/>
  <c r="G574"/>
  <c r="G571"/>
  <c r="G567"/>
  <c r="G566" s="1"/>
  <c r="G453"/>
  <c r="G452" s="1"/>
  <c r="G368"/>
  <c r="G367" s="1"/>
  <c r="G440"/>
  <c r="G438"/>
  <c r="G127"/>
  <c r="G79"/>
  <c r="G62"/>
  <c r="G61" s="1"/>
  <c r="G516"/>
  <c r="G515" s="1"/>
  <c r="G45"/>
  <c r="F385" i="2"/>
  <c r="F384" s="1"/>
  <c r="F383" s="1"/>
  <c r="G849" i="1"/>
  <c r="G866"/>
  <c r="G864"/>
  <c r="G862"/>
  <c r="G839"/>
  <c r="G836" s="1"/>
  <c r="G858"/>
  <c r="G856"/>
  <c r="G1086"/>
  <c r="G1085" s="1"/>
  <c r="G1093"/>
  <c r="G1092" s="1"/>
  <c r="F236" i="2"/>
  <c r="F279"/>
  <c r="G166" i="1"/>
  <c r="G231"/>
  <c r="G230" s="1"/>
  <c r="G229" s="1"/>
  <c r="G150"/>
  <c r="G148"/>
  <c r="G465"/>
  <c r="G464" s="1"/>
  <c r="G384"/>
  <c r="F330" i="2"/>
  <c r="G339" i="1"/>
  <c r="G338" s="1"/>
  <c r="G331"/>
  <c r="G330" s="1"/>
  <c r="G329" s="1"/>
  <c r="G322"/>
  <c r="G313"/>
  <c r="G293"/>
  <c r="G287"/>
  <c r="G286" s="1"/>
  <c r="G207"/>
  <c r="G206" s="1"/>
  <c r="G205" s="1"/>
  <c r="G182"/>
  <c r="F376" i="2"/>
  <c r="F196"/>
  <c r="F195" s="1"/>
  <c r="G425" i="1"/>
  <c r="G424" s="1"/>
  <c r="G269"/>
  <c r="G268" s="1"/>
  <c r="G225"/>
  <c r="G124"/>
  <c r="G118"/>
  <c r="G115"/>
  <c r="G114" s="1"/>
  <c r="G113" s="1"/>
  <c r="G107" s="1"/>
  <c r="G98"/>
  <c r="G93"/>
  <c r="G91"/>
  <c r="G84"/>
  <c r="G83" s="1"/>
  <c r="G82" s="1"/>
  <c r="D14" i="3" s="1"/>
  <c r="G76" i="1"/>
  <c r="G75" s="1"/>
  <c r="F767" i="2"/>
  <c r="G512" i="1"/>
  <c r="G510"/>
  <c r="G507"/>
  <c r="F819" i="2"/>
  <c r="F691"/>
  <c r="F700"/>
  <c r="F699" s="1"/>
  <c r="G1105" i="1"/>
  <c r="G1104" s="1"/>
  <c r="G1103" s="1"/>
  <c r="G1099"/>
  <c r="G1098" s="1"/>
  <c r="G1097" s="1"/>
  <c r="G48"/>
  <c r="G26"/>
  <c r="G708"/>
  <c r="G651"/>
  <c r="G650" s="1"/>
  <c r="G649" s="1"/>
  <c r="G638"/>
  <c r="G637" s="1"/>
  <c r="G636" s="1"/>
  <c r="G633"/>
  <c r="G632" s="1"/>
  <c r="G628"/>
  <c r="G626"/>
  <c r="G557"/>
  <c r="G556" s="1"/>
  <c r="G555" s="1"/>
  <c r="G554" s="1"/>
  <c r="G543"/>
  <c r="G542" s="1"/>
  <c r="G541" s="1"/>
  <c r="G540" s="1"/>
  <c r="G539" s="1"/>
  <c r="G538" s="1"/>
  <c r="G869"/>
  <c r="G868" s="1"/>
  <c r="G926"/>
  <c r="G925" s="1"/>
  <c r="G469"/>
  <c r="G317"/>
  <c r="G101"/>
  <c r="G386"/>
  <c r="G103"/>
  <c r="G50"/>
  <c r="G129"/>
  <c r="G37"/>
  <c r="G365"/>
  <c r="G364" s="1"/>
  <c r="G40"/>
  <c r="G152"/>
  <c r="G67"/>
  <c r="G66" s="1"/>
  <c r="G65" s="1"/>
  <c r="G497"/>
  <c r="G496" s="1"/>
  <c r="G495" s="1"/>
  <c r="G494" s="1"/>
  <c r="G58"/>
  <c r="G57" s="1"/>
  <c r="G56" s="1"/>
  <c r="G55" s="1"/>
  <c r="G158"/>
  <c r="G157" s="1"/>
  <c r="G156" s="1"/>
  <c r="G219"/>
  <c r="G218" s="1"/>
  <c r="G180"/>
  <c r="D79" i="7"/>
  <c r="G797" i="1"/>
  <c r="G1030"/>
  <c r="G877"/>
  <c r="G782"/>
  <c r="G781" s="1"/>
  <c r="G780" s="1"/>
  <c r="G769"/>
  <c r="G171"/>
  <c r="D23" i="3" s="1"/>
  <c r="G901" i="1"/>
  <c r="F422" i="2" l="1"/>
  <c r="F13"/>
  <c r="F715"/>
  <c r="G803" i="1"/>
  <c r="G802" s="1"/>
  <c r="G801" s="1"/>
  <c r="F47" i="2"/>
  <c r="F46" s="1"/>
  <c r="F619"/>
  <c r="F462"/>
  <c r="G179" i="1"/>
  <c r="G178" s="1"/>
  <c r="G177" s="1"/>
  <c r="G176" s="1"/>
  <c r="D24" i="3" s="1"/>
  <c r="G1055" i="1"/>
  <c r="G793"/>
  <c r="G788" s="1"/>
  <c r="G787" s="1"/>
  <c r="D53" i="3" s="1"/>
  <c r="G198" i="1"/>
  <c r="G197" s="1"/>
  <c r="G468"/>
  <c r="G467" s="1"/>
  <c r="G419"/>
  <c r="G319"/>
  <c r="F596" i="2"/>
  <c r="F595" s="1"/>
  <c r="G1146" i="1"/>
  <c r="F575" i="2"/>
  <c r="F810"/>
  <c r="G641" i="1"/>
  <c r="F138" i="2"/>
  <c r="F221"/>
  <c r="G1084" i="1"/>
  <c r="G570"/>
  <c r="G273"/>
  <c r="G272" s="1"/>
  <c r="G1107"/>
  <c r="F26" i="2"/>
  <c r="F25" s="1"/>
  <c r="G448" i="1"/>
  <c r="G463"/>
  <c r="G972"/>
  <c r="F521" i="2"/>
  <c r="F762"/>
  <c r="F207"/>
  <c r="F206" s="1"/>
  <c r="F129"/>
  <c r="F141"/>
  <c r="G1054" i="1"/>
  <c r="G1049" s="1"/>
  <c r="G1042" s="1"/>
  <c r="G1041" s="1"/>
  <c r="G126"/>
  <c r="G383"/>
  <c r="G382" s="1"/>
  <c r="G381" s="1"/>
  <c r="D34" i="3" s="1"/>
  <c r="G224" i="1"/>
  <c r="G221" s="1"/>
  <c r="G970"/>
  <c r="G969" s="1"/>
  <c r="F113" i="2"/>
  <c r="F337"/>
  <c r="F410"/>
  <c r="F409" s="1"/>
  <c r="F408" s="1"/>
  <c r="F91"/>
  <c r="F90" s="1"/>
  <c r="F98"/>
  <c r="F324"/>
  <c r="F323" s="1"/>
  <c r="F551"/>
  <c r="F332"/>
  <c r="F329" s="1"/>
  <c r="F772"/>
  <c r="F78"/>
  <c r="F84"/>
  <c r="F104"/>
  <c r="F110"/>
  <c r="F116"/>
  <c r="G625" i="1"/>
  <c r="G624" s="1"/>
  <c r="G623" s="1"/>
  <c r="G1177"/>
  <c r="G1134"/>
  <c r="G1127" s="1"/>
  <c r="G995"/>
  <c r="F201" i="2"/>
  <c r="F198" s="1"/>
  <c r="F601"/>
  <c r="F600" s="1"/>
  <c r="F81"/>
  <c r="F87"/>
  <c r="F94"/>
  <c r="F73"/>
  <c r="F126"/>
  <c r="F144"/>
  <c r="F101"/>
  <c r="G811" i="1"/>
  <c r="G810" s="1"/>
  <c r="G809" s="1"/>
  <c r="G808" s="1"/>
  <c r="D54" i="3" s="1"/>
  <c r="F107" i="2"/>
  <c r="F267"/>
  <c r="F266" s="1"/>
  <c r="F484"/>
  <c r="F781"/>
  <c r="F780" s="1"/>
  <c r="F814"/>
  <c r="F182"/>
  <c r="F181" s="1"/>
  <c r="F400"/>
  <c r="F399" s="1"/>
  <c r="F392" s="1"/>
  <c r="F278"/>
  <c r="F253"/>
  <c r="F252" s="1"/>
  <c r="F119"/>
  <c r="F123"/>
  <c r="F135"/>
  <c r="F151"/>
  <c r="F150" s="1"/>
  <c r="F226"/>
  <c r="F238"/>
  <c r="F259"/>
  <c r="F283"/>
  <c r="F378"/>
  <c r="F371" s="1"/>
  <c r="F480"/>
  <c r="F479" s="1"/>
  <c r="F516"/>
  <c r="F571"/>
  <c r="F582"/>
  <c r="F696"/>
  <c r="F695" s="1"/>
  <c r="F688"/>
  <c r="F704"/>
  <c r="F703" s="1"/>
  <c r="F702" s="1"/>
  <c r="G44" i="1"/>
  <c r="G42" s="1"/>
  <c r="G707"/>
  <c r="G706" s="1"/>
  <c r="G705" s="1"/>
  <c r="G845"/>
  <c r="F451" i="2"/>
  <c r="F554"/>
  <c r="F429"/>
  <c r="F786"/>
  <c r="G898" i="1"/>
  <c r="G22"/>
  <c r="G21" s="1"/>
  <c r="G1125"/>
  <c r="G1120" s="1"/>
  <c r="G1119" s="1"/>
  <c r="G931"/>
  <c r="G930" s="1"/>
  <c r="G929" s="1"/>
  <c r="G908"/>
  <c r="F52" i="2"/>
  <c r="F51" s="1"/>
  <c r="G1154" i="1"/>
  <c r="G236"/>
  <c r="G235" s="1"/>
  <c r="G553"/>
  <c r="G545" s="1"/>
  <c r="G768"/>
  <c r="G767" s="1"/>
  <c r="D52" i="3" s="1"/>
  <c r="G664" i="1"/>
  <c r="G663" s="1"/>
  <c r="G662" s="1"/>
  <c r="G738"/>
  <c r="G737" s="1"/>
  <c r="G736" s="1"/>
  <c r="G455"/>
  <c r="G451" s="1"/>
  <c r="G442" s="1"/>
  <c r="G1167"/>
  <c r="G1166" s="1"/>
  <c r="G1011"/>
  <c r="G337"/>
  <c r="F457" i="2"/>
  <c r="F317"/>
  <c r="F231"/>
  <c r="F737"/>
  <c r="F733" s="1"/>
  <c r="F659"/>
  <c r="F655" s="1"/>
  <c r="F752"/>
  <c r="F627"/>
  <c r="G397" i="1"/>
  <c r="G391" s="1"/>
  <c r="C79" i="7"/>
  <c r="B79"/>
  <c r="G97" i="1"/>
  <c r="G96" s="1"/>
  <c r="F759" i="2"/>
  <c r="F356"/>
  <c r="F346"/>
  <c r="F345" s="1"/>
  <c r="F342" s="1"/>
  <c r="F132"/>
  <c r="F557"/>
  <c r="F563"/>
  <c r="F826"/>
  <c r="F532"/>
  <c r="F67"/>
  <c r="F63"/>
  <c r="G411" i="1"/>
  <c r="G410" s="1"/>
  <c r="G36"/>
  <c r="G35" s="1"/>
  <c r="G506"/>
  <c r="G505" s="1"/>
  <c r="G504" s="1"/>
  <c r="G493" s="1"/>
  <c r="G312"/>
  <c r="G437"/>
  <c r="G436" s="1"/>
  <c r="G431" s="1"/>
  <c r="G14"/>
  <c r="G12" s="1"/>
  <c r="G754"/>
  <c r="G753" s="1"/>
  <c r="G749" s="1"/>
  <c r="G745" s="1"/>
  <c r="G521"/>
  <c r="G520" s="1"/>
  <c r="G519" s="1"/>
  <c r="G518" s="1"/>
  <c r="G989"/>
  <c r="G985" s="1"/>
  <c r="F418" i="2"/>
  <c r="F560"/>
  <c r="F630"/>
  <c r="F635"/>
  <c r="G690" i="1"/>
  <c r="F611" i="2"/>
  <c r="F610" s="1"/>
  <c r="F609" s="1"/>
  <c r="G214" i="1"/>
  <c r="G147"/>
  <c r="G146" s="1"/>
  <c r="G145" s="1"/>
  <c r="G144" s="1"/>
  <c r="F443" i="2"/>
  <c r="F442" s="1"/>
  <c r="G959" i="1"/>
  <c r="G958" s="1"/>
  <c r="F217" i="2"/>
  <c r="G565" i="1"/>
  <c r="G861"/>
  <c r="G860" s="1"/>
  <c r="F191" i="2"/>
  <c r="G289" i="1"/>
  <c r="G285" s="1"/>
  <c r="G873"/>
  <c r="F505" i="2"/>
  <c r="F308"/>
  <c r="F304" s="1"/>
  <c r="F299" s="1"/>
  <c r="F474"/>
  <c r="F473" s="1"/>
  <c r="F497"/>
  <c r="F723"/>
  <c r="F730"/>
  <c r="F749"/>
  <c r="D45" i="3"/>
  <c r="G474" i="1"/>
  <c r="G473" s="1"/>
  <c r="G462" s="1"/>
  <c r="G43"/>
  <c r="G192"/>
  <c r="G258"/>
  <c r="D11" i="3"/>
  <c r="G60" i="1"/>
  <c r="D13" i="3" s="1"/>
  <c r="G13" i="1"/>
  <c r="D33" i="3"/>
  <c r="G357" i="1"/>
  <c r="G352" s="1"/>
  <c r="D31" i="3" s="1"/>
  <c r="F569" i="2"/>
  <c r="F567" s="1"/>
  <c r="G914" i="1"/>
  <c r="G907" s="1"/>
  <c r="F642" i="2"/>
  <c r="F640" s="1"/>
  <c r="F639" s="1"/>
  <c r="F638" s="1"/>
  <c r="F836"/>
  <c r="G1025" i="1"/>
  <c r="G1024" s="1"/>
  <c r="G1020" s="1"/>
  <c r="G765"/>
  <c r="G764" s="1"/>
  <c r="G757" s="1"/>
  <c r="G756" s="1"/>
  <c r="F681" i="2"/>
  <c r="F680" s="1"/>
  <c r="F679" s="1"/>
  <c r="F672" s="1"/>
  <c r="F666" s="1"/>
  <c r="F169"/>
  <c r="F168" s="1"/>
  <c r="F159"/>
  <c r="F154" s="1"/>
  <c r="G888" i="1"/>
  <c r="F618" i="2"/>
  <c r="F520" l="1"/>
  <c r="F512"/>
  <c r="G213" i="1"/>
  <c r="D46" i="3"/>
  <c r="F581" i="2"/>
  <c r="G90" i="1"/>
  <c r="G54" s="1"/>
  <c r="G622"/>
  <c r="G374"/>
  <c r="G882"/>
  <c r="G872" s="1"/>
  <c r="D37" i="3" s="1"/>
  <c r="G34" i="1"/>
  <c r="D15" i="3" s="1"/>
  <c r="G271" i="1"/>
  <c r="D29" i="3" s="1"/>
  <c r="G830" i="1"/>
  <c r="G829" s="1"/>
  <c r="D36" i="3" s="1"/>
  <c r="G212" i="1"/>
  <c r="D26" i="3" s="1"/>
  <c r="F328" i="2"/>
  <c r="F316"/>
  <c r="D32" i="3"/>
  <c r="F758" i="2"/>
  <c r="F755" s="1"/>
  <c r="F230"/>
  <c r="G1145" i="1"/>
  <c r="G1144" s="1"/>
  <c r="D43" i="3" s="1"/>
  <c r="F72" i="2"/>
  <c r="F214"/>
  <c r="F213" s="1"/>
  <c r="F258"/>
  <c r="G311" i="1"/>
  <c r="G301" s="1"/>
  <c r="F190" i="2"/>
  <c r="G949" i="1"/>
  <c r="G942" s="1"/>
  <c r="D39" i="3" s="1"/>
  <c r="G564" i="1"/>
  <c r="G689"/>
  <c r="D49" i="3" s="1"/>
  <c r="F277" i="2"/>
  <c r="F276" s="1"/>
  <c r="F684"/>
  <c r="F683" s="1"/>
  <c r="F97"/>
  <c r="F450"/>
  <c r="F441" s="1"/>
  <c r="F748"/>
  <c r="G1118" i="1"/>
  <c r="G1083" s="1"/>
  <c r="G1074" s="1"/>
  <c r="F472" i="2"/>
  <c r="F50"/>
  <c r="G492" i="1"/>
  <c r="G978"/>
  <c r="G977" s="1"/>
  <c r="D40" i="3" s="1"/>
  <c r="F550" i="2"/>
  <c r="F341"/>
  <c r="F626"/>
  <c r="F625" s="1"/>
  <c r="F624" s="1"/>
  <c r="F608"/>
  <c r="F809"/>
  <c r="F801" s="1"/>
  <c r="G735" i="1"/>
  <c r="G734" s="1"/>
  <c r="G733" s="1"/>
  <c r="G718" s="1"/>
  <c r="F722" i="2"/>
  <c r="F721" s="1"/>
  <c r="G1010" i="1"/>
  <c r="D48" i="3"/>
  <c r="D38"/>
  <c r="G11" i="1"/>
  <c r="G10" s="1"/>
  <c r="D12" i="3"/>
  <c r="D21"/>
  <c r="D19" s="1"/>
  <c r="G137" i="1"/>
  <c r="D28" i="3"/>
  <c r="G418" i="1"/>
  <c r="D25" i="3"/>
  <c r="D18" l="1"/>
  <c r="D10" s="1"/>
  <c r="G537" i="1"/>
  <c r="G528" s="1"/>
  <c r="D47" i="3"/>
  <c r="D44" s="1"/>
  <c r="G33" i="1"/>
  <c r="G32" s="1"/>
  <c r="G170"/>
  <c r="F494" i="2"/>
  <c r="D22" i="3"/>
  <c r="F71" i="2"/>
  <c r="G1073" i="1"/>
  <c r="G1040" s="1"/>
  <c r="D30" i="3"/>
  <c r="D27" s="1"/>
  <c r="G257" i="1"/>
  <c r="F391" i="2"/>
  <c r="F682"/>
  <c r="D42" i="3"/>
  <c r="D41" s="1"/>
  <c r="D51"/>
  <c r="D50" s="1"/>
  <c r="G828" i="1"/>
  <c r="G827" s="1"/>
  <c r="D35" i="3"/>
  <c r="G53" i="1" l="1"/>
  <c r="G1195" s="1"/>
  <c r="F843" i="2"/>
  <c r="D57" i="3"/>
</calcChain>
</file>

<file path=xl/sharedStrings.xml><?xml version="1.0" encoding="utf-8"?>
<sst xmlns="http://schemas.openxmlformats.org/spreadsheetml/2006/main" count="7864" uniqueCount="987">
  <si>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</si>
  <si>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</si>
  <si>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</si>
  <si>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</si>
  <si>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</si>
  <si>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</si>
  <si>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</si>
  <si>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</si>
  <si>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</si>
  <si>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</si>
  <si>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</si>
  <si>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</si>
  <si>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</si>
  <si>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</si>
  <si>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</si>
  <si>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</si>
  <si>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</si>
  <si>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</si>
  <si>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</si>
  <si>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</si>
  <si>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</si>
  <si>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</si>
  <si>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</si>
  <si>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</si>
  <si>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</si>
  <si>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</si>
  <si>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</si>
  <si>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</si>
  <si>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</si>
  <si>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</si>
  <si>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</si>
  <si>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</si>
  <si>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</si>
  <si>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</si>
  <si>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</si>
  <si>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</si>
  <si>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</si>
  <si>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</si>
  <si>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</si>
  <si>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</si>
  <si>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</si>
  <si>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</si>
  <si>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</si>
  <si>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</si>
  <si>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</si>
  <si>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</si>
  <si>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</si>
  <si>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</si>
  <si>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</si>
  <si>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</si>
  <si>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</si>
  <si>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</si>
  <si>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</si>
  <si>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</si>
  <si>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</si>
  <si>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</si>
  <si>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</si>
  <si>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</si>
  <si>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</si>
  <si>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</si>
  <si>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</si>
  <si>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</si>
  <si>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</si>
  <si>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</si>
  <si>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</si>
  <si>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</si>
  <si>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</si>
  <si>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</si>
  <si>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</si>
  <si>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</si>
  <si>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</si>
  <si>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</si>
  <si>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</si>
  <si>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</si>
  <si>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</si>
  <si>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</si>
  <si>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</si>
  <si>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</si>
  <si>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</si>
  <si>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</si>
  <si>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</si>
  <si>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81 4 00 20000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</si>
  <si>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</si>
  <si>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</si>
  <si>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</si>
  <si>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</si>
  <si>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</si>
  <si>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</si>
  <si>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</si>
  <si>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</si>
  <si>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</si>
  <si>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</si>
  <si>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</si>
  <si>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</si>
  <si>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</si>
  <si>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</si>
  <si>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</si>
  <si>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</si>
  <si>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</si>
  <si>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</si>
  <si>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</si>
  <si>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</si>
  <si>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</si>
  <si>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</si>
  <si>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</si>
  <si>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</si>
  <si>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99 0 00 20000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</si>
  <si>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</si>
  <si>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</si>
  <si>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</si>
  <si>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</si>
  <si>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</si>
  <si>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</si>
  <si>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</si>
  <si>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</si>
  <si>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</si>
  <si>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</si>
  <si>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</si>
  <si>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</si>
  <si>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</si>
  <si>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</si>
  <si>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</si>
  <si>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</si>
  <si>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</si>
  <si>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</si>
  <si>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</si>
  <si>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</si>
  <si>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</si>
  <si>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</si>
  <si>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</si>
  <si>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</si>
  <si>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</si>
  <si>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</si>
  <si>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</si>
  <si>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</si>
  <si>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</si>
  <si>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</si>
  <si>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</si>
  <si>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</si>
  <si>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</si>
  <si>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</si>
  <si>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</si>
  <si>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</si>
  <si>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</si>
  <si>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</si>
  <si>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</si>
  <si>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</si>
  <si>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</si>
  <si>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</si>
  <si>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</si>
  <si>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</si>
  <si>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</si>
  <si>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</si>
  <si>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</si>
  <si>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</si>
  <si>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</si>
  <si>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</si>
  <si>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</si>
  <si>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</si>
  <si>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</si>
  <si>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</si>
  <si>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</si>
  <si>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</si>
  <si>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</si>
  <si>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</si>
  <si>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</si>
  <si>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</si>
  <si>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</si>
  <si>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</si>
  <si>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</si>
  <si>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</si>
  <si>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</si>
  <si>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</si>
  <si>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</si>
  <si>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</si>
  <si>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</si>
  <si>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</si>
  <si>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</si>
  <si>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</si>
  <si>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</si>
  <si>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</si>
  <si>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</si>
  <si>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</si>
  <si>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</si>
  <si>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</si>
  <si>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</si>
  <si>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</si>
  <si>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</si>
  <si>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</si>
  <si>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</si>
  <si>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</si>
  <si>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</si>
  <si>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</si>
  <si>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</si>
  <si>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</si>
  <si>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</si>
  <si>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</si>
  <si>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</si>
  <si>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</si>
  <si>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</si>
  <si>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</si>
  <si>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</si>
  <si>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</si>
  <si>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</si>
  <si>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</si>
  <si>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</si>
  <si>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</si>
  <si>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</si>
  <si>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</si>
  <si>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</si>
  <si>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</si>
  <si>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</si>
  <si>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</si>
  <si>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</si>
  <si>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</si>
  <si>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</si>
  <si>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</si>
  <si>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</si>
  <si>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50 0 00 20000</t>
  </si>
  <si>
    <t>Глава муниципального образования</t>
  </si>
  <si>
    <t>50 0 00 20300</t>
  </si>
  <si>
    <t>03 0 00 00000</t>
  </si>
  <si>
    <t>50 0 00 20401</t>
  </si>
  <si>
    <t>99 0 02 00000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</si>
  <si>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</si>
  <si>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</si>
  <si>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</si>
  <si>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</si>
  <si>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</si>
  <si>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</si>
  <si>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</si>
  <si>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</si>
  <si>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</si>
  <si>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Подпрограмма "Организация и проведение работ по управлению, владению и распоряжению муниципальным имуществом на территории МГО"</t>
  </si>
  <si>
    <t>64 1 00 00000</t>
  </si>
  <si>
    <t>64 1 00 20000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</si>
  <si>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</si>
  <si>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</si>
  <si>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</si>
  <si>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64 3 00 00000</t>
  </si>
  <si>
    <t>64 3 00 20000</t>
  </si>
  <si>
    <t>64 3 00 22030</t>
  </si>
  <si>
    <t>Муниципальная программа "Профилактика и противодействие проявлениям экстремизма в МГО на 2016-2017 годы"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</si>
  <si>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</si>
  <si>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</si>
  <si>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</si>
  <si>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</si>
  <si>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</si>
  <si>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</si>
  <si>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</si>
  <si>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</si>
  <si>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</si>
  <si>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</si>
  <si>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</si>
  <si>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Подпрограмма "Формирование благоприятного инвестиционного климата"</t>
  </si>
  <si>
    <t>47 2 00 00000</t>
  </si>
  <si>
    <t>Подпрограмма 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</si>
  <si>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64 2 00 00000</t>
  </si>
  <si>
    <t>Жилищно-коммунальное хозяйство</t>
  </si>
  <si>
    <t>Муниципальная программа "Формирование и использование муниципального жилищного фонда МГО на 2017-2019 годы"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</si>
  <si>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</si>
  <si>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</si>
  <si>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</si>
  <si>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</si>
  <si>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</si>
  <si>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</si>
  <si>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</si>
  <si>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</si>
  <si>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</si>
  <si>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</si>
  <si>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</si>
  <si>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</si>
  <si>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</si>
  <si>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</si>
  <si>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</si>
  <si>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</si>
  <si>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</si>
  <si>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</si>
  <si>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</si>
  <si>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</si>
  <si>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</si>
  <si>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</si>
  <si>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</si>
  <si>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</si>
  <si>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</si>
  <si>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80 2 00 00000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</si>
  <si>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</si>
  <si>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</si>
  <si>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</si>
  <si>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</si>
  <si>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</si>
  <si>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</si>
  <si>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"Развитие детско-юношеского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области, России"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</si>
  <si>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</si>
  <si>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Подпрограмма "Обеспечение условий для развития на территории МГО физической культуры и спорта"</t>
  </si>
  <si>
    <t>47 2 14 73121</t>
  </si>
  <si>
    <t>47 1 55 70000</t>
  </si>
  <si>
    <t>47 1 55 73120</t>
  </si>
  <si>
    <t>Подпрограмма "Организация транспортного обслуживания населения Миасского городского округа"</t>
  </si>
  <si>
    <t>Отдельные мероприятия в других видах транспорта</t>
  </si>
  <si>
    <t>Дорожное хозяйство (дорожные фонды)</t>
  </si>
  <si>
    <t>Подпрограмма "Развитие улично-дорожной сети Миасского городского округа"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</si>
  <si>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</si>
  <si>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коммунального хозяйства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</si>
  <si>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</si>
  <si>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</si>
  <si>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</si>
  <si>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</si>
  <si>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Уличное освещение</t>
  </si>
  <si>
    <t>Озеленение</t>
  </si>
  <si>
    <t>Прочие мероприятия по благоустройству города</t>
  </si>
  <si>
    <t>Непрограммные направления деятельности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</si>
  <si>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</si>
  <si>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</si>
  <si>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</si>
  <si>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</si>
  <si>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</si>
  <si>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</si>
  <si>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</si>
  <si>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</si>
  <si>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</si>
  <si>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</si>
  <si>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</si>
  <si>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</si>
  <si>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</si>
  <si>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</si>
  <si>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</si>
  <si>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</si>
  <si>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</si>
  <si>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</si>
  <si>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</si>
  <si>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55 2 00 00000</t>
  </si>
  <si>
    <t>55 2 55 00000</t>
  </si>
  <si>
    <t>55 2 55 73130</t>
  </si>
  <si>
    <t>55 2 55 73170</t>
  </si>
  <si>
    <t>55 1 00 00000</t>
  </si>
  <si>
    <t>55 1 07 00000</t>
  </si>
  <si>
    <t>55 1 07 62000</t>
  </si>
  <si>
    <t>56 0 00 00000</t>
  </si>
  <si>
    <t>56 0 07 00000</t>
  </si>
  <si>
    <t>56 0 07 62000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</si>
  <si>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</si>
  <si>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</si>
  <si>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</si>
  <si>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</si>
  <si>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</si>
  <si>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</si>
  <si>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</si>
  <si>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</si>
  <si>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54 0 07 65100</t>
  </si>
  <si>
    <t>60 1 00 00000</t>
  </si>
  <si>
    <t>60 1 13 00000</t>
  </si>
  <si>
    <t>60 2 00 00000</t>
  </si>
  <si>
    <t>60 2 13 00000</t>
  </si>
  <si>
    <t>51 0 00 00000</t>
  </si>
  <si>
    <t>51 0 07 00000</t>
  </si>
  <si>
    <t>51 0 07 61000</t>
  </si>
  <si>
    <t>51 0 07 63000</t>
  </si>
  <si>
    <t>51 0 07 64000</t>
  </si>
  <si>
    <t>51 0 10 00000</t>
  </si>
  <si>
    <t>51 0 10 64000</t>
  </si>
  <si>
    <t>54 0 07 64000</t>
  </si>
  <si>
    <t>99 0 02 91000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</si>
  <si>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
населения от болезней, общих для человека и животных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</si>
  <si>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</si>
  <si>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</si>
  <si>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</si>
  <si>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</si>
  <si>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</si>
  <si>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</si>
  <si>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80 2 07 00000</t>
  </si>
  <si>
    <t>80 2 07 90000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</si>
  <si>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</si>
  <si>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</si>
  <si>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</si>
  <si>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</si>
  <si>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</si>
  <si>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</si>
  <si>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</si>
  <si>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</si>
  <si>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</si>
  <si>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</si>
  <si>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</si>
  <si>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</si>
  <si>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</si>
  <si>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</si>
  <si>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</si>
  <si>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79 0 10 00000</t>
  </si>
  <si>
    <t>Детские дошкольные учреждения</t>
  </si>
  <si>
    <t>79 0 10 42000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</si>
  <si>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</si>
  <si>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</si>
  <si>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</si>
  <si>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</si>
  <si>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</si>
  <si>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</si>
  <si>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79 0 99 00000</t>
  </si>
  <si>
    <t>79 0 99 42000</t>
  </si>
  <si>
    <t>79 6 00 00000</t>
  </si>
  <si>
    <t>79 6 07 00000</t>
  </si>
  <si>
    <t>Общеобразовательные учреждения</t>
  </si>
  <si>
    <t>79 0 10 42100</t>
  </si>
  <si>
    <t>79 0 99 42100</t>
  </si>
  <si>
    <t>79 0 99 43300</t>
  </si>
  <si>
    <t>Учреждения дополнительного образования</t>
  </si>
  <si>
    <t>79 0 10 42300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</si>
  <si>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</si>
  <si>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</si>
  <si>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</si>
  <si>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</si>
  <si>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</si>
  <si>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</si>
  <si>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</si>
  <si>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79 0 07 40044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</si>
  <si>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</si>
  <si>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</si>
  <si>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</si>
  <si>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</si>
  <si>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</si>
  <si>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</si>
  <si>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</si>
  <si>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</si>
  <si>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</si>
  <si>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</si>
  <si>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</si>
  <si>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</si>
  <si>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</si>
  <si>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47 1 55 00000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</si>
  <si>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</si>
  <si>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</si>
  <si>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</si>
  <si>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</si>
  <si>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</si>
  <si>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</si>
  <si>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</si>
  <si>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</si>
  <si>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</si>
  <si>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</si>
  <si>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42 0 00 00000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</si>
  <si>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</si>
  <si>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</si>
  <si>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</si>
  <si>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</si>
  <si>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</si>
  <si>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</si>
  <si>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</si>
  <si>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</si>
  <si>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</si>
  <si>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</si>
  <si>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</si>
  <si>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</si>
  <si>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</si>
  <si>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</si>
  <si>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</si>
  <si>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</si>
  <si>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</si>
  <si>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</si>
  <si>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</si>
  <si>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</si>
  <si>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</si>
  <si>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</si>
  <si>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</si>
  <si>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</si>
  <si>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</si>
  <si>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</si>
  <si>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</si>
  <si>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</si>
  <si>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</si>
  <si>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</si>
  <si>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</si>
  <si>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</si>
  <si>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79 0 07 42000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</si>
  <si>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</si>
  <si>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</si>
  <si>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</si>
  <si>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79 0 07 42100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</si>
  <si>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</si>
  <si>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</si>
  <si>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</si>
  <si>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79 0 07 45200</t>
  </si>
  <si>
    <t>47 2 14 00000</t>
  </si>
  <si>
    <t>Подпрограмма "Дети Южного Урала"</t>
  </si>
  <si>
    <t>81 3 00 80000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</si>
  <si>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</si>
  <si>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</si>
  <si>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</si>
  <si>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47 2 14 73122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</si>
  <si>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</si>
  <si>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</si>
  <si>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</si>
  <si>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</si>
  <si>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</si>
  <si>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</si>
  <si>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</si>
  <si>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</si>
  <si>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</si>
  <si>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</si>
  <si>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</si>
  <si>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</si>
  <si>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</si>
  <si>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</si>
  <si>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</si>
  <si>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</si>
  <si>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Субсидия в виде имущественного взноса Межмуниципальной автономной некоммерческой организации "Культурно-туристический центр "Солнечный берег""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</si>
  <si>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</si>
  <si>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</si>
  <si>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</si>
  <si>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</si>
  <si>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</si>
  <si>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</si>
  <si>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</si>
  <si>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</si>
  <si>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</si>
  <si>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</si>
  <si>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</si>
  <si>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</si>
  <si>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>Подпрограмма "Развитие адаптивной физической культуры и спорта"</t>
  </si>
  <si>
    <t>20 2 00 00000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</si>
  <si>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</si>
  <si>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</si>
  <si>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</si>
  <si>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</si>
  <si>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</si>
  <si>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</si>
  <si>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</si>
  <si>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</si>
  <si>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</si>
  <si>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</si>
  <si>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</si>
  <si>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</si>
  <si>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98 0 00 00000</t>
  </si>
  <si>
    <t>98 0 01 00000</t>
  </si>
  <si>
    <t>98 0 01 09602</t>
  </si>
  <si>
    <t>Наименование объектов</t>
  </si>
  <si>
    <t>Сумма              на 2019 год</t>
  </si>
  <si>
    <t>Снос аварийного жилищного фонда</t>
  </si>
  <si>
    <t>Подпрограмма:Модернизация объектов коммунальной инфраструктуры</t>
  </si>
  <si>
    <t>Подпрограмма: Подготовка земельных участков для освоения в целях жилищного строительства</t>
  </si>
  <si>
    <t>Итого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</si>
  <si>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</si>
  <si>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</si>
  <si>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</si>
  <si>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</si>
  <si>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</si>
  <si>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14 2 00 00000</t>
  </si>
  <si>
    <t>Строительство газопроводов и газовых сетей</t>
  </si>
  <si>
    <t>20 4 00 00000</t>
  </si>
  <si>
    <t>Модернизация, реконструкция, капитальный ремонт и строительство котельных, систем водоснабжения 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</si>
  <si>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</si>
  <si>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</si>
  <si>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</si>
  <si>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</si>
  <si>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</si>
  <si>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</si>
  <si>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</si>
  <si>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</si>
  <si>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Подпрограмма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</si>
  <si>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Реализация приоритетного проекта "Формирование комфортной городской среды"</t>
  </si>
  <si>
    <t>51 0 10 63000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</si>
  <si>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</si>
  <si>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</si>
  <si>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14 3 00 00000</t>
  </si>
  <si>
    <t>14 3 01 00000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</si>
  <si>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</si>
  <si>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14 3 01 00240</t>
  </si>
  <si>
    <t>14 4 00 00000</t>
  </si>
  <si>
    <t>14 4 01 00000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</si>
  <si>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</si>
  <si>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</si>
  <si>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</si>
  <si>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</si>
  <si>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</si>
  <si>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</si>
  <si>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</si>
  <si>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</si>
  <si>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</si>
  <si>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</si>
  <si>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</si>
  <si>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</si>
  <si>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</si>
  <si>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38 0 00 00000</t>
  </si>
  <si>
    <t>38 1 00 00000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</si>
  <si>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</si>
  <si>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</si>
  <si>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</si>
  <si>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</si>
  <si>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</si>
  <si>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</si>
  <si>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</si>
  <si>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60 2 07 65100</t>
  </si>
  <si>
    <t>58 0 00 00000</t>
  </si>
  <si>
    <t>58 0 07 00000</t>
  </si>
  <si>
    <t>58 0 07 64000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</si>
  <si>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</si>
  <si>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99 0 20 00000</t>
  </si>
  <si>
    <t>99 0 22 00000</t>
  </si>
  <si>
    <t>Сумма              на 2020 год</t>
  </si>
  <si>
    <t>Муниципальная программа "Повышение эффективности использования муниципального имущества в МГО на 2017-2020 годы"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</si>
  <si>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</si>
  <si>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</si>
  <si>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</si>
  <si>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</si>
  <si>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</si>
  <si>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Муниципальная программа "Управление муниципальными финансами и муниципальным долгом в МГО на 2017-2020  годы"</t>
  </si>
  <si>
    <t>Муниципальная программа "Улучшение условий и охраны труда  в Миасском городском округе на 2017-2020 годы"</t>
  </si>
  <si>
    <t>Подпрограмма переселение граждан из аварийного жилищного фонда МГО на 2017-2020 годы</t>
  </si>
  <si>
    <t>89 0 00 00000</t>
  </si>
  <si>
    <t>57 3 07 10000</t>
  </si>
  <si>
    <t>Государственная программа Челябинской области "Развитие дорожного хозяйства в Челябинской области на 2015-2022 годы</t>
  </si>
  <si>
    <t>Подпрограмма "Развитие и совершенствование сети автомобильных дорог общего пользования в челябинской области"</t>
  </si>
  <si>
    <t>Капитальный ремонт, ремонт и содержание автомобильных дорог общего пользования местного значения</t>
  </si>
  <si>
    <t>18 0 00 00000</t>
  </si>
  <si>
    <t>18 1 00 00000</t>
  </si>
  <si>
    <t>51 0 13 00000</t>
  </si>
  <si>
    <t>78 0 00 00000</t>
  </si>
  <si>
    <t>78 0 13 00000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</si>
  <si>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</si>
  <si>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</si>
  <si>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</si>
  <si>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Приобретение спортивного инвентаря и оборудования физкультурно-спортивным организациям</t>
  </si>
  <si>
    <t>Финансовая поддержка организаций спортивной подготовки по базовым видам спорта</t>
  </si>
  <si>
    <t>Сельское хозяйство и рыболовство</t>
  </si>
  <si>
    <t>31 0 00 00000</t>
  </si>
  <si>
    <t>31 6 00 00000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</si>
  <si>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</si>
  <si>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</si>
  <si>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</si>
  <si>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</si>
  <si>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08 0 00 00000</t>
  </si>
  <si>
    <t>08 0 01 00000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</si>
  <si>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</si>
  <si>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08 0 01 R0277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</si>
  <si>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</si>
  <si>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</si>
  <si>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</si>
  <si>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</si>
  <si>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</si>
  <si>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</si>
  <si>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Строительство сетей теплоснабжения ж/д №1,2,3,4 на пл.Революции</t>
  </si>
  <si>
    <t>Электроснабжение п. Тыелга</t>
  </si>
  <si>
    <t>Приют для безнадзорных животных</t>
  </si>
  <si>
    <t>МБОУ ДОД ДШИ №2</t>
  </si>
  <si>
    <t>Газоснабжение улиц Ленина, Березовской, Динамитной, Ветреной, Свердлова, Панферова, пер.Клубничный, Латвийский, Луговой, Ветреный, проезда Садовый в Южной части города Миасс Челябинской области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</si>
  <si>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 на 2018-2025 годы"</t>
  </si>
  <si>
    <t>55 1 13 00000</t>
  </si>
  <si>
    <t>Муниципальная программа "Улучшение условий  и охраны труда  в Миасском городском округе на 2017-2021 годы"</t>
  </si>
  <si>
    <t>Муниципальная программа "Обеспечение деятельности Администрации МГО на 2017-2021 годы"</t>
  </si>
  <si>
    <t>Муниципальная программа "Развитие муниципальной службы в Администрации Миасского городского округа на 2018-2021 годы"</t>
  </si>
  <si>
    <t>Муниципальная программа "Обеспечение деятельности Администрации МГО на 2017-2021  годы"</t>
  </si>
  <si>
    <t>Муниципальная программа "Повышение эффективности использования муниципального имущества в МГО на 2017-2021 годы"</t>
  </si>
  <si>
    <t>Муниципальная программа "Профилактика  преступлений  и иных правонарушений на территории МГО на 2017-2021 годы"</t>
  </si>
  <si>
    <t>Муниципальная программа "Профилактика терроризма в МГО на 2017-2021  годы"</t>
  </si>
  <si>
    <t>Муниципальная программа "Обеспечение безопасности жизнедеятельности населения Миасского городского округа на 2017-2021 годы"</t>
  </si>
  <si>
    <t>Подпрограмма "Организация мероприятий в области гражданской обороны, чрезвычайных ситуаций и содержание МКУ "Управление ГОЧС" на 2017-2021 годы"</t>
  </si>
  <si>
    <t>Подпрограмма "Создание комплексной системы экстренного оповещения населения Миасского городского округа на 2017-2021 годы"</t>
  </si>
  <si>
    <t>Муниципальная программа "Комплексное развитие транспортной и дорожной инфраструктуры Миасского городского округа на 2017-2021годы"</t>
  </si>
  <si>
    <t>Муниципальная программа "Комплексное развитие транспортной и дорожной инфраструктуры Миасского городского округа на 2017-2021 годы"</t>
  </si>
  <si>
    <t>Муниципальная программа "Повышение безопасности дорожного движения на территории Миасского городского округа на 2017-2021 годы"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</si>
  <si>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</si>
  <si>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"Экономическое развитие МГО на 2017-2021  годы"</t>
  </si>
  <si>
    <t>Подпрограмма "Организация и осуществление деятельности МКУ "Комитет по строительству" на 2017-2021 годы"</t>
  </si>
  <si>
    <t>Муниципальная программа "Организация функционирования объектов коммунальной инфраструктуры Миасского городского округа на 2017-2021 годы"</t>
  </si>
  <si>
    <t>Муниципальная программа "Организация ритуальных услуг и содержание мест захоронений на территории Миасского городского округа на 2017-2021 годы"</t>
  </si>
  <si>
    <t>Муниципальная программа "Обеспечение доступным и комфортным жильем граждан РФ на территории МГО на 2014-2021 годы"</t>
  </si>
  <si>
    <t>Муниципальная программа "Благоустройство Миасского городского округа на 2017-2021 годы"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</si>
  <si>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2019 год</t>
  </si>
  <si>
    <t>Распределение бюджетных ассигнований по разделам и подразделам классификации расходов бюджета на 2019 год</t>
  </si>
  <si>
    <t xml:space="preserve">Проведение работ по описанию местоположения границ населенных пунктов Челябинской области </t>
  </si>
  <si>
    <t xml:space="preserve">Проведение работ по описанию местоположения границ территориальных зон Челябинской области </t>
  </si>
  <si>
    <t>89 0 07 00000</t>
  </si>
  <si>
    <t>89 0 14 00000</t>
  </si>
  <si>
    <t>89 0 14 73122</t>
  </si>
  <si>
    <t>Муниципальная программа "Охрана окружающей среды на территории МГО на 2017-2021 годы"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</si>
  <si>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2014-2021 годы</t>
  </si>
  <si>
    <t>14 4 01 L4970</t>
  </si>
  <si>
    <t>Муниципальная программа "Формирование и использование муниципального жилищного фонда МГО на 2017-2021 годы"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</si>
  <si>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2017-2021 годы"</t>
  </si>
  <si>
    <t>Муниципальная программа "Социальная защита населения Миасского городского округа на 2017-2021 годы"</t>
  </si>
  <si>
    <t>Государственная программа Челябинской области "Благоустройство населенных пунктов Челябинской области" на 2018-2022 годы</t>
  </si>
  <si>
    <t>45 0 00 00000</t>
  </si>
  <si>
    <t>63 0 13 00000</t>
  </si>
  <si>
    <t>Капитальные вложения в объекты культуры</t>
  </si>
  <si>
    <t>Другие вопросы в области культуры, кинематографии</t>
  </si>
  <si>
    <t>15 0 00 00000</t>
  </si>
  <si>
    <t>Муниципальная программа "Развитие физической культуры и спорта в МГО на 2017-2021 годы"</t>
  </si>
  <si>
    <t>Муниципальная программа "Управление муниципальными финансами и муниципальным долгом в МГО на 2017-2021  годы"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</si>
  <si>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</si>
  <si>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</si>
  <si>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Муниципальная программа "Поддержка социально-ориентированных некоммерческих организаций в Миасском городском округе на 2018-2021 годы"</t>
  </si>
  <si>
    <t>90 0 00 00000</t>
  </si>
  <si>
    <t>90 0 14 00000</t>
  </si>
  <si>
    <t>90 0 14 80000</t>
  </si>
  <si>
    <t>81 4 00 22010</t>
  </si>
  <si>
    <t>81 4 00 22020</t>
  </si>
  <si>
    <t>81 4 00 23000</t>
  </si>
  <si>
    <t>Муниципальная программа "Предоставление дополнительных мер социальной поддержки в сфере здравоохранения Миасского городского округа на 2017-2021 годы"</t>
  </si>
  <si>
    <t>80 1 00 20000</t>
  </si>
  <si>
    <t>80 1 00 20401</t>
  </si>
  <si>
    <t>80 1 00 22010</t>
  </si>
  <si>
    <t>80 1 00 22020</t>
  </si>
  <si>
    <t>80 1 00 23000</t>
  </si>
  <si>
    <t>Расходы на выплаты персоналу в целях обеспечения выполнения функций муниципальными органами, казенными учреждениями</t>
  </si>
  <si>
    <t>80 2 07 91005</t>
  </si>
  <si>
    <t>80 4 00 20000</t>
  </si>
  <si>
    <t>80 4 00 23000</t>
  </si>
  <si>
    <t xml:space="preserve">Государственная программа Челябинской области "Развитие физической культуры и спорта в Челябинской области" </t>
  </si>
  <si>
    <t>Оснащение объектов спортивной инфраструктуры спортивно-технологическим оборудованием</t>
  </si>
  <si>
    <t>Государственная программа Челябинской области "Развитие физической культуры и спорта в Челябинской области"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</si>
  <si>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</si>
  <si>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Государственная поддержка спортивных организаций, осуществляющим подготовку спортивного резерва для сборных команд Российской Федерации</t>
  </si>
  <si>
    <t>Государственная программа Челябинской области "Развитие культуры и туризма в Челябинской области"</t>
  </si>
  <si>
    <t>38 6 00 00000</t>
  </si>
  <si>
    <t>Муниципальная программа "Развитие культуры в МГО на 2017-2021 годы"</t>
  </si>
  <si>
    <t>69 5 07 40000</t>
  </si>
  <si>
    <t>Обеспечение деятельности  Управления культуры Администрации МГО</t>
  </si>
  <si>
    <t>69 8 00 20000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</si>
  <si>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</si>
  <si>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</si>
  <si>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Государственная программа Челябинской области "Развитие культуры и туризма в Челябинской области."</t>
  </si>
  <si>
    <t>Подпрограмма "Сохранение и развитие культурно-досуговой сферы "</t>
  </si>
  <si>
    <t>78 0 20 00000</t>
  </si>
  <si>
    <t>78 0 20 42100</t>
  </si>
  <si>
    <t>78 0 24 42100</t>
  </si>
  <si>
    <t>79 0 99 48900</t>
  </si>
  <si>
    <t>79 7 00 20000</t>
  </si>
  <si>
    <t>79 7 00 20401</t>
  </si>
  <si>
    <t xml:space="preserve">Государственная программа Челябинской области "Доступная среда" </t>
  </si>
  <si>
    <t>Государственная программа Челябинской области "Развитие дорожного хозяйства в Челябинской области</t>
  </si>
  <si>
    <t>Подпрограмма "Организация мероприятий в области гражданской обороны, чрезвычайных ситуаций и содержание МКУ "Управление ГОЧС" на 2017-2021годы"</t>
  </si>
  <si>
    <t>Сумма              на 2021 год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</si>
  <si>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2017-2021 годы"</t>
  </si>
  <si>
    <t xml:space="preserve">на 2019 год                 </t>
  </si>
  <si>
    <t>(тыс.рублей)</t>
  </si>
  <si>
    <t xml:space="preserve">Сумма на 2019 год      </t>
  </si>
  <si>
    <t xml:space="preserve">Сумма  на               2019 год            </t>
  </si>
  <si>
    <t>Реконструкция участка сетей теплоснабжения от котельной п. Первомайский по ул. Кирова, 80 через ТК-1 в сторону ТК-2, ул. Кирова, 82</t>
  </si>
  <si>
    <t xml:space="preserve"> ГТС Миасского городского пруда</t>
  </si>
  <si>
    <t>Школа на 500 мест в п. Динамо</t>
  </si>
  <si>
    <t>Муниципальная программа "Обеспечение доступным и комфортным жильем граждан РФ территории МГО на 2014-2021 годы"</t>
  </si>
  <si>
    <t>Реконструкция очистных сооружений водоотведения</t>
  </si>
  <si>
    <t>Муниципальная программа  "Развитие физической культуры и спорта в МГО на 2017-2021 годы"</t>
  </si>
  <si>
    <t>Каркасно-тентовый модуль с холодильным оборудованием и круглогодичным искусственным льдом</t>
  </si>
  <si>
    <t>Государственная программа "Обеспечение доступным и комфортным жильем граждан РФ в Челябинской области на 2014-2021 годы"</t>
  </si>
  <si>
    <t>Распределение бюджетных ассигнований на капитальные вложения в объекты муниципальной собственности Миасского городского округа на 2019 год и на плановый период 2020-2021 годов</t>
  </si>
  <si>
    <t>Ведомственная структура расходов бюджета Миасского городского округа на 2019 год</t>
  </si>
  <si>
    <t>Муниципальная программа "Обеспечение деятельности муниципального бюджетного учреждения "Миасский окружной архив на 2017-2021 годы"</t>
  </si>
  <si>
    <t>Подпрограмма "Организация исполнения муниципальной программы "Социальная защита населения Миасского городского округа на 2017-2021 годы"</t>
  </si>
  <si>
    <t>Государственная программа Челябинской области "Реализация на территории Челябинской области государственной политики в сфере государственной регистрации актов гражданского состояния" на 2017-2021 годы</t>
  </si>
  <si>
    <t>Государственная программа Челябинской области "Развитие сельского хозяйства в Челябинской области"</t>
  </si>
  <si>
    <t>Подпрограмма "Управление реализацией государственной программы Челябинской области "Развитие сельского хозяйства в Челябинской области"</t>
  </si>
  <si>
    <t>Муниципальная программа "Развитие туризма в Миасском городском округе на 2018-2021 годы"</t>
  </si>
  <si>
    <t>Субсидии в виде имущественного взноса автономной некоммерческой организации "Центр развития туризма"</t>
  </si>
  <si>
    <t>Подпрограмма "Мероприятия по переселению граждан из жилищного фонда, признанного непригодным для проживания"</t>
  </si>
  <si>
    <t>Подпрограмма "Организация исполнения муниципальной программы "Социальная защита населения Миасского городского округа на 2017-2021 годы""</t>
  </si>
  <si>
    <t>Муниципальная  программа "Развитие системы образования в Миасском городском округе на 2017-2020 годы"</t>
  </si>
  <si>
    <t>Подпрограмма "Повышение эффективности реализации молодежной политики в Миасском городском округе"</t>
  </si>
  <si>
    <t>Подпрограмма "Развитие системы подготовки спортивного резерва"</t>
  </si>
  <si>
    <t>Государственная программа Челябинской области "Поддержка и развитие дошкольного образования в Челябинской области"</t>
  </si>
  <si>
    <t>Муниципальная  программа "Развитие системы образования в Миасском городском округе на 2017-2021 годы"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</si>
  <si>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</si>
  <si>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</si>
  <si>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>Муниципальная  программа "Профилактика и противодействие проявлениям экстремизма в МГО на 2017-2021 годы"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</si>
  <si>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 на 2017-2021 годы"</t>
  </si>
  <si>
    <t>Государственная программа Челябинской области "Развитие образования в Челябинской области 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</si>
  <si>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</si>
  <si>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 xml:space="preserve">Подпрограмма "Управление реализацией государственной программы Челябинской области "Развитие сельского хозяйства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</si>
  <si>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</si>
  <si>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</si>
  <si>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</si>
  <si>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</si>
  <si>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</si>
  <si>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</si>
  <si>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</si>
  <si>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</si>
  <si>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Стационарное наружное электрическое освещение участка автодороги по ул. Парковая (от ул. Садовая до ул. Победы)</t>
  </si>
  <si>
    <t>Стационарное наружное электрическое освещение участка автодороги по Динамовскому шоссе (от ул. 8 Июля до дома № 7 по Динамовскому шоссе)</t>
  </si>
  <si>
    <t>Стационарное наружное электрическое освещение участка автодороги по пр. Макеева (от пересечения с ул. Олимпийская до автомобильной дороги Миасс-Карабаш-Кыштым-0 км)</t>
  </si>
  <si>
    <t>Стационарное наружное электрическое освещение участка автодороги по ул. Колесова (от ул. Ломоносова до дома № 21 по ул. Колесова)</t>
  </si>
  <si>
    <t>Стационарное наружное электрическое освещение участка автодороги по ул. Ильменская (от ул. Лихачева до ГБ № 2) и по ул. Чучева (от ул. Ильменская до ул. Романенко)</t>
  </si>
  <si>
    <t>Линия наружного освещения по ул. Инструментальщиков (от ул. Победы до ул. Орловской)</t>
  </si>
  <si>
    <t>47 2 00 23000</t>
  </si>
  <si>
    <t>69 6 20 00000</t>
  </si>
  <si>
    <t>69 6 20 44000</t>
  </si>
  <si>
    <t>69 6 24 44000</t>
  </si>
  <si>
    <t xml:space="preserve">Комплектование книжных фондов муниципальных  общественных библиотек </t>
  </si>
  <si>
    <t>Расходы в области культуры</t>
  </si>
  <si>
    <t>Ливневая канализация по ул. Попова в г. Миассе</t>
  </si>
  <si>
    <t>Подпрограмма «Мероприятия по переселению граждан из жилищного фонда, признанного непригодным для проживания»</t>
  </si>
  <si>
    <t>Непрограммное направление расходов</t>
  </si>
  <si>
    <t>Областная адресная программа "Переселение в 2013-2017 годах граждан из аварийного жилищного фондов городах и районах Челябинской области"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</si>
  <si>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</si>
  <si>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</si>
  <si>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</si>
  <si>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</si>
  <si>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</si>
  <si>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</si>
  <si>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</si>
  <si>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</si>
  <si>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</si>
  <si>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</si>
  <si>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</si>
  <si>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</si>
  <si>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42 0 00 59300</t>
  </si>
  <si>
    <t>99 0 00 99120</t>
  </si>
  <si>
    <t>60 3 00 L4970</t>
  </si>
  <si>
    <t>64 2 00 39030</t>
  </si>
  <si>
    <t>64 2 00 39040</t>
  </si>
  <si>
    <t>64 2 00 L9030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</si>
  <si>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</si>
  <si>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</si>
  <si>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Газоснабжение жилых домов по ул. Рабочей (№ 2-58а), пер. Механическому (№4-13) в с. Черновское Миасского городского округа</t>
  </si>
  <si>
    <t>Газификация Запрудной части г. Миасса (2 очередь ), в т.ч. ПИР, газоснабжение ж/д по ул. Нагорной, Чебаркульской, Новой, Сарафановской, Байдина, Мало-Сарафановской, Торбеева, Охотной и пер. Большому, Лесному, Проточному, Загородному, Гончарному</t>
  </si>
  <si>
    <t>Комплекс для размещения тренажера для скалолазания</t>
  </si>
  <si>
    <t>Центр игровых видов спорта</t>
  </si>
  <si>
    <t>14 2 00 14050</t>
  </si>
  <si>
    <t>15 0 00 00020</t>
  </si>
  <si>
    <t>45 0 F2 55550</t>
  </si>
  <si>
    <t>45 0 F2 00000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</si>
  <si>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</si>
  <si>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</si>
  <si>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Государственная программа Челябинской области "Капитальное строительство в Челябинской области "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</si>
  <si>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</si>
  <si>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</si>
  <si>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</si>
  <si>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</si>
  <si>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</si>
  <si>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</si>
  <si>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</si>
  <si>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</si>
  <si>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</si>
  <si>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Стационарное наружное электрическое освещение объездной автодороги по Тургоякскому шоссе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</si>
  <si>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</si>
  <si>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</si>
  <si>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</si>
  <si>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</si>
  <si>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</si>
  <si>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</si>
  <si>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</si>
  <si>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</si>
  <si>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</si>
  <si>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</si>
  <si>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</si>
  <si>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</si>
  <si>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</si>
  <si>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</si>
  <si>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</si>
  <si>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</si>
  <si>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</si>
  <si>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</si>
  <si>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</si>
  <si>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</si>
  <si>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</si>
  <si>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</si>
  <si>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</si>
  <si>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</si>
  <si>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20 2 00 20047</t>
  </si>
  <si>
    <t>20 1 Р5 52280</t>
  </si>
  <si>
    <t>20 1 Р5 00000</t>
  </si>
  <si>
    <t>Федеральный проект "Спорт - норма жизни"</t>
  </si>
  <si>
    <t>20 1 00 20045</t>
  </si>
  <si>
    <t>20 1 00 20040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</si>
  <si>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</si>
  <si>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20 2 00 20040</t>
  </si>
  <si>
    <t>80 2 07 S0045</t>
  </si>
  <si>
    <t>80 2 07 S0047</t>
  </si>
  <si>
    <t>Оплата услуг специалистов по организации физкультурно-оздоровительной и спортивно-массовой работы с детьми и подростками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</si>
  <si>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</si>
  <si>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20 4 00 20040</t>
  </si>
  <si>
    <t>20 4 00 20048</t>
  </si>
  <si>
    <t>20 4 Р5 00000</t>
  </si>
  <si>
    <t>20 4 Р5 50810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</si>
  <si>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</si>
  <si>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Финансовая поддержка организаций спортивной подготовки по базовым видам спорта в рамках государственной программы Челябинской области  «Развитие физической культуры и спорта в Челябинской области» (софинансирование)</t>
  </si>
  <si>
    <t>80 2 07 S0042</t>
  </si>
  <si>
    <t>80 2 07 S0048</t>
  </si>
  <si>
    <t>20 1 00 20042</t>
  </si>
  <si>
    <t>Подпрограмма «Укрепление материально-технической базы учреждений культуры"</t>
  </si>
  <si>
    <t>Федеральный проект "Культурная среда"</t>
  </si>
  <si>
    <t>38 6 A1 00000</t>
  </si>
  <si>
    <t>Государственная поддержка отрасли культуры</t>
  </si>
  <si>
    <t>38 6 A1 55190</t>
  </si>
  <si>
    <t>38 6 A1 5519M</t>
  </si>
  <si>
    <t>69 7 А1 00000</t>
  </si>
  <si>
    <t>69 7 А1 S519M</t>
  </si>
  <si>
    <t>38 1 00 L5190</t>
  </si>
  <si>
    <t>38 1 00 L519Б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</si>
  <si>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</si>
  <si>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79 0 10 04010</t>
  </si>
  <si>
    <t>79 0 99 04010</t>
  </si>
  <si>
    <t xml:space="preserve">79 0 10 00000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</si>
  <si>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</si>
  <si>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78 0 24 00000</t>
  </si>
  <si>
    <t>78 0 07 00000</t>
  </si>
  <si>
    <t>78 0 07 42100</t>
  </si>
  <si>
    <t>79 0 00 03080</t>
  </si>
  <si>
    <t>79 0 00 L0275</t>
  </si>
  <si>
    <t>79 0 00 S3030</t>
  </si>
  <si>
    <t>79 0 10 03120</t>
  </si>
  <si>
    <t>79 0 99 03090</t>
  </si>
  <si>
    <t>79 0 99 03120</t>
  </si>
  <si>
    <t>Федеральный проект «Современная школа»</t>
  </si>
  <si>
    <t>79 0 Е1 00000</t>
  </si>
  <si>
    <t>79 0 Е1 S3050</t>
  </si>
  <si>
    <t>79 0 07 42300</t>
  </si>
  <si>
    <t>79 0 00 S3010</t>
  </si>
  <si>
    <t>Федеральный проект "Социальная активность"</t>
  </si>
  <si>
    <t>79 5 Е8 00000</t>
  </si>
  <si>
    <t>79 5 Е8 S1010</t>
  </si>
  <si>
    <t>79 0 00 S3040</t>
  </si>
  <si>
    <t>79 0 99 03070</t>
  </si>
  <si>
    <t>Центр психолого-педагогической, медицинской и социальной помощи</t>
  </si>
  <si>
    <t>03 0 00 03020</t>
  </si>
  <si>
    <t>04 0 00 04050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</si>
  <si>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</si>
  <si>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0 00 S4060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</si>
  <si>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</si>
  <si>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</si>
  <si>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 xml:space="preserve">Субсидии в виде имущественного взноса МУП «Управление пассажирских перевозок Миасского городского округа» на увеличение уставного капитала </t>
  </si>
  <si>
    <t>64 3 00 73140</t>
  </si>
  <si>
    <t>69 1 20 00000</t>
  </si>
  <si>
    <t>69 1 20 44000</t>
  </si>
  <si>
    <t>69 1 24 44000</t>
  </si>
  <si>
    <t>69 5 21 00000</t>
  </si>
  <si>
    <t>69 5 21 44100</t>
  </si>
  <si>
    <t>69 8 00 23000</t>
  </si>
  <si>
    <t>Субсидии бюджетным и автономным учреждениям на капитальный ремонт зданий и сооружений</t>
  </si>
  <si>
    <t>51 0 23 00000</t>
  </si>
  <si>
    <t>51 0 23 63000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</si>
  <si>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</si>
  <si>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</si>
  <si>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</si>
  <si>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</si>
  <si>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Cсубсидии местным бюджетам 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</si>
  <si>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</si>
  <si>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 xml:space="preserve">Субсидии бюджетным и автономным учреждениям на капитальный ремонт зданий и сооружений 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</si>
  <si>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</si>
  <si>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>Газоснабжение жилых домов с. Устиново Миасского городского округа Челябинской области</t>
  </si>
  <si>
    <t>Очистные сооружения п. Хребет</t>
  </si>
  <si>
    <t>Газоснабжение ж/д по ул. Трактовой, Напилочной, Миасских Добровольцев, Демидова, 50 лет Победы в п. Трактовом</t>
  </si>
  <si>
    <t>Наружная газораспределительная сеть (правобережная) с. Сыростан Миасского городского округа Челябинской области</t>
  </si>
  <si>
    <t>Автономные котельные (3 шт.)  на пл. Революции в г. Миассе Челябинской области</t>
  </si>
  <si>
    <t>Физкультурно-спортивный комплекс (ФСК) "Центр скалолазания" по пр. Макеева г. Миасс Челябинской области</t>
  </si>
  <si>
    <t>Муниципальная программа "Охрана окружающей среды на территории МГО на 2017- 2021 годы"</t>
  </si>
  <si>
    <t>Лыжная база п. Дачный</t>
  </si>
  <si>
    <t>Реконструкция перекрестка ул. Ломоносова-ул. Колесова-Объездная дорога 8 Июля от ул. Ломоносова до Динамовского шоссе</t>
  </si>
  <si>
    <t>Реконструкция перекрестка ул. Академика Павлова - ул.60 лет Октября</t>
  </si>
  <si>
    <t>Строительство дороги по ул. Колесова от ул. 8 Июля до ул. Набережная в г. Миассе</t>
  </si>
  <si>
    <t>Реконструкция перекрестка ул. Богдана Хмельницкого и а/д "Миасс-Златоуст"</t>
  </si>
  <si>
    <t>Приобретение здания котельной на пл. Революции</t>
  </si>
  <si>
    <t>Стационарное наружное электрическое освещение участка автодороги по ул. Б. Хмельницкого (от Тургоякского шоссе до ул. Молодёжной)</t>
  </si>
  <si>
    <t>Музеи и постоянные выставки</t>
  </si>
  <si>
    <t>69 6 24 44100</t>
  </si>
  <si>
    <t>69 6 20 44100</t>
  </si>
  <si>
    <t>Газоснабжение жилых домов по улицам Луговой, Болотной, Моховой, Зеленой, Пензенской, Сыростанской, Мотовозной, в переулке Новом в городе Миассе Челябинской области</t>
  </si>
  <si>
    <t>Газоснабжение индивидуальных жилых домов по ул.Центральной в пос. Верхний Атлян  Миасского городского округа Челябинской области</t>
  </si>
  <si>
    <t>Газификация частного сектора в пос. Ленинск Миасского городского округа Челябинской области (1,2,3,4 очереди)</t>
  </si>
  <si>
    <t>14 2 00 14060</t>
  </si>
  <si>
    <t>79 0 20 42100</t>
  </si>
  <si>
    <t>79 0 24 42100</t>
  </si>
  <si>
    <t>Муниципальная программа "Обеспечение доступным и комфортным жильем граждан РФ на территории МГО на 2014-2020 годы"</t>
  </si>
  <si>
    <t>Подпрограмма  "Оказание молодым семьям государственной поддержки для улучшения жилищных условий"</t>
  </si>
  <si>
    <t>Напорно-самотечный коллектор бытовых сточных вод с КНС пос.Лесной в г.Миасс Челябинской области</t>
  </si>
  <si>
    <t>Строительство подводящих сетей к котельной п.Хребет (Водоснабжение и теплоснабжение котельной п.Хребет)</t>
  </si>
  <si>
    <t>Окончание строительства детской школы искусств №2 по ул.Степана Разина,2 в г.Миассе Челябинской области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</si>
  <si>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</si>
  <si>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</si>
  <si>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</si>
  <si>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64 1 00 43120</t>
  </si>
  <si>
    <t>Создание и содержание мест (площадок) накопления твердых коммунальных отходов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</si>
  <si>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</si>
  <si>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</si>
  <si>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</si>
  <si>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31 6 00 61030</t>
  </si>
  <si>
    <t>Подпрограмма "Развитие и совершенствование сети автомобильных дорог общего пользования в Челябинской области"</t>
  </si>
  <si>
    <t>18 1 00 18050</t>
  </si>
  <si>
    <t>Приобретение линии наружного освещения участка по ул. Инструментальщиков от ул. Победы до ул. Орловской и линии наружного освещения участка автодороги по пр. Макеева (от пересечения с ул. Олимпийская до автомобильной дороги Миасс-Карабаш-Кыштым-0 км.)</t>
  </si>
  <si>
    <t>79 0 07 43300</t>
  </si>
  <si>
    <t>Образовательные организации для обучающихся с ограниченными возможностями здоровья</t>
  </si>
  <si>
    <t>ПРИЛОЖЕНИЕ 4</t>
  </si>
  <si>
    <t>к Решению Собрания</t>
  </si>
  <si>
    <t>от 23.08.2019 г. №11</t>
  </si>
  <si>
    <t>ПРИЛОЖЕНИЕ  3</t>
  </si>
  <si>
    <t>ПРИЛОЖЕНИЕ 5</t>
  </si>
  <si>
    <t>от   23.08.2019 г. №11</t>
  </si>
  <si>
    <t xml:space="preserve">к Решению Собрания депутатов </t>
  </si>
  <si>
    <t>Миасского городского округа</t>
  </si>
  <si>
    <t>ПРИЛОЖЕНИЕ 6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</si>
</sst>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6" fillId="0" borderId="0"/>
    <xf numFmtId="164" fontId="5" fillId="0" borderId="0" applyFont="0" applyFill="0" applyBorder="0" applyAlignment="0" applyProtection="0"/>
  </cellStyleXfs>
  <cellXfs count="174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4" xfId="2" applyNumberFormat="1" applyFont="1" applyFill="1" applyBorder="1" applyAlignment="1" applyProtection="1">
      <alignment horizontal="justify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justify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justify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justify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9" fontId="14" fillId="0" borderId="1" xfId="0" applyNumberFormat="1" applyFont="1" applyFill="1" applyBorder="1" applyAlignment="1">
      <alignment horizontal="justify" wrapText="1"/>
    </xf>
    <xf numFmtId="165" fontId="1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165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/>
    <xf numFmtId="0" fontId="3" fillId="0" borderId="0" xfId="0" applyFont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166" fontId="6" fillId="0" borderId="0" xfId="0" applyNumberFormat="1" applyFont="1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/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0"/>
  <sheetViews>
    <sheetView zoomScaleNormal="100" workbookViewId="0">
      <selection activeCell="F5" sqref="F5"/>
    </sheetView>
  </sheetViews>
  <sheetFormatPr defaultRowHeight="15.75"/>
  <cols>
    <col min="1" max="1" width="80.85546875" style="19" customWidth="1"/>
    <col min="2" max="2" width="7.42578125" style="13" customWidth="1"/>
    <col min="3" max="3" width="8.42578125" style="14" customWidth="1"/>
    <col min="4" max="4" width="8.140625" style="14" customWidth="1"/>
    <col min="5" max="5" width="15.5703125" style="14" customWidth="1"/>
    <col min="6" max="6" width="8.140625" style="14" customWidth="1"/>
    <col min="7" max="7" width="20.140625" style="16" customWidth="1"/>
    <col min="8" max="8" width="12.28515625" style="14" customWidth="1"/>
    <col min="9" max="9" width="12" style="14" customWidth="1"/>
    <col min="10" max="16384" width="9.140625" style="14"/>
  </cols>
  <sheetData>
    <row r="1" spans="1:7">
      <c r="A1" s="12"/>
      <c r="F1" s="15" t="s">
        <v>978</v>
      </c>
    </row>
    <row r="2" spans="1:7">
      <c r="A2" s="17"/>
      <c r="F2" s="18" t="s">
        <v>979</v>
      </c>
    </row>
    <row r="3" spans="1:7">
      <c r="F3" s="18" t="s">
        <v>1</v>
      </c>
    </row>
    <row r="4" spans="1:7">
      <c r="F4" s="18" t="s">
        <v>2</v>
      </c>
    </row>
    <row r="5" spans="1:7">
      <c r="B5" s="20"/>
      <c r="C5" s="21"/>
      <c r="D5" s="21"/>
      <c r="E5" s="21"/>
      <c r="F5" s="22" t="s">
        <v>980</v>
      </c>
    </row>
    <row r="6" spans="1:7" ht="36.75" customHeight="1">
      <c r="B6" s="23" t="s">
        <v>744</v>
      </c>
      <c r="C6" s="21"/>
      <c r="D6" s="21"/>
      <c r="E6" s="21"/>
      <c r="F6" s="21"/>
      <c r="G6" s="20"/>
    </row>
    <row r="7" spans="1:7">
      <c r="B7" s="24"/>
      <c r="C7" s="11"/>
      <c r="D7" s="11"/>
      <c r="E7" s="11"/>
      <c r="F7" s="11"/>
      <c r="G7" s="20" t="s">
        <v>732</v>
      </c>
    </row>
    <row r="8" spans="1:7">
      <c r="A8" s="168" t="s">
        <v>3</v>
      </c>
      <c r="B8" s="169" t="s">
        <v>4</v>
      </c>
      <c r="C8" s="169"/>
      <c r="D8" s="169"/>
      <c r="E8" s="169"/>
      <c r="F8" s="169"/>
      <c r="G8" s="37" t="s">
        <v>5</v>
      </c>
    </row>
    <row r="9" spans="1:7" ht="63">
      <c r="A9" s="168"/>
      <c r="B9" s="7" t="s">
        <v>6</v>
      </c>
      <c r="C9" s="25" t="s">
        <v>7</v>
      </c>
      <c r="D9" s="25" t="s">
        <v>8</v>
      </c>
      <c r="E9" s="25" t="s">
        <v>9</v>
      </c>
      <c r="F9" s="25" t="s">
        <v>165</v>
      </c>
      <c r="G9" s="25" t="s">
        <v>731</v>
      </c>
    </row>
    <row r="10" spans="1:7" s="29" customFormat="1">
      <c r="A10" s="26" t="s">
        <v>87</v>
      </c>
      <c r="B10" s="27" t="s">
        <v>88</v>
      </c>
      <c r="C10" s="28"/>
      <c r="D10" s="28"/>
      <c r="E10" s="28"/>
      <c r="F10" s="28"/>
      <c r="G10" s="34">
        <f>SUM(G11)</f>
        <v>24822.100000000002</v>
      </c>
    </row>
    <row r="11" spans="1:7">
      <c r="A11" s="153" t="s">
        <v>89</v>
      </c>
      <c r="B11" s="7"/>
      <c r="C11" s="7" t="s">
        <v>34</v>
      </c>
      <c r="D11" s="7"/>
      <c r="E11" s="7"/>
      <c r="F11" s="7"/>
      <c r="G11" s="30">
        <f>SUM(G12+G21)</f>
        <v>24822.100000000002</v>
      </c>
    </row>
    <row r="12" spans="1:7" ht="47.25">
      <c r="A12" s="153" t="s">
        <v>90</v>
      </c>
      <c r="B12" s="7"/>
      <c r="C12" s="7" t="s">
        <v>34</v>
      </c>
      <c r="D12" s="7" t="s">
        <v>54</v>
      </c>
      <c r="E12" s="7"/>
      <c r="F12" s="7"/>
      <c r="G12" s="30">
        <f>SUM(G14)</f>
        <v>17068.300000000003</v>
      </c>
    </row>
    <row r="13" spans="1:7">
      <c r="A13" s="31" t="s">
        <v>196</v>
      </c>
      <c r="B13" s="7"/>
      <c r="C13" s="7" t="s">
        <v>34</v>
      </c>
      <c r="D13" s="7" t="s">
        <v>54</v>
      </c>
      <c r="E13" s="7" t="s">
        <v>197</v>
      </c>
      <c r="F13" s="7"/>
      <c r="G13" s="30">
        <f>SUM(G14)</f>
        <v>17068.300000000003</v>
      </c>
    </row>
    <row r="14" spans="1:7" ht="31.5">
      <c r="A14" s="153" t="s">
        <v>80</v>
      </c>
      <c r="B14" s="7"/>
      <c r="C14" s="7" t="s">
        <v>34</v>
      </c>
      <c r="D14" s="7" t="s">
        <v>54</v>
      </c>
      <c r="E14" s="7" t="s">
        <v>106</v>
      </c>
      <c r="F14" s="7"/>
      <c r="G14" s="30">
        <f>SUM(G15+G19)</f>
        <v>17068.300000000003</v>
      </c>
    </row>
    <row r="15" spans="1:7">
      <c r="A15" s="153" t="s">
        <v>82</v>
      </c>
      <c r="B15" s="7"/>
      <c r="C15" s="7" t="s">
        <v>34</v>
      </c>
      <c r="D15" s="7" t="s">
        <v>54</v>
      </c>
      <c r="E15" s="7" t="s">
        <v>107</v>
      </c>
      <c r="F15" s="7"/>
      <c r="G15" s="30">
        <f>SUM(G16+G17)+G18</f>
        <v>15385.900000000001</v>
      </c>
    </row>
    <row r="16" spans="1:7" ht="47.25">
      <c r="A16" s="32" t="s">
        <v>51</v>
      </c>
      <c r="B16" s="7"/>
      <c r="C16" s="7" t="s">
        <v>34</v>
      </c>
      <c r="D16" s="7" t="s">
        <v>54</v>
      </c>
      <c r="E16" s="7" t="s">
        <v>107</v>
      </c>
      <c r="F16" s="7" t="s">
        <v>91</v>
      </c>
      <c r="G16" s="30">
        <v>15315.7</v>
      </c>
    </row>
    <row r="17" spans="1:7" ht="31.5">
      <c r="A17" s="153" t="s">
        <v>52</v>
      </c>
      <c r="B17" s="7"/>
      <c r="C17" s="7" t="s">
        <v>34</v>
      </c>
      <c r="D17" s="7" t="s">
        <v>54</v>
      </c>
      <c r="E17" s="7" t="s">
        <v>107</v>
      </c>
      <c r="F17" s="7" t="s">
        <v>93</v>
      </c>
      <c r="G17" s="157">
        <v>10</v>
      </c>
    </row>
    <row r="18" spans="1:7">
      <c r="A18" s="153" t="s">
        <v>42</v>
      </c>
      <c r="B18" s="7"/>
      <c r="C18" s="7" t="s">
        <v>34</v>
      </c>
      <c r="D18" s="7" t="s">
        <v>54</v>
      </c>
      <c r="E18" s="7" t="s">
        <v>107</v>
      </c>
      <c r="F18" s="7" t="s">
        <v>101</v>
      </c>
      <c r="G18" s="157">
        <v>60.2</v>
      </c>
    </row>
    <row r="19" spans="1:7">
      <c r="A19" s="153" t="s">
        <v>94</v>
      </c>
      <c r="B19" s="7"/>
      <c r="C19" s="7" t="s">
        <v>34</v>
      </c>
      <c r="D19" s="7" t="s">
        <v>54</v>
      </c>
      <c r="E19" s="7" t="s">
        <v>108</v>
      </c>
      <c r="F19" s="7"/>
      <c r="G19" s="30">
        <f>SUM(G20)</f>
        <v>1682.4</v>
      </c>
    </row>
    <row r="20" spans="1:7" ht="47.25">
      <c r="A20" s="32" t="s">
        <v>51</v>
      </c>
      <c r="B20" s="7"/>
      <c r="C20" s="7" t="s">
        <v>34</v>
      </c>
      <c r="D20" s="7" t="s">
        <v>54</v>
      </c>
      <c r="E20" s="7" t="s">
        <v>108</v>
      </c>
      <c r="F20" s="7" t="s">
        <v>91</v>
      </c>
      <c r="G20" s="30">
        <v>1682.4</v>
      </c>
    </row>
    <row r="21" spans="1:7">
      <c r="A21" s="153" t="s">
        <v>95</v>
      </c>
      <c r="B21" s="7"/>
      <c r="C21" s="7" t="s">
        <v>34</v>
      </c>
      <c r="D21" s="7" t="s">
        <v>96</v>
      </c>
      <c r="E21" s="7"/>
      <c r="F21" s="7"/>
      <c r="G21" s="30">
        <f>SUM(G22)</f>
        <v>7753.8</v>
      </c>
    </row>
    <row r="22" spans="1:7" ht="31.5">
      <c r="A22" s="153" t="s">
        <v>80</v>
      </c>
      <c r="B22" s="7"/>
      <c r="C22" s="7" t="s">
        <v>34</v>
      </c>
      <c r="D22" s="7" t="s">
        <v>96</v>
      </c>
      <c r="E22" s="7" t="s">
        <v>106</v>
      </c>
      <c r="F22" s="7"/>
      <c r="G22" s="30">
        <f>SUM(G23+G26+G28)</f>
        <v>7753.8</v>
      </c>
    </row>
    <row r="23" spans="1:7">
      <c r="A23" s="153" t="s">
        <v>97</v>
      </c>
      <c r="B23" s="7"/>
      <c r="C23" s="7" t="s">
        <v>34</v>
      </c>
      <c r="D23" s="7" t="s">
        <v>96</v>
      </c>
      <c r="E23" s="7" t="s">
        <v>109</v>
      </c>
      <c r="F23" s="7"/>
      <c r="G23" s="157">
        <f>SUM(G24:G25)</f>
        <v>707.2</v>
      </c>
    </row>
    <row r="24" spans="1:7" ht="31.5">
      <c r="A24" s="153" t="s">
        <v>52</v>
      </c>
      <c r="B24" s="7"/>
      <c r="C24" s="7" t="s">
        <v>34</v>
      </c>
      <c r="D24" s="7" t="s">
        <v>96</v>
      </c>
      <c r="E24" s="7" t="s">
        <v>109</v>
      </c>
      <c r="F24" s="7" t="s">
        <v>93</v>
      </c>
      <c r="G24" s="157">
        <v>682.7</v>
      </c>
    </row>
    <row r="25" spans="1:7">
      <c r="A25" s="153" t="s">
        <v>22</v>
      </c>
      <c r="B25" s="7"/>
      <c r="C25" s="7" t="s">
        <v>34</v>
      </c>
      <c r="D25" s="7" t="s">
        <v>96</v>
      </c>
      <c r="E25" s="7" t="s">
        <v>109</v>
      </c>
      <c r="F25" s="7" t="s">
        <v>98</v>
      </c>
      <c r="G25" s="157">
        <v>24.5</v>
      </c>
    </row>
    <row r="26" spans="1:7" ht="31.5">
      <c r="A26" s="153" t="s">
        <v>99</v>
      </c>
      <c r="B26" s="7"/>
      <c r="C26" s="7" t="s">
        <v>34</v>
      </c>
      <c r="D26" s="7" t="s">
        <v>96</v>
      </c>
      <c r="E26" s="7" t="s">
        <v>110</v>
      </c>
      <c r="F26" s="7"/>
      <c r="G26" s="157">
        <f>SUM(G27)</f>
        <v>550</v>
      </c>
    </row>
    <row r="27" spans="1:7" ht="31.5">
      <c r="A27" s="153" t="s">
        <v>52</v>
      </c>
      <c r="B27" s="7"/>
      <c r="C27" s="7" t="s">
        <v>34</v>
      </c>
      <c r="D27" s="7" t="s">
        <v>96</v>
      </c>
      <c r="E27" s="7" t="s">
        <v>110</v>
      </c>
      <c r="F27" s="7" t="s">
        <v>93</v>
      </c>
      <c r="G27" s="157">
        <v>550</v>
      </c>
    </row>
    <row r="28" spans="1:7" ht="31.5">
      <c r="A28" s="31" t="s">
        <v>100</v>
      </c>
      <c r="B28" s="7"/>
      <c r="C28" s="7" t="s">
        <v>34</v>
      </c>
      <c r="D28" s="7" t="s">
        <v>96</v>
      </c>
      <c r="E28" s="7" t="s">
        <v>111</v>
      </c>
      <c r="F28" s="7"/>
      <c r="G28" s="30">
        <f>SUM(G29:G31)</f>
        <v>6496.6</v>
      </c>
    </row>
    <row r="29" spans="1:7" ht="28.5" customHeight="1">
      <c r="A29" s="153" t="s">
        <v>52</v>
      </c>
      <c r="B29" s="7"/>
      <c r="C29" s="7" t="s">
        <v>34</v>
      </c>
      <c r="D29" s="7" t="s">
        <v>96</v>
      </c>
      <c r="E29" s="7" t="s">
        <v>111</v>
      </c>
      <c r="F29" s="7" t="s">
        <v>93</v>
      </c>
      <c r="G29" s="30">
        <v>5818.5</v>
      </c>
    </row>
    <row r="30" spans="1:7" ht="21" customHeight="1">
      <c r="A30" s="153" t="s">
        <v>42</v>
      </c>
      <c r="B30" s="7"/>
      <c r="C30" s="7" t="s">
        <v>34</v>
      </c>
      <c r="D30" s="7" t="s">
        <v>96</v>
      </c>
      <c r="E30" s="7" t="s">
        <v>111</v>
      </c>
      <c r="F30" s="7" t="s">
        <v>101</v>
      </c>
      <c r="G30" s="30">
        <v>661</v>
      </c>
    </row>
    <row r="31" spans="1:7" ht="22.5" customHeight="1">
      <c r="A31" s="153" t="s">
        <v>22</v>
      </c>
      <c r="B31" s="7"/>
      <c r="C31" s="7" t="s">
        <v>34</v>
      </c>
      <c r="D31" s="7" t="s">
        <v>96</v>
      </c>
      <c r="E31" s="7" t="s">
        <v>111</v>
      </c>
      <c r="F31" s="7" t="s">
        <v>98</v>
      </c>
      <c r="G31" s="30">
        <v>17.100000000000001</v>
      </c>
    </row>
    <row r="32" spans="1:7" s="29" customFormat="1">
      <c r="A32" s="26" t="s">
        <v>102</v>
      </c>
      <c r="B32" s="27" t="s">
        <v>103</v>
      </c>
      <c r="C32" s="27"/>
      <c r="D32" s="27"/>
      <c r="E32" s="27"/>
      <c r="F32" s="27"/>
      <c r="G32" s="34">
        <f>SUM(G33)</f>
        <v>7966.5999999999995</v>
      </c>
    </row>
    <row r="33" spans="1:7">
      <c r="A33" s="153" t="s">
        <v>89</v>
      </c>
      <c r="B33" s="7"/>
      <c r="C33" s="7" t="s">
        <v>34</v>
      </c>
      <c r="D33" s="7"/>
      <c r="E33" s="7"/>
      <c r="F33" s="7"/>
      <c r="G33" s="30">
        <f>SUM(G34)+G42</f>
        <v>7966.5999999999995</v>
      </c>
    </row>
    <row r="34" spans="1:7" ht="31.5">
      <c r="A34" s="31" t="s">
        <v>104</v>
      </c>
      <c r="B34" s="7"/>
      <c r="C34" s="7" t="s">
        <v>34</v>
      </c>
      <c r="D34" s="7" t="s">
        <v>78</v>
      </c>
      <c r="E34" s="7"/>
      <c r="F34" s="7"/>
      <c r="G34" s="30">
        <f>SUM(G36)</f>
        <v>6922.7999999999993</v>
      </c>
    </row>
    <row r="35" spans="1:7">
      <c r="A35" s="31" t="s">
        <v>196</v>
      </c>
      <c r="B35" s="7"/>
      <c r="C35" s="7" t="s">
        <v>34</v>
      </c>
      <c r="D35" s="7" t="s">
        <v>78</v>
      </c>
      <c r="E35" s="7" t="s">
        <v>197</v>
      </c>
      <c r="F35" s="7"/>
      <c r="G35" s="30">
        <f>SUM(G36)</f>
        <v>6922.7999999999993</v>
      </c>
    </row>
    <row r="36" spans="1:7" ht="31.5">
      <c r="A36" s="153" t="s">
        <v>80</v>
      </c>
      <c r="B36" s="7"/>
      <c r="C36" s="7" t="s">
        <v>34</v>
      </c>
      <c r="D36" s="7" t="s">
        <v>78</v>
      </c>
      <c r="E36" s="7" t="s">
        <v>106</v>
      </c>
      <c r="F36" s="7"/>
      <c r="G36" s="30">
        <f>SUM(G37+G40)</f>
        <v>6922.7999999999993</v>
      </c>
    </row>
    <row r="37" spans="1:7" ht="31.5">
      <c r="A37" s="153" t="s">
        <v>198</v>
      </c>
      <c r="B37" s="7"/>
      <c r="C37" s="7" t="s">
        <v>34</v>
      </c>
      <c r="D37" s="7" t="s">
        <v>78</v>
      </c>
      <c r="E37" s="7" t="s">
        <v>112</v>
      </c>
      <c r="F37" s="7"/>
      <c r="G37" s="30">
        <f>SUM(G38:G39)</f>
        <v>4825.2</v>
      </c>
    </row>
    <row r="38" spans="1:7" ht="47.25">
      <c r="A38" s="32" t="s">
        <v>51</v>
      </c>
      <c r="B38" s="7"/>
      <c r="C38" s="7" t="s">
        <v>34</v>
      </c>
      <c r="D38" s="7" t="s">
        <v>78</v>
      </c>
      <c r="E38" s="7" t="s">
        <v>112</v>
      </c>
      <c r="F38" s="7" t="s">
        <v>91</v>
      </c>
      <c r="G38" s="30">
        <v>4819.8999999999996</v>
      </c>
    </row>
    <row r="39" spans="1:7" ht="31.5">
      <c r="A39" s="153" t="s">
        <v>52</v>
      </c>
      <c r="B39" s="7"/>
      <c r="C39" s="7" t="s">
        <v>34</v>
      </c>
      <c r="D39" s="7" t="s">
        <v>78</v>
      </c>
      <c r="E39" s="7" t="s">
        <v>112</v>
      </c>
      <c r="F39" s="7" t="s">
        <v>93</v>
      </c>
      <c r="G39" s="157">
        <v>5.3</v>
      </c>
    </row>
    <row r="40" spans="1:7" ht="31.5">
      <c r="A40" s="153" t="s">
        <v>105</v>
      </c>
      <c r="B40" s="7"/>
      <c r="C40" s="7" t="s">
        <v>34</v>
      </c>
      <c r="D40" s="7" t="s">
        <v>78</v>
      </c>
      <c r="E40" s="7" t="s">
        <v>113</v>
      </c>
      <c r="F40" s="7"/>
      <c r="G40" s="30">
        <f>SUM(G41)</f>
        <v>2097.6</v>
      </c>
    </row>
    <row r="41" spans="1:7" ht="47.25">
      <c r="A41" s="32" t="s">
        <v>51</v>
      </c>
      <c r="B41" s="7"/>
      <c r="C41" s="7" t="s">
        <v>34</v>
      </c>
      <c r="D41" s="7" t="s">
        <v>78</v>
      </c>
      <c r="E41" s="7" t="s">
        <v>113</v>
      </c>
      <c r="F41" s="7" t="s">
        <v>91</v>
      </c>
      <c r="G41" s="30">
        <v>2097.6</v>
      </c>
    </row>
    <row r="42" spans="1:7">
      <c r="A42" s="153" t="s">
        <v>95</v>
      </c>
      <c r="B42" s="7"/>
      <c r="C42" s="7" t="s">
        <v>34</v>
      </c>
      <c r="D42" s="7" t="s">
        <v>96</v>
      </c>
      <c r="E42" s="7"/>
      <c r="F42" s="7"/>
      <c r="G42" s="30">
        <f>SUM(G44)</f>
        <v>1043.8</v>
      </c>
    </row>
    <row r="43" spans="1:7">
      <c r="A43" s="31" t="s">
        <v>196</v>
      </c>
      <c r="B43" s="7"/>
      <c r="C43" s="7" t="s">
        <v>34</v>
      </c>
      <c r="D43" s="7" t="s">
        <v>96</v>
      </c>
      <c r="E43" s="7" t="s">
        <v>197</v>
      </c>
      <c r="F43" s="7"/>
      <c r="G43" s="30">
        <f>SUM(G44)</f>
        <v>1043.8</v>
      </c>
    </row>
    <row r="44" spans="1:7" ht="31.5">
      <c r="A44" s="153" t="s">
        <v>80</v>
      </c>
      <c r="B44" s="7"/>
      <c r="C44" s="7" t="s">
        <v>34</v>
      </c>
      <c r="D44" s="7" t="s">
        <v>96</v>
      </c>
      <c r="E44" s="7" t="s">
        <v>106</v>
      </c>
      <c r="F44" s="7"/>
      <c r="G44" s="157">
        <f>SUM(G45+G48+G50)</f>
        <v>1043.8</v>
      </c>
    </row>
    <row r="45" spans="1:7">
      <c r="A45" s="153" t="s">
        <v>97</v>
      </c>
      <c r="B45" s="7"/>
      <c r="C45" s="7" t="s">
        <v>34</v>
      </c>
      <c r="D45" s="7" t="s">
        <v>96</v>
      </c>
      <c r="E45" s="7" t="s">
        <v>109</v>
      </c>
      <c r="F45" s="7"/>
      <c r="G45" s="157">
        <f>SUM(G46:G47)</f>
        <v>214.9</v>
      </c>
    </row>
    <row r="46" spans="1:7" ht="31.5">
      <c r="A46" s="153" t="s">
        <v>52</v>
      </c>
      <c r="B46" s="7"/>
      <c r="C46" s="7" t="s">
        <v>34</v>
      </c>
      <c r="D46" s="7" t="s">
        <v>96</v>
      </c>
      <c r="E46" s="7" t="s">
        <v>109</v>
      </c>
      <c r="F46" s="7" t="s">
        <v>93</v>
      </c>
      <c r="G46" s="157">
        <v>212.4</v>
      </c>
    </row>
    <row r="47" spans="1:7">
      <c r="A47" s="153" t="s">
        <v>22</v>
      </c>
      <c r="B47" s="7"/>
      <c r="C47" s="7" t="s">
        <v>34</v>
      </c>
      <c r="D47" s="7" t="s">
        <v>96</v>
      </c>
      <c r="E47" s="7" t="s">
        <v>109</v>
      </c>
      <c r="F47" s="7" t="s">
        <v>98</v>
      </c>
      <c r="G47" s="157">
        <v>2.5</v>
      </c>
    </row>
    <row r="48" spans="1:7" ht="31.5">
      <c r="A48" s="153" t="s">
        <v>99</v>
      </c>
      <c r="B48" s="7"/>
      <c r="C48" s="7" t="s">
        <v>34</v>
      </c>
      <c r="D48" s="7" t="s">
        <v>96</v>
      </c>
      <c r="E48" s="7" t="s">
        <v>110</v>
      </c>
      <c r="F48" s="7"/>
      <c r="G48" s="157">
        <f>SUM(G49)</f>
        <v>200.6</v>
      </c>
    </row>
    <row r="49" spans="1:7" ht="31.5">
      <c r="A49" s="153" t="s">
        <v>52</v>
      </c>
      <c r="B49" s="7"/>
      <c r="C49" s="7" t="s">
        <v>34</v>
      </c>
      <c r="D49" s="7" t="s">
        <v>96</v>
      </c>
      <c r="E49" s="7" t="s">
        <v>110</v>
      </c>
      <c r="F49" s="7" t="s">
        <v>93</v>
      </c>
      <c r="G49" s="30">
        <v>200.6</v>
      </c>
    </row>
    <row r="50" spans="1:7" ht="31.5">
      <c r="A50" s="31" t="s">
        <v>100</v>
      </c>
      <c r="B50" s="7"/>
      <c r="C50" s="7" t="s">
        <v>34</v>
      </c>
      <c r="D50" s="7" t="s">
        <v>96</v>
      </c>
      <c r="E50" s="7" t="s">
        <v>111</v>
      </c>
      <c r="F50" s="7"/>
      <c r="G50" s="30">
        <f>SUM(G51:G52)</f>
        <v>628.29999999999995</v>
      </c>
    </row>
    <row r="51" spans="1:7" ht="31.5">
      <c r="A51" s="153" t="s">
        <v>52</v>
      </c>
      <c r="B51" s="7"/>
      <c r="C51" s="7" t="s">
        <v>34</v>
      </c>
      <c r="D51" s="7" t="s">
        <v>96</v>
      </c>
      <c r="E51" s="7" t="s">
        <v>111</v>
      </c>
      <c r="F51" s="7" t="s">
        <v>93</v>
      </c>
      <c r="G51" s="30">
        <v>568.29999999999995</v>
      </c>
    </row>
    <row r="52" spans="1:7">
      <c r="A52" s="153" t="s">
        <v>22</v>
      </c>
      <c r="B52" s="7"/>
      <c r="C52" s="7" t="s">
        <v>34</v>
      </c>
      <c r="D52" s="7" t="s">
        <v>96</v>
      </c>
      <c r="E52" s="7" t="s">
        <v>111</v>
      </c>
      <c r="F52" s="7" t="s">
        <v>98</v>
      </c>
      <c r="G52" s="30">
        <v>60</v>
      </c>
    </row>
    <row r="53" spans="1:7" s="29" customFormat="1">
      <c r="A53" s="26" t="s">
        <v>216</v>
      </c>
      <c r="B53" s="28">
        <v>283</v>
      </c>
      <c r="C53" s="35"/>
      <c r="D53" s="35"/>
      <c r="E53" s="35"/>
      <c r="F53" s="35"/>
      <c r="G53" s="36">
        <f>SUM(G54+G137+G170+G374+G418)+G257+G391+G462+G410</f>
        <v>970384.2</v>
      </c>
    </row>
    <row r="54" spans="1:7">
      <c r="A54" s="153" t="s">
        <v>89</v>
      </c>
      <c r="B54" s="25"/>
      <c r="C54" s="154" t="s">
        <v>34</v>
      </c>
      <c r="D54" s="154"/>
      <c r="E54" s="154"/>
      <c r="F54" s="37"/>
      <c r="G54" s="157">
        <f>SUM(G55+G60)+G82+G90+G86</f>
        <v>180399.7</v>
      </c>
    </row>
    <row r="55" spans="1:7" ht="31.5">
      <c r="A55" s="153" t="s">
        <v>168</v>
      </c>
      <c r="B55" s="25"/>
      <c r="C55" s="154" t="s">
        <v>34</v>
      </c>
      <c r="D55" s="154" t="s">
        <v>44</v>
      </c>
      <c r="E55" s="154"/>
      <c r="F55" s="37"/>
      <c r="G55" s="157">
        <f>SUM(G56)</f>
        <v>2090.5</v>
      </c>
    </row>
    <row r="56" spans="1:7" ht="31.5">
      <c r="A56" s="38" t="s">
        <v>648</v>
      </c>
      <c r="B56" s="39"/>
      <c r="C56" s="154" t="s">
        <v>34</v>
      </c>
      <c r="D56" s="154" t="s">
        <v>44</v>
      </c>
      <c r="E56" s="37" t="s">
        <v>217</v>
      </c>
      <c r="F56" s="37"/>
      <c r="G56" s="157">
        <f>SUM(G57)</f>
        <v>2090.5</v>
      </c>
    </row>
    <row r="57" spans="1:7" ht="31.5">
      <c r="A57" s="153" t="s">
        <v>80</v>
      </c>
      <c r="B57" s="25"/>
      <c r="C57" s="154" t="s">
        <v>34</v>
      </c>
      <c r="D57" s="154" t="s">
        <v>44</v>
      </c>
      <c r="E57" s="154" t="s">
        <v>218</v>
      </c>
      <c r="F57" s="154"/>
      <c r="G57" s="157">
        <f>SUM(G58)</f>
        <v>2090.5</v>
      </c>
    </row>
    <row r="58" spans="1:7">
      <c r="A58" s="153" t="s">
        <v>219</v>
      </c>
      <c r="B58" s="25"/>
      <c r="C58" s="154" t="s">
        <v>34</v>
      </c>
      <c r="D58" s="154" t="s">
        <v>44</v>
      </c>
      <c r="E58" s="154" t="s">
        <v>220</v>
      </c>
      <c r="F58" s="154"/>
      <c r="G58" s="157">
        <f>SUM(G59)</f>
        <v>2090.5</v>
      </c>
    </row>
    <row r="59" spans="1:7" ht="47.25">
      <c r="A59" s="32" t="s">
        <v>51</v>
      </c>
      <c r="B59" s="25"/>
      <c r="C59" s="154" t="s">
        <v>34</v>
      </c>
      <c r="D59" s="154" t="s">
        <v>44</v>
      </c>
      <c r="E59" s="154" t="s">
        <v>220</v>
      </c>
      <c r="F59" s="154" t="s">
        <v>91</v>
      </c>
      <c r="G59" s="157">
        <f>1992.8+75+22.7</f>
        <v>2090.5</v>
      </c>
    </row>
    <row r="60" spans="1:7" ht="31.5">
      <c r="A60" s="153" t="s">
        <v>276</v>
      </c>
      <c r="B60" s="25"/>
      <c r="C60" s="154" t="s">
        <v>34</v>
      </c>
      <c r="D60" s="154" t="s">
        <v>13</v>
      </c>
      <c r="E60" s="37"/>
      <c r="F60" s="37"/>
      <c r="G60" s="157">
        <f>SUM(G65)+G61+G75+G71</f>
        <v>116875.9</v>
      </c>
    </row>
    <row r="61" spans="1:7" ht="31.5">
      <c r="A61" s="153" t="s">
        <v>645</v>
      </c>
      <c r="B61" s="40"/>
      <c r="C61" s="154" t="s">
        <v>34</v>
      </c>
      <c r="D61" s="154" t="s">
        <v>13</v>
      </c>
      <c r="E61" s="154" t="s">
        <v>227</v>
      </c>
      <c r="F61" s="37"/>
      <c r="G61" s="157">
        <f>SUM(G62)</f>
        <v>378</v>
      </c>
    </row>
    <row r="62" spans="1:7">
      <c r="A62" s="153" t="s">
        <v>793</v>
      </c>
      <c r="B62" s="40"/>
      <c r="C62" s="154" t="s">
        <v>34</v>
      </c>
      <c r="D62" s="154" t="s">
        <v>13</v>
      </c>
      <c r="E62" s="37" t="s">
        <v>798</v>
      </c>
      <c r="F62" s="37"/>
      <c r="G62" s="157">
        <f>SUM(G63:G64)</f>
        <v>378</v>
      </c>
    </row>
    <row r="63" spans="1:7" ht="47.25">
      <c r="A63" s="32" t="s">
        <v>51</v>
      </c>
      <c r="B63" s="40"/>
      <c r="C63" s="154" t="s">
        <v>34</v>
      </c>
      <c r="D63" s="154" t="s">
        <v>13</v>
      </c>
      <c r="E63" s="37" t="s">
        <v>798</v>
      </c>
      <c r="F63" s="37">
        <v>100</v>
      </c>
      <c r="G63" s="157">
        <v>355.5</v>
      </c>
    </row>
    <row r="64" spans="1:7" ht="31.5">
      <c r="A64" s="153" t="s">
        <v>52</v>
      </c>
      <c r="B64" s="40"/>
      <c r="C64" s="154" t="s">
        <v>34</v>
      </c>
      <c r="D64" s="154" t="s">
        <v>13</v>
      </c>
      <c r="E64" s="37" t="s">
        <v>798</v>
      </c>
      <c r="F64" s="154" t="s">
        <v>93</v>
      </c>
      <c r="G64" s="157">
        <v>22.5</v>
      </c>
    </row>
    <row r="65" spans="1:7" ht="31.5">
      <c r="A65" s="38" t="s">
        <v>646</v>
      </c>
      <c r="B65" s="39"/>
      <c r="C65" s="154" t="s">
        <v>34</v>
      </c>
      <c r="D65" s="154" t="s">
        <v>13</v>
      </c>
      <c r="E65" s="37" t="s">
        <v>217</v>
      </c>
      <c r="F65" s="37"/>
      <c r="G65" s="157">
        <f>SUM(G66)</f>
        <v>114951.4</v>
      </c>
    </row>
    <row r="66" spans="1:7" ht="31.5">
      <c r="A66" s="153" t="s">
        <v>80</v>
      </c>
      <c r="B66" s="25"/>
      <c r="C66" s="154" t="s">
        <v>34</v>
      </c>
      <c r="D66" s="154" t="s">
        <v>13</v>
      </c>
      <c r="E66" s="154" t="s">
        <v>218</v>
      </c>
      <c r="F66" s="154"/>
      <c r="G66" s="157">
        <f>SUM(G67)</f>
        <v>114951.4</v>
      </c>
    </row>
    <row r="67" spans="1:7">
      <c r="A67" s="153" t="s">
        <v>82</v>
      </c>
      <c r="B67" s="25"/>
      <c r="C67" s="154" t="s">
        <v>34</v>
      </c>
      <c r="D67" s="154" t="s">
        <v>13</v>
      </c>
      <c r="E67" s="154" t="s">
        <v>222</v>
      </c>
      <c r="F67" s="154"/>
      <c r="G67" s="157">
        <f>SUM(G68:G70)</f>
        <v>114951.4</v>
      </c>
    </row>
    <row r="68" spans="1:7" ht="47.25">
      <c r="A68" s="32" t="s">
        <v>51</v>
      </c>
      <c r="B68" s="25"/>
      <c r="C68" s="154" t="s">
        <v>34</v>
      </c>
      <c r="D68" s="154" t="s">
        <v>13</v>
      </c>
      <c r="E68" s="154" t="s">
        <v>222</v>
      </c>
      <c r="F68" s="154" t="s">
        <v>91</v>
      </c>
      <c r="G68" s="157">
        <v>114404</v>
      </c>
    </row>
    <row r="69" spans="1:7" ht="29.25" customHeight="1">
      <c r="A69" s="153" t="s">
        <v>52</v>
      </c>
      <c r="B69" s="25"/>
      <c r="C69" s="154" t="s">
        <v>34</v>
      </c>
      <c r="D69" s="154" t="s">
        <v>13</v>
      </c>
      <c r="E69" s="154" t="s">
        <v>222</v>
      </c>
      <c r="F69" s="154" t="s">
        <v>93</v>
      </c>
      <c r="G69" s="157">
        <v>93.5</v>
      </c>
    </row>
    <row r="70" spans="1:7">
      <c r="A70" s="153" t="s">
        <v>42</v>
      </c>
      <c r="B70" s="25"/>
      <c r="C70" s="154" t="s">
        <v>34</v>
      </c>
      <c r="D70" s="154" t="s">
        <v>13</v>
      </c>
      <c r="E70" s="154" t="s">
        <v>222</v>
      </c>
      <c r="F70" s="154" t="s">
        <v>101</v>
      </c>
      <c r="G70" s="157">
        <v>453.9</v>
      </c>
    </row>
    <row r="71" spans="1:7" ht="31.5">
      <c r="A71" s="153" t="s">
        <v>650</v>
      </c>
      <c r="B71" s="25"/>
      <c r="C71" s="154" t="s">
        <v>34</v>
      </c>
      <c r="D71" s="154" t="s">
        <v>13</v>
      </c>
      <c r="E71" s="154" t="s">
        <v>244</v>
      </c>
      <c r="F71" s="154"/>
      <c r="G71" s="157">
        <f>SUM(G72)</f>
        <v>1447.3</v>
      </c>
    </row>
    <row r="72" spans="1:7" ht="31.5">
      <c r="A72" s="153" t="s">
        <v>795</v>
      </c>
      <c r="B72" s="25"/>
      <c r="C72" s="154" t="s">
        <v>34</v>
      </c>
      <c r="D72" s="154" t="s">
        <v>13</v>
      </c>
      <c r="E72" s="154" t="s">
        <v>809</v>
      </c>
      <c r="F72" s="154"/>
      <c r="G72" s="157">
        <f>SUM(G73:G74)</f>
        <v>1447.3</v>
      </c>
    </row>
    <row r="73" spans="1:7" ht="47.25">
      <c r="A73" s="32" t="s">
        <v>51</v>
      </c>
      <c r="B73" s="25"/>
      <c r="C73" s="154" t="s">
        <v>34</v>
      </c>
      <c r="D73" s="154" t="s">
        <v>13</v>
      </c>
      <c r="E73" s="154" t="s">
        <v>809</v>
      </c>
      <c r="F73" s="37">
        <v>100</v>
      </c>
      <c r="G73" s="157">
        <f>1387.8+59.5</f>
        <v>1447.3</v>
      </c>
    </row>
    <row r="74" spans="1:7" ht="31.5" hidden="1">
      <c r="A74" s="153" t="s">
        <v>52</v>
      </c>
      <c r="B74" s="25"/>
      <c r="C74" s="154" t="s">
        <v>34</v>
      </c>
      <c r="D74" s="154" t="s">
        <v>13</v>
      </c>
      <c r="E74" s="154" t="s">
        <v>809</v>
      </c>
      <c r="F74" s="154" t="s">
        <v>93</v>
      </c>
      <c r="G74" s="157"/>
    </row>
    <row r="75" spans="1:7">
      <c r="A75" s="153" t="s">
        <v>196</v>
      </c>
      <c r="B75" s="25"/>
      <c r="C75" s="154" t="s">
        <v>34</v>
      </c>
      <c r="D75" s="154" t="s">
        <v>13</v>
      </c>
      <c r="E75" s="154" t="s">
        <v>197</v>
      </c>
      <c r="F75" s="154"/>
      <c r="G75" s="157">
        <f>SUM(G76)</f>
        <v>99.2</v>
      </c>
    </row>
    <row r="76" spans="1:7" ht="189.75" customHeight="1">
      <c r="A76" s="153" t="s">
        <v>796</v>
      </c>
      <c r="B76" s="25"/>
      <c r="C76" s="154" t="s">
        <v>34</v>
      </c>
      <c r="D76" s="154" t="s">
        <v>13</v>
      </c>
      <c r="E76" s="154" t="s">
        <v>797</v>
      </c>
      <c r="F76" s="37"/>
      <c r="G76" s="157">
        <f>SUM(G77:G78)</f>
        <v>99.2</v>
      </c>
    </row>
    <row r="77" spans="1:7" ht="47.25">
      <c r="A77" s="32" t="s">
        <v>51</v>
      </c>
      <c r="B77" s="25"/>
      <c r="C77" s="154" t="s">
        <v>34</v>
      </c>
      <c r="D77" s="154" t="s">
        <v>13</v>
      </c>
      <c r="E77" s="154" t="s">
        <v>797</v>
      </c>
      <c r="F77" s="154" t="s">
        <v>91</v>
      </c>
      <c r="G77" s="157">
        <v>99.2</v>
      </c>
    </row>
    <row r="78" spans="1:7" ht="27.75" hidden="1" customHeight="1">
      <c r="A78" s="153" t="s">
        <v>52</v>
      </c>
      <c r="B78" s="25"/>
      <c r="C78" s="154" t="s">
        <v>34</v>
      </c>
      <c r="D78" s="154" t="s">
        <v>13</v>
      </c>
      <c r="E78" s="154" t="s">
        <v>224</v>
      </c>
      <c r="F78" s="154" t="s">
        <v>93</v>
      </c>
      <c r="G78" s="157"/>
    </row>
    <row r="79" spans="1:7" ht="47.25" hidden="1">
      <c r="A79" s="153" t="s">
        <v>428</v>
      </c>
      <c r="B79" s="41"/>
      <c r="C79" s="154" t="s">
        <v>34</v>
      </c>
      <c r="D79" s="154" t="s">
        <v>13</v>
      </c>
      <c r="E79" s="154" t="s">
        <v>429</v>
      </c>
      <c r="F79" s="37"/>
      <c r="G79" s="157">
        <f>SUM(G80:G81)</f>
        <v>0</v>
      </c>
    </row>
    <row r="80" spans="1:7" ht="47.25" hidden="1">
      <c r="A80" s="32" t="s">
        <v>51</v>
      </c>
      <c r="B80" s="41"/>
      <c r="C80" s="154" t="s">
        <v>34</v>
      </c>
      <c r="D80" s="154" t="s">
        <v>13</v>
      </c>
      <c r="E80" s="154" t="s">
        <v>429</v>
      </c>
      <c r="F80" s="154" t="s">
        <v>91</v>
      </c>
      <c r="G80" s="157"/>
    </row>
    <row r="81" spans="1:7" ht="31.5" hidden="1">
      <c r="A81" s="153" t="s">
        <v>52</v>
      </c>
      <c r="B81" s="41"/>
      <c r="C81" s="154" t="s">
        <v>34</v>
      </c>
      <c r="D81" s="154" t="s">
        <v>13</v>
      </c>
      <c r="E81" s="154" t="s">
        <v>429</v>
      </c>
      <c r="F81" s="154" t="s">
        <v>93</v>
      </c>
      <c r="G81" s="157"/>
    </row>
    <row r="82" spans="1:7">
      <c r="A82" s="153" t="s">
        <v>171</v>
      </c>
      <c r="B82" s="25"/>
      <c r="C82" s="154" t="s">
        <v>34</v>
      </c>
      <c r="D82" s="154" t="s">
        <v>172</v>
      </c>
      <c r="E82" s="154"/>
      <c r="F82" s="154"/>
      <c r="G82" s="157">
        <f>SUM(G83)</f>
        <v>23.1</v>
      </c>
    </row>
    <row r="83" spans="1:7">
      <c r="A83" s="153" t="s">
        <v>788</v>
      </c>
      <c r="B83" s="25"/>
      <c r="C83" s="154" t="s">
        <v>34</v>
      </c>
      <c r="D83" s="154" t="s">
        <v>172</v>
      </c>
      <c r="E83" s="154" t="s">
        <v>197</v>
      </c>
      <c r="F83" s="154"/>
      <c r="G83" s="157">
        <f>SUM(G84)</f>
        <v>23.1</v>
      </c>
    </row>
    <row r="84" spans="1:7" ht="47.25">
      <c r="A84" s="153" t="s">
        <v>226</v>
      </c>
      <c r="B84" s="25"/>
      <c r="C84" s="154" t="s">
        <v>34</v>
      </c>
      <c r="D84" s="154" t="s">
        <v>172</v>
      </c>
      <c r="E84" s="154" t="s">
        <v>794</v>
      </c>
      <c r="F84" s="154"/>
      <c r="G84" s="157">
        <f>SUM(G85)</f>
        <v>23.1</v>
      </c>
    </row>
    <row r="85" spans="1:7">
      <c r="A85" s="153" t="s">
        <v>92</v>
      </c>
      <c r="B85" s="25"/>
      <c r="C85" s="154" t="s">
        <v>34</v>
      </c>
      <c r="D85" s="154" t="s">
        <v>172</v>
      </c>
      <c r="E85" s="154" t="s">
        <v>794</v>
      </c>
      <c r="F85" s="154" t="s">
        <v>93</v>
      </c>
      <c r="G85" s="157">
        <v>23.1</v>
      </c>
    </row>
    <row r="86" spans="1:7">
      <c r="A86" s="158" t="s">
        <v>966</v>
      </c>
      <c r="B86" s="25"/>
      <c r="C86" s="159" t="s">
        <v>34</v>
      </c>
      <c r="D86" s="159" t="s">
        <v>116</v>
      </c>
      <c r="E86" s="159"/>
      <c r="F86" s="159"/>
      <c r="G86" s="157">
        <f>SUM(G87)</f>
        <v>172.9</v>
      </c>
    </row>
    <row r="87" spans="1:7">
      <c r="A87" s="158" t="s">
        <v>196</v>
      </c>
      <c r="B87" s="25"/>
      <c r="C87" s="159" t="s">
        <v>34</v>
      </c>
      <c r="D87" s="159" t="s">
        <v>116</v>
      </c>
      <c r="E87" s="159" t="s">
        <v>197</v>
      </c>
      <c r="F87" s="159"/>
      <c r="G87" s="157">
        <f>SUM(G88)</f>
        <v>172.9</v>
      </c>
    </row>
    <row r="88" spans="1:7" ht="31.5">
      <c r="A88" s="158" t="s">
        <v>100</v>
      </c>
      <c r="B88" s="25"/>
      <c r="C88" s="159" t="s">
        <v>34</v>
      </c>
      <c r="D88" s="159" t="s">
        <v>116</v>
      </c>
      <c r="E88" s="159" t="s">
        <v>111</v>
      </c>
      <c r="F88" s="159"/>
      <c r="G88" s="157">
        <f>SUM(G89)</f>
        <v>172.9</v>
      </c>
    </row>
    <row r="89" spans="1:7">
      <c r="A89" s="158" t="s">
        <v>22</v>
      </c>
      <c r="B89" s="25"/>
      <c r="C89" s="159" t="s">
        <v>34</v>
      </c>
      <c r="D89" s="159" t="s">
        <v>116</v>
      </c>
      <c r="E89" s="159" t="s">
        <v>111</v>
      </c>
      <c r="F89" s="159" t="s">
        <v>98</v>
      </c>
      <c r="G89" s="157">
        <v>172.9</v>
      </c>
    </row>
    <row r="90" spans="1:7">
      <c r="A90" s="153" t="s">
        <v>95</v>
      </c>
      <c r="B90" s="25"/>
      <c r="C90" s="154" t="s">
        <v>34</v>
      </c>
      <c r="D90" s="154" t="s">
        <v>96</v>
      </c>
      <c r="E90" s="154"/>
      <c r="F90" s="37"/>
      <c r="G90" s="157">
        <f>SUM(G91+G93+G96+G107+G118+G120+G124+G126+G134)</f>
        <v>61237.30000000001</v>
      </c>
    </row>
    <row r="91" spans="1:7" ht="31.5" hidden="1">
      <c r="A91" s="153" t="s">
        <v>604</v>
      </c>
      <c r="B91" s="25"/>
      <c r="C91" s="154" t="s">
        <v>34</v>
      </c>
      <c r="D91" s="154" t="s">
        <v>96</v>
      </c>
      <c r="E91" s="154" t="s">
        <v>227</v>
      </c>
      <c r="F91" s="37"/>
      <c r="G91" s="157">
        <f>SUM(G92)</f>
        <v>0</v>
      </c>
    </row>
    <row r="92" spans="1:7" hidden="1">
      <c r="A92" s="153" t="s">
        <v>92</v>
      </c>
      <c r="B92" s="25"/>
      <c r="C92" s="154" t="s">
        <v>34</v>
      </c>
      <c r="D92" s="154" t="s">
        <v>96</v>
      </c>
      <c r="E92" s="37" t="s">
        <v>227</v>
      </c>
      <c r="F92" s="37">
        <v>200</v>
      </c>
      <c r="G92" s="157"/>
    </row>
    <row r="93" spans="1:7" ht="31.5">
      <c r="A93" s="153" t="s">
        <v>647</v>
      </c>
      <c r="B93" s="25"/>
      <c r="C93" s="154" t="s">
        <v>34</v>
      </c>
      <c r="D93" s="154" t="s">
        <v>96</v>
      </c>
      <c r="E93" s="154" t="s">
        <v>228</v>
      </c>
      <c r="F93" s="37"/>
      <c r="G93" s="157">
        <f>SUM(G94:G95)</f>
        <v>450</v>
      </c>
    </row>
    <row r="94" spans="1:7" ht="31.5">
      <c r="A94" s="153" t="s">
        <v>52</v>
      </c>
      <c r="B94" s="25"/>
      <c r="C94" s="154" t="s">
        <v>34</v>
      </c>
      <c r="D94" s="154" t="s">
        <v>96</v>
      </c>
      <c r="E94" s="37" t="s">
        <v>228</v>
      </c>
      <c r="F94" s="37">
        <v>200</v>
      </c>
      <c r="G94" s="157">
        <v>450</v>
      </c>
    </row>
    <row r="95" spans="1:7" hidden="1">
      <c r="A95" s="153" t="s">
        <v>22</v>
      </c>
      <c r="B95" s="25"/>
      <c r="C95" s="154" t="s">
        <v>34</v>
      </c>
      <c r="D95" s="154" t="s">
        <v>96</v>
      </c>
      <c r="E95" s="37" t="s">
        <v>228</v>
      </c>
      <c r="F95" s="37">
        <v>800</v>
      </c>
      <c r="G95" s="157"/>
    </row>
    <row r="96" spans="1:7" ht="31.5">
      <c r="A96" s="38" t="s">
        <v>648</v>
      </c>
      <c r="B96" s="39"/>
      <c r="C96" s="154" t="s">
        <v>34</v>
      </c>
      <c r="D96" s="154" t="s">
        <v>96</v>
      </c>
      <c r="E96" s="37" t="s">
        <v>217</v>
      </c>
      <c r="F96" s="37"/>
      <c r="G96" s="157">
        <f>SUM(G97)</f>
        <v>38778.300000000003</v>
      </c>
    </row>
    <row r="97" spans="1:7" ht="31.5">
      <c r="A97" s="153" t="s">
        <v>80</v>
      </c>
      <c r="B97" s="25"/>
      <c r="C97" s="154" t="s">
        <v>34</v>
      </c>
      <c r="D97" s="154" t="s">
        <v>96</v>
      </c>
      <c r="E97" s="154" t="s">
        <v>218</v>
      </c>
      <c r="F97" s="37"/>
      <c r="G97" s="157">
        <f>SUM(G98+G101+G103)</f>
        <v>38778.300000000003</v>
      </c>
    </row>
    <row r="98" spans="1:7">
      <c r="A98" s="153" t="s">
        <v>97</v>
      </c>
      <c r="B98" s="25"/>
      <c r="C98" s="154" t="s">
        <v>34</v>
      </c>
      <c r="D98" s="154" t="s">
        <v>96</v>
      </c>
      <c r="E98" s="37" t="s">
        <v>229</v>
      </c>
      <c r="F98" s="37"/>
      <c r="G98" s="157">
        <f>SUM(G99:G100)</f>
        <v>5339.4</v>
      </c>
    </row>
    <row r="99" spans="1:7" ht="31.5">
      <c r="A99" s="153" t="s">
        <v>52</v>
      </c>
      <c r="B99" s="25"/>
      <c r="C99" s="154" t="s">
        <v>34</v>
      </c>
      <c r="D99" s="154" t="s">
        <v>96</v>
      </c>
      <c r="E99" s="37" t="s">
        <v>229</v>
      </c>
      <c r="F99" s="37">
        <v>200</v>
      </c>
      <c r="G99" s="157">
        <v>5253.9</v>
      </c>
    </row>
    <row r="100" spans="1:7">
      <c r="A100" s="153" t="s">
        <v>22</v>
      </c>
      <c r="B100" s="25"/>
      <c r="C100" s="154" t="s">
        <v>34</v>
      </c>
      <c r="D100" s="154" t="s">
        <v>96</v>
      </c>
      <c r="E100" s="37" t="s">
        <v>229</v>
      </c>
      <c r="F100" s="37">
        <v>800</v>
      </c>
      <c r="G100" s="157">
        <v>85.5</v>
      </c>
    </row>
    <row r="101" spans="1:7" ht="31.5">
      <c r="A101" s="153" t="s">
        <v>99</v>
      </c>
      <c r="B101" s="25"/>
      <c r="C101" s="154" t="s">
        <v>34</v>
      </c>
      <c r="D101" s="154" t="s">
        <v>96</v>
      </c>
      <c r="E101" s="37" t="s">
        <v>230</v>
      </c>
      <c r="F101" s="37"/>
      <c r="G101" s="157">
        <f>SUM(G102)</f>
        <v>11764.9</v>
      </c>
    </row>
    <row r="102" spans="1:7" ht="31.5">
      <c r="A102" s="153" t="s">
        <v>52</v>
      </c>
      <c r="B102" s="25"/>
      <c r="C102" s="154" t="s">
        <v>34</v>
      </c>
      <c r="D102" s="154" t="s">
        <v>96</v>
      </c>
      <c r="E102" s="37" t="s">
        <v>230</v>
      </c>
      <c r="F102" s="37">
        <v>200</v>
      </c>
      <c r="G102" s="157">
        <f>11734.9+30</f>
        <v>11764.9</v>
      </c>
    </row>
    <row r="103" spans="1:7" ht="31.5">
      <c r="A103" s="153" t="s">
        <v>100</v>
      </c>
      <c r="B103" s="25"/>
      <c r="C103" s="154" t="s">
        <v>34</v>
      </c>
      <c r="D103" s="154" t="s">
        <v>96</v>
      </c>
      <c r="E103" s="37" t="s">
        <v>231</v>
      </c>
      <c r="F103" s="37"/>
      <c r="G103" s="157">
        <f>SUM(G104:G106)</f>
        <v>21674</v>
      </c>
    </row>
    <row r="104" spans="1:7" ht="27.75" customHeight="1">
      <c r="A104" s="153" t="s">
        <v>52</v>
      </c>
      <c r="B104" s="25"/>
      <c r="C104" s="154" t="s">
        <v>34</v>
      </c>
      <c r="D104" s="154" t="s">
        <v>96</v>
      </c>
      <c r="E104" s="37" t="s">
        <v>231</v>
      </c>
      <c r="F104" s="37">
        <v>200</v>
      </c>
      <c r="G104" s="157">
        <v>17399.400000000001</v>
      </c>
    </row>
    <row r="105" spans="1:7">
      <c r="A105" s="153" t="s">
        <v>42</v>
      </c>
      <c r="B105" s="25"/>
      <c r="C105" s="154" t="s">
        <v>34</v>
      </c>
      <c r="D105" s="154" t="s">
        <v>96</v>
      </c>
      <c r="E105" s="37" t="s">
        <v>231</v>
      </c>
      <c r="F105" s="37">
        <v>300</v>
      </c>
      <c r="G105" s="157">
        <v>600</v>
      </c>
    </row>
    <row r="106" spans="1:7">
      <c r="A106" s="153" t="s">
        <v>22</v>
      </c>
      <c r="B106" s="25"/>
      <c r="C106" s="154" t="s">
        <v>34</v>
      </c>
      <c r="D106" s="154" t="s">
        <v>96</v>
      </c>
      <c r="E106" s="37" t="s">
        <v>231</v>
      </c>
      <c r="F106" s="37">
        <v>800</v>
      </c>
      <c r="G106" s="157">
        <v>3674.6</v>
      </c>
    </row>
    <row r="107" spans="1:7" ht="31.5">
      <c r="A107" s="153" t="s">
        <v>649</v>
      </c>
      <c r="B107" s="25"/>
      <c r="C107" s="154" t="s">
        <v>34</v>
      </c>
      <c r="D107" s="154" t="s">
        <v>96</v>
      </c>
      <c r="E107" s="37" t="s">
        <v>232</v>
      </c>
      <c r="F107" s="37"/>
      <c r="G107" s="157">
        <f>SUM(G108)+G113</f>
        <v>15028.3</v>
      </c>
    </row>
    <row r="108" spans="1:7" ht="31.5">
      <c r="A108" s="153" t="s">
        <v>233</v>
      </c>
      <c r="B108" s="25"/>
      <c r="C108" s="154" t="s">
        <v>34</v>
      </c>
      <c r="D108" s="154" t="s">
        <v>96</v>
      </c>
      <c r="E108" s="37" t="s">
        <v>234</v>
      </c>
      <c r="F108" s="37"/>
      <c r="G108" s="157">
        <f>SUM(G109)</f>
        <v>14479.5</v>
      </c>
    </row>
    <row r="109" spans="1:7" ht="31.5">
      <c r="A109" s="153" t="s">
        <v>80</v>
      </c>
      <c r="B109" s="25"/>
      <c r="C109" s="154" t="s">
        <v>34</v>
      </c>
      <c r="D109" s="154" t="s">
        <v>96</v>
      </c>
      <c r="E109" s="37" t="s">
        <v>235</v>
      </c>
      <c r="F109" s="37"/>
      <c r="G109" s="157">
        <f>SUM(G110)</f>
        <v>14479.5</v>
      </c>
    </row>
    <row r="110" spans="1:7" ht="31.5">
      <c r="A110" s="153" t="s">
        <v>616</v>
      </c>
      <c r="B110" s="25"/>
      <c r="C110" s="154" t="s">
        <v>34</v>
      </c>
      <c r="D110" s="154" t="s">
        <v>96</v>
      </c>
      <c r="E110" s="37" t="s">
        <v>237</v>
      </c>
      <c r="F110" s="37"/>
      <c r="G110" s="157">
        <f>SUM(G111:G112)</f>
        <v>14479.5</v>
      </c>
    </row>
    <row r="111" spans="1:7" ht="31.5">
      <c r="A111" s="153" t="s">
        <v>52</v>
      </c>
      <c r="B111" s="25"/>
      <c r="C111" s="154" t="s">
        <v>34</v>
      </c>
      <c r="D111" s="154" t="s">
        <v>96</v>
      </c>
      <c r="E111" s="37" t="s">
        <v>237</v>
      </c>
      <c r="F111" s="37">
        <v>200</v>
      </c>
      <c r="G111" s="157">
        <v>14459.5</v>
      </c>
    </row>
    <row r="112" spans="1:7">
      <c r="A112" s="153" t="s">
        <v>22</v>
      </c>
      <c r="B112" s="25"/>
      <c r="C112" s="154" t="s">
        <v>34</v>
      </c>
      <c r="D112" s="154" t="s">
        <v>96</v>
      </c>
      <c r="E112" s="37" t="s">
        <v>237</v>
      </c>
      <c r="F112" s="37">
        <v>800</v>
      </c>
      <c r="G112" s="157">
        <v>20</v>
      </c>
    </row>
    <row r="113" spans="1:7" ht="31.5">
      <c r="A113" s="153" t="s">
        <v>238</v>
      </c>
      <c r="B113" s="25"/>
      <c r="C113" s="154" t="s">
        <v>34</v>
      </c>
      <c r="D113" s="154" t="s">
        <v>96</v>
      </c>
      <c r="E113" s="37" t="s">
        <v>239</v>
      </c>
      <c r="F113" s="37"/>
      <c r="G113" s="157">
        <f>SUM(G114)</f>
        <v>548.79999999999995</v>
      </c>
    </row>
    <row r="114" spans="1:7" ht="31.5">
      <c r="A114" s="153" t="s">
        <v>80</v>
      </c>
      <c r="B114" s="25"/>
      <c r="C114" s="154" t="s">
        <v>34</v>
      </c>
      <c r="D114" s="154" t="s">
        <v>96</v>
      </c>
      <c r="E114" s="37" t="s">
        <v>240</v>
      </c>
      <c r="F114" s="37"/>
      <c r="G114" s="157">
        <f>SUM(G115)</f>
        <v>548.79999999999995</v>
      </c>
    </row>
    <row r="115" spans="1:7" ht="45" customHeight="1">
      <c r="A115" s="153" t="s">
        <v>616</v>
      </c>
      <c r="B115" s="25"/>
      <c r="C115" s="154" t="s">
        <v>34</v>
      </c>
      <c r="D115" s="154" t="s">
        <v>96</v>
      </c>
      <c r="E115" s="37" t="s">
        <v>241</v>
      </c>
      <c r="F115" s="37"/>
      <c r="G115" s="157">
        <f>SUM(G116:G117)</f>
        <v>548.79999999999995</v>
      </c>
    </row>
    <row r="116" spans="1:7" ht="28.5" customHeight="1">
      <c r="A116" s="153" t="s">
        <v>52</v>
      </c>
      <c r="B116" s="25"/>
      <c r="C116" s="154" t="s">
        <v>34</v>
      </c>
      <c r="D116" s="154" t="s">
        <v>96</v>
      </c>
      <c r="E116" s="37" t="s">
        <v>241</v>
      </c>
      <c r="F116" s="37">
        <v>200</v>
      </c>
      <c r="G116" s="157">
        <v>548.79999999999995</v>
      </c>
    </row>
    <row r="117" spans="1:7" hidden="1">
      <c r="A117" s="153" t="s">
        <v>22</v>
      </c>
      <c r="B117" s="25"/>
      <c r="C117" s="154" t="s">
        <v>34</v>
      </c>
      <c r="D117" s="154" t="s">
        <v>96</v>
      </c>
      <c r="E117" s="37" t="s">
        <v>241</v>
      </c>
      <c r="F117" s="37">
        <v>800</v>
      </c>
      <c r="G117" s="157"/>
    </row>
    <row r="118" spans="1:7" ht="31.5" hidden="1">
      <c r="A118" s="153" t="s">
        <v>242</v>
      </c>
      <c r="B118" s="25"/>
      <c r="C118" s="154" t="s">
        <v>34</v>
      </c>
      <c r="D118" s="154" t="s">
        <v>96</v>
      </c>
      <c r="E118" s="37" t="s">
        <v>243</v>
      </c>
      <c r="F118" s="37"/>
      <c r="G118" s="157">
        <f>SUM(G119)</f>
        <v>0</v>
      </c>
    </row>
    <row r="119" spans="1:7" hidden="1">
      <c r="A119" s="153" t="s">
        <v>92</v>
      </c>
      <c r="B119" s="25"/>
      <c r="C119" s="154" t="s">
        <v>34</v>
      </c>
      <c r="D119" s="154" t="s">
        <v>96</v>
      </c>
      <c r="E119" s="37" t="s">
        <v>243</v>
      </c>
      <c r="F119" s="37">
        <v>200</v>
      </c>
      <c r="G119" s="157"/>
    </row>
    <row r="120" spans="1:7" ht="39.75" customHeight="1">
      <c r="A120" s="153" t="s">
        <v>650</v>
      </c>
      <c r="B120" s="25"/>
      <c r="C120" s="154" t="s">
        <v>34</v>
      </c>
      <c r="D120" s="154" t="s">
        <v>96</v>
      </c>
      <c r="E120" s="37" t="s">
        <v>244</v>
      </c>
      <c r="F120" s="37"/>
      <c r="G120" s="157">
        <f>SUM(G121)</f>
        <v>414.4</v>
      </c>
    </row>
    <row r="121" spans="1:7" ht="42.75" customHeight="1">
      <c r="A121" s="153" t="s">
        <v>100</v>
      </c>
      <c r="B121" s="25"/>
      <c r="C121" s="154" t="s">
        <v>34</v>
      </c>
      <c r="D121" s="154" t="s">
        <v>96</v>
      </c>
      <c r="E121" s="37" t="s">
        <v>821</v>
      </c>
      <c r="F121" s="37"/>
      <c r="G121" s="157">
        <f>SUM(G122:G123)</f>
        <v>414.4</v>
      </c>
    </row>
    <row r="122" spans="1:7" ht="31.5">
      <c r="A122" s="153" t="s">
        <v>52</v>
      </c>
      <c r="B122" s="25"/>
      <c r="C122" s="154" t="s">
        <v>34</v>
      </c>
      <c r="D122" s="154" t="s">
        <v>96</v>
      </c>
      <c r="E122" s="37" t="s">
        <v>821</v>
      </c>
      <c r="F122" s="37">
        <v>200</v>
      </c>
      <c r="G122" s="157">
        <v>264.39999999999998</v>
      </c>
    </row>
    <row r="123" spans="1:7">
      <c r="A123" s="153" t="s">
        <v>42</v>
      </c>
      <c r="B123" s="25"/>
      <c r="C123" s="154" t="s">
        <v>34</v>
      </c>
      <c r="D123" s="154" t="s">
        <v>96</v>
      </c>
      <c r="E123" s="37" t="s">
        <v>821</v>
      </c>
      <c r="F123" s="37">
        <v>300</v>
      </c>
      <c r="G123" s="157">
        <v>150</v>
      </c>
    </row>
    <row r="124" spans="1:7" ht="31.5">
      <c r="A124" s="153" t="s">
        <v>651</v>
      </c>
      <c r="B124" s="25"/>
      <c r="C124" s="154" t="s">
        <v>34</v>
      </c>
      <c r="D124" s="154" t="s">
        <v>96</v>
      </c>
      <c r="E124" s="37" t="s">
        <v>245</v>
      </c>
      <c r="F124" s="37"/>
      <c r="G124" s="157">
        <f>SUM(G125)</f>
        <v>135</v>
      </c>
    </row>
    <row r="125" spans="1:7" ht="31.5">
      <c r="A125" s="153" t="s">
        <v>52</v>
      </c>
      <c r="B125" s="25"/>
      <c r="C125" s="154" t="s">
        <v>34</v>
      </c>
      <c r="D125" s="154" t="s">
        <v>96</v>
      </c>
      <c r="E125" s="37" t="s">
        <v>245</v>
      </c>
      <c r="F125" s="37">
        <v>200</v>
      </c>
      <c r="G125" s="157">
        <v>135</v>
      </c>
    </row>
    <row r="126" spans="1:7" ht="31.5">
      <c r="A126" s="153" t="s">
        <v>745</v>
      </c>
      <c r="B126" s="25"/>
      <c r="C126" s="154" t="s">
        <v>34</v>
      </c>
      <c r="D126" s="154" t="s">
        <v>96</v>
      </c>
      <c r="E126" s="37" t="s">
        <v>246</v>
      </c>
      <c r="F126" s="37"/>
      <c r="G126" s="157">
        <f>SUM(G127)+G129</f>
        <v>4819.5</v>
      </c>
    </row>
    <row r="127" spans="1:7" ht="31.5">
      <c r="A127" s="153" t="s">
        <v>430</v>
      </c>
      <c r="B127" s="25"/>
      <c r="C127" s="154" t="s">
        <v>34</v>
      </c>
      <c r="D127" s="154" t="s">
        <v>96</v>
      </c>
      <c r="E127" s="37" t="s">
        <v>799</v>
      </c>
      <c r="F127" s="37"/>
      <c r="G127" s="157">
        <f>SUM(G128)</f>
        <v>226.3</v>
      </c>
    </row>
    <row r="128" spans="1:7" ht="31.5">
      <c r="A128" s="153" t="s">
        <v>248</v>
      </c>
      <c r="B128" s="25"/>
      <c r="C128" s="154" t="s">
        <v>34</v>
      </c>
      <c r="D128" s="154" t="s">
        <v>96</v>
      </c>
      <c r="E128" s="37" t="s">
        <v>799</v>
      </c>
      <c r="F128" s="37">
        <v>600</v>
      </c>
      <c r="G128" s="157">
        <v>226.3</v>
      </c>
    </row>
    <row r="129" spans="1:7" ht="47.25">
      <c r="A129" s="153" t="s">
        <v>26</v>
      </c>
      <c r="B129" s="25"/>
      <c r="C129" s="154" t="s">
        <v>34</v>
      </c>
      <c r="D129" s="154" t="s">
        <v>96</v>
      </c>
      <c r="E129" s="37" t="s">
        <v>247</v>
      </c>
      <c r="F129" s="37"/>
      <c r="G129" s="157">
        <f>SUM(G130)</f>
        <v>4593.2</v>
      </c>
    </row>
    <row r="130" spans="1:7" ht="31.5">
      <c r="A130" s="153" t="s">
        <v>248</v>
      </c>
      <c r="B130" s="25"/>
      <c r="C130" s="154" t="s">
        <v>34</v>
      </c>
      <c r="D130" s="154" t="s">
        <v>96</v>
      </c>
      <c r="E130" s="37" t="s">
        <v>247</v>
      </c>
      <c r="F130" s="37">
        <v>600</v>
      </c>
      <c r="G130" s="157">
        <v>4593.2</v>
      </c>
    </row>
    <row r="131" spans="1:7" hidden="1">
      <c r="A131" s="153" t="s">
        <v>154</v>
      </c>
      <c r="B131" s="25"/>
      <c r="C131" s="154" t="s">
        <v>34</v>
      </c>
      <c r="D131" s="154" t="s">
        <v>96</v>
      </c>
      <c r="E131" s="37" t="s">
        <v>541</v>
      </c>
      <c r="F131" s="37"/>
      <c r="G131" s="157">
        <f>SUM(G132)</f>
        <v>0</v>
      </c>
    </row>
    <row r="132" spans="1:7" hidden="1">
      <c r="A132" s="153" t="s">
        <v>498</v>
      </c>
      <c r="B132" s="25"/>
      <c r="C132" s="154" t="s">
        <v>34</v>
      </c>
      <c r="D132" s="154" t="s">
        <v>96</v>
      </c>
      <c r="E132" s="37" t="s">
        <v>542</v>
      </c>
      <c r="F132" s="37"/>
      <c r="G132" s="157">
        <f>SUM(G133)</f>
        <v>0</v>
      </c>
    </row>
    <row r="133" spans="1:7" ht="31.5" hidden="1">
      <c r="A133" s="153" t="s">
        <v>248</v>
      </c>
      <c r="B133" s="25"/>
      <c r="C133" s="154" t="s">
        <v>34</v>
      </c>
      <c r="D133" s="154" t="s">
        <v>96</v>
      </c>
      <c r="E133" s="37" t="s">
        <v>542</v>
      </c>
      <c r="F133" s="37">
        <v>600</v>
      </c>
      <c r="G133" s="157"/>
    </row>
    <row r="134" spans="1:7">
      <c r="A134" s="31" t="s">
        <v>196</v>
      </c>
      <c r="B134" s="25"/>
      <c r="C134" s="154" t="s">
        <v>34</v>
      </c>
      <c r="D134" s="154" t="s">
        <v>96</v>
      </c>
      <c r="E134" s="37" t="s">
        <v>197</v>
      </c>
      <c r="F134" s="37"/>
      <c r="G134" s="157">
        <f>G135</f>
        <v>1611.8</v>
      </c>
    </row>
    <row r="135" spans="1:7" ht="31.5">
      <c r="A135" s="31" t="s">
        <v>100</v>
      </c>
      <c r="B135" s="25"/>
      <c r="C135" s="154" t="s">
        <v>34</v>
      </c>
      <c r="D135" s="154" t="s">
        <v>96</v>
      </c>
      <c r="E135" s="37" t="s">
        <v>111</v>
      </c>
      <c r="F135" s="37"/>
      <c r="G135" s="157">
        <f>G136</f>
        <v>1611.8</v>
      </c>
    </row>
    <row r="136" spans="1:7">
      <c r="A136" s="153" t="s">
        <v>22</v>
      </c>
      <c r="B136" s="25"/>
      <c r="C136" s="154" t="s">
        <v>34</v>
      </c>
      <c r="D136" s="154" t="s">
        <v>96</v>
      </c>
      <c r="E136" s="37" t="s">
        <v>111</v>
      </c>
      <c r="F136" s="37">
        <v>800</v>
      </c>
      <c r="G136" s="157">
        <f>1611.6+0.2</f>
        <v>1611.8</v>
      </c>
    </row>
    <row r="137" spans="1:7">
      <c r="A137" s="153" t="s">
        <v>249</v>
      </c>
      <c r="B137" s="25"/>
      <c r="C137" s="154" t="s">
        <v>54</v>
      </c>
      <c r="D137" s="154"/>
      <c r="E137" s="154"/>
      <c r="F137" s="154"/>
      <c r="G137" s="157">
        <f>SUM(G138)+G144</f>
        <v>34010.800000000003</v>
      </c>
    </row>
    <row r="138" spans="1:7">
      <c r="A138" s="42" t="s">
        <v>174</v>
      </c>
      <c r="B138" s="37"/>
      <c r="C138" s="154" t="s">
        <v>54</v>
      </c>
      <c r="D138" s="154" t="s">
        <v>13</v>
      </c>
      <c r="E138" s="154"/>
      <c r="F138" s="154"/>
      <c r="G138" s="157">
        <f>SUM(G139)</f>
        <v>8444.1999999999989</v>
      </c>
    </row>
    <row r="139" spans="1:7" ht="47.25">
      <c r="A139" s="153" t="s">
        <v>747</v>
      </c>
      <c r="B139" s="25"/>
      <c r="C139" s="154" t="s">
        <v>54</v>
      </c>
      <c r="D139" s="154" t="s">
        <v>13</v>
      </c>
      <c r="E139" s="154" t="s">
        <v>438</v>
      </c>
      <c r="F139" s="154"/>
      <c r="G139" s="157">
        <f>SUM(G140)</f>
        <v>8444.1999999999989</v>
      </c>
    </row>
    <row r="140" spans="1:7" ht="31.5">
      <c r="A140" s="153" t="s">
        <v>250</v>
      </c>
      <c r="B140" s="25"/>
      <c r="C140" s="154" t="s">
        <v>54</v>
      </c>
      <c r="D140" s="154" t="s">
        <v>13</v>
      </c>
      <c r="E140" s="154" t="s">
        <v>802</v>
      </c>
      <c r="F140" s="154"/>
      <c r="G140" s="157">
        <f>SUM(G141:G143)</f>
        <v>8444.1999999999989</v>
      </c>
    </row>
    <row r="141" spans="1:7" ht="47.25">
      <c r="A141" s="32" t="s">
        <v>51</v>
      </c>
      <c r="B141" s="25"/>
      <c r="C141" s="154" t="s">
        <v>54</v>
      </c>
      <c r="D141" s="154" t="s">
        <v>13</v>
      </c>
      <c r="E141" s="154" t="s">
        <v>802</v>
      </c>
      <c r="F141" s="154" t="s">
        <v>91</v>
      </c>
      <c r="G141" s="157">
        <v>4263.8999999999996</v>
      </c>
    </row>
    <row r="142" spans="1:7" ht="31.5">
      <c r="A142" s="153" t="s">
        <v>52</v>
      </c>
      <c r="B142" s="25"/>
      <c r="C142" s="154" t="s">
        <v>54</v>
      </c>
      <c r="D142" s="154" t="s">
        <v>13</v>
      </c>
      <c r="E142" s="154" t="s">
        <v>802</v>
      </c>
      <c r="F142" s="154" t="s">
        <v>93</v>
      </c>
      <c r="G142" s="157">
        <v>4103.5</v>
      </c>
    </row>
    <row r="143" spans="1:7">
      <c r="A143" s="153" t="s">
        <v>22</v>
      </c>
      <c r="B143" s="25"/>
      <c r="C143" s="154" t="s">
        <v>54</v>
      </c>
      <c r="D143" s="154" t="s">
        <v>13</v>
      </c>
      <c r="E143" s="154" t="s">
        <v>802</v>
      </c>
      <c r="F143" s="154" t="s">
        <v>98</v>
      </c>
      <c r="G143" s="157">
        <v>76.8</v>
      </c>
    </row>
    <row r="144" spans="1:7" ht="31.5">
      <c r="A144" s="32" t="s">
        <v>315</v>
      </c>
      <c r="B144" s="7"/>
      <c r="C144" s="7" t="s">
        <v>54</v>
      </c>
      <c r="D144" s="7" t="s">
        <v>176</v>
      </c>
      <c r="E144" s="7"/>
      <c r="F144" s="7"/>
      <c r="G144" s="30">
        <f>SUM(G145+G164)</f>
        <v>25566.600000000002</v>
      </c>
    </row>
    <row r="145" spans="1:7" ht="31.5">
      <c r="A145" s="32" t="s">
        <v>652</v>
      </c>
      <c r="B145" s="7"/>
      <c r="C145" s="7" t="s">
        <v>54</v>
      </c>
      <c r="D145" s="7" t="s">
        <v>176</v>
      </c>
      <c r="E145" s="7" t="s">
        <v>319</v>
      </c>
      <c r="F145" s="7"/>
      <c r="G145" s="30">
        <f>SUM(G146,G156,G160)</f>
        <v>25066.600000000002</v>
      </c>
    </row>
    <row r="146" spans="1:7" ht="47.25">
      <c r="A146" s="32" t="s">
        <v>653</v>
      </c>
      <c r="B146" s="7"/>
      <c r="C146" s="7" t="s">
        <v>54</v>
      </c>
      <c r="D146" s="7" t="s">
        <v>176</v>
      </c>
      <c r="E146" s="7" t="s">
        <v>320</v>
      </c>
      <c r="F146" s="7"/>
      <c r="G146" s="30">
        <f>SUM(G147,G152)</f>
        <v>24087.4</v>
      </c>
    </row>
    <row r="147" spans="1:7">
      <c r="A147" s="32" t="s">
        <v>35</v>
      </c>
      <c r="B147" s="7"/>
      <c r="C147" s="7" t="s">
        <v>54</v>
      </c>
      <c r="D147" s="7" t="s">
        <v>176</v>
      </c>
      <c r="E147" s="7" t="s">
        <v>321</v>
      </c>
      <c r="F147" s="7"/>
      <c r="G147" s="30">
        <f>SUM(G148)+G150</f>
        <v>1350</v>
      </c>
    </row>
    <row r="148" spans="1:7" ht="31.5">
      <c r="A148" s="32" t="s">
        <v>316</v>
      </c>
      <c r="B148" s="7"/>
      <c r="C148" s="7" t="s">
        <v>54</v>
      </c>
      <c r="D148" s="7" t="s">
        <v>176</v>
      </c>
      <c r="E148" s="7" t="s">
        <v>322</v>
      </c>
      <c r="F148" s="7"/>
      <c r="G148" s="30">
        <f>SUM(G149)</f>
        <v>1320</v>
      </c>
    </row>
    <row r="149" spans="1:7" ht="31.5">
      <c r="A149" s="32" t="s">
        <v>52</v>
      </c>
      <c r="B149" s="7"/>
      <c r="C149" s="7" t="s">
        <v>54</v>
      </c>
      <c r="D149" s="7" t="s">
        <v>176</v>
      </c>
      <c r="E149" s="7" t="s">
        <v>322</v>
      </c>
      <c r="F149" s="7" t="s">
        <v>93</v>
      </c>
      <c r="G149" s="30">
        <v>1320</v>
      </c>
    </row>
    <row r="150" spans="1:7" ht="31.5">
      <c r="A150" s="32" t="s">
        <v>317</v>
      </c>
      <c r="B150" s="7"/>
      <c r="C150" s="7" t="s">
        <v>54</v>
      </c>
      <c r="D150" s="7" t="s">
        <v>176</v>
      </c>
      <c r="E150" s="7" t="s">
        <v>323</v>
      </c>
      <c r="F150" s="7"/>
      <c r="G150" s="30">
        <f>SUM(G151)</f>
        <v>30</v>
      </c>
    </row>
    <row r="151" spans="1:7" ht="31.5">
      <c r="A151" s="32" t="s">
        <v>52</v>
      </c>
      <c r="B151" s="7"/>
      <c r="C151" s="7" t="s">
        <v>54</v>
      </c>
      <c r="D151" s="7" t="s">
        <v>176</v>
      </c>
      <c r="E151" s="7" t="s">
        <v>323</v>
      </c>
      <c r="F151" s="7" t="s">
        <v>93</v>
      </c>
      <c r="G151" s="30">
        <v>30</v>
      </c>
    </row>
    <row r="152" spans="1:7" ht="31.5">
      <c r="A152" s="32" t="s">
        <v>45</v>
      </c>
      <c r="B152" s="7"/>
      <c r="C152" s="7" t="s">
        <v>54</v>
      </c>
      <c r="D152" s="7" t="s">
        <v>176</v>
      </c>
      <c r="E152" s="7" t="s">
        <v>324</v>
      </c>
      <c r="F152" s="7"/>
      <c r="G152" s="30">
        <f>SUM(G153:G155)</f>
        <v>22737.4</v>
      </c>
    </row>
    <row r="153" spans="1:7" ht="47.25">
      <c r="A153" s="32" t="s">
        <v>51</v>
      </c>
      <c r="B153" s="7"/>
      <c r="C153" s="7" t="s">
        <v>54</v>
      </c>
      <c r="D153" s="7" t="s">
        <v>176</v>
      </c>
      <c r="E153" s="7" t="s">
        <v>324</v>
      </c>
      <c r="F153" s="7" t="s">
        <v>91</v>
      </c>
      <c r="G153" s="30">
        <v>15815.5</v>
      </c>
    </row>
    <row r="154" spans="1:7" ht="31.5">
      <c r="A154" s="32" t="s">
        <v>52</v>
      </c>
      <c r="B154" s="7"/>
      <c r="C154" s="7" t="s">
        <v>54</v>
      </c>
      <c r="D154" s="7" t="s">
        <v>176</v>
      </c>
      <c r="E154" s="7" t="s">
        <v>324</v>
      </c>
      <c r="F154" s="7" t="s">
        <v>93</v>
      </c>
      <c r="G154" s="30">
        <v>6840.9</v>
      </c>
    </row>
    <row r="155" spans="1:7">
      <c r="A155" s="32" t="s">
        <v>22</v>
      </c>
      <c r="B155" s="7"/>
      <c r="C155" s="7" t="s">
        <v>54</v>
      </c>
      <c r="D155" s="7" t="s">
        <v>176</v>
      </c>
      <c r="E155" s="7" t="s">
        <v>324</v>
      </c>
      <c r="F155" s="7" t="s">
        <v>98</v>
      </c>
      <c r="G155" s="30">
        <v>81</v>
      </c>
    </row>
    <row r="156" spans="1:7" ht="47.25">
      <c r="A156" s="32" t="s">
        <v>318</v>
      </c>
      <c r="B156" s="7"/>
      <c r="C156" s="7" t="s">
        <v>54</v>
      </c>
      <c r="D156" s="7" t="s">
        <v>176</v>
      </c>
      <c r="E156" s="7" t="s">
        <v>325</v>
      </c>
      <c r="F156" s="7"/>
      <c r="G156" s="30">
        <f>SUM(G157)</f>
        <v>551.70000000000005</v>
      </c>
    </row>
    <row r="157" spans="1:7">
      <c r="A157" s="32" t="s">
        <v>35</v>
      </c>
      <c r="B157" s="7"/>
      <c r="C157" s="7" t="s">
        <v>54</v>
      </c>
      <c r="D157" s="7" t="s">
        <v>176</v>
      </c>
      <c r="E157" s="7" t="s">
        <v>326</v>
      </c>
      <c r="F157" s="7"/>
      <c r="G157" s="30">
        <f>SUM(G158)</f>
        <v>551.70000000000005</v>
      </c>
    </row>
    <row r="158" spans="1:7" ht="31.5">
      <c r="A158" s="32" t="s">
        <v>317</v>
      </c>
      <c r="B158" s="7"/>
      <c r="C158" s="7" t="s">
        <v>54</v>
      </c>
      <c r="D158" s="7" t="s">
        <v>176</v>
      </c>
      <c r="E158" s="7" t="s">
        <v>327</v>
      </c>
      <c r="F158" s="7"/>
      <c r="G158" s="30">
        <f>SUM(G159)</f>
        <v>551.70000000000005</v>
      </c>
    </row>
    <row r="159" spans="1:7" ht="31.5">
      <c r="A159" s="32" t="s">
        <v>52</v>
      </c>
      <c r="B159" s="7"/>
      <c r="C159" s="7" t="s">
        <v>54</v>
      </c>
      <c r="D159" s="7" t="s">
        <v>176</v>
      </c>
      <c r="E159" s="7" t="s">
        <v>327</v>
      </c>
      <c r="F159" s="7" t="s">
        <v>93</v>
      </c>
      <c r="G159" s="30">
        <v>551.70000000000005</v>
      </c>
    </row>
    <row r="160" spans="1:7" ht="31.5">
      <c r="A160" s="32" t="s">
        <v>654</v>
      </c>
      <c r="B160" s="7"/>
      <c r="C160" s="7" t="s">
        <v>54</v>
      </c>
      <c r="D160" s="7" t="s">
        <v>176</v>
      </c>
      <c r="E160" s="7" t="s">
        <v>328</v>
      </c>
      <c r="F160" s="7"/>
      <c r="G160" s="30">
        <f>SUM(G161)</f>
        <v>427.5</v>
      </c>
    </row>
    <row r="161" spans="1:7">
      <c r="A161" s="32" t="s">
        <v>35</v>
      </c>
      <c r="B161" s="7"/>
      <c r="C161" s="7" t="s">
        <v>54</v>
      </c>
      <c r="D161" s="7" t="s">
        <v>176</v>
      </c>
      <c r="E161" s="7" t="s">
        <v>329</v>
      </c>
      <c r="F161" s="7"/>
      <c r="G161" s="30">
        <f>SUM(G162)</f>
        <v>427.5</v>
      </c>
    </row>
    <row r="162" spans="1:7" ht="47.25">
      <c r="A162" s="32" t="s">
        <v>312</v>
      </c>
      <c r="B162" s="7"/>
      <c r="C162" s="7" t="s">
        <v>54</v>
      </c>
      <c r="D162" s="7" t="s">
        <v>176</v>
      </c>
      <c r="E162" s="7" t="s">
        <v>607</v>
      </c>
      <c r="F162" s="7"/>
      <c r="G162" s="30">
        <f>SUM(G163)</f>
        <v>427.5</v>
      </c>
    </row>
    <row r="163" spans="1:7" ht="31.5">
      <c r="A163" s="32" t="s">
        <v>52</v>
      </c>
      <c r="B163" s="7"/>
      <c r="C163" s="7" t="s">
        <v>54</v>
      </c>
      <c r="D163" s="7" t="s">
        <v>176</v>
      </c>
      <c r="E163" s="7" t="s">
        <v>607</v>
      </c>
      <c r="F163" s="7" t="s">
        <v>93</v>
      </c>
      <c r="G163" s="30">
        <v>427.5</v>
      </c>
    </row>
    <row r="164" spans="1:7">
      <c r="A164" s="32" t="s">
        <v>196</v>
      </c>
      <c r="B164" s="7"/>
      <c r="C164" s="7" t="s">
        <v>54</v>
      </c>
      <c r="D164" s="7" t="s">
        <v>176</v>
      </c>
      <c r="E164" s="7" t="s">
        <v>197</v>
      </c>
      <c r="F164" s="7"/>
      <c r="G164" s="30">
        <f>SUM(G165)</f>
        <v>500</v>
      </c>
    </row>
    <row r="165" spans="1:7" ht="47.25">
      <c r="A165" s="32" t="s">
        <v>312</v>
      </c>
      <c r="B165" s="7"/>
      <c r="C165" s="7" t="s">
        <v>54</v>
      </c>
      <c r="D165" s="7" t="s">
        <v>176</v>
      </c>
      <c r="E165" s="7" t="s">
        <v>367</v>
      </c>
      <c r="F165" s="7"/>
      <c r="G165" s="30">
        <f>SUM(G167+G169)</f>
        <v>500</v>
      </c>
    </row>
    <row r="166" spans="1:7" ht="31.5">
      <c r="A166" s="32" t="s">
        <v>366</v>
      </c>
      <c r="B166" s="7"/>
      <c r="C166" s="7" t="s">
        <v>54</v>
      </c>
      <c r="D166" s="7" t="s">
        <v>176</v>
      </c>
      <c r="E166" s="7" t="s">
        <v>368</v>
      </c>
      <c r="F166" s="7"/>
      <c r="G166" s="30">
        <f>SUM(G167)</f>
        <v>500</v>
      </c>
    </row>
    <row r="167" spans="1:7" ht="29.25" customHeight="1">
      <c r="A167" s="32" t="s">
        <v>52</v>
      </c>
      <c r="B167" s="7"/>
      <c r="C167" s="7" t="s">
        <v>54</v>
      </c>
      <c r="D167" s="7" t="s">
        <v>176</v>
      </c>
      <c r="E167" s="7" t="s">
        <v>368</v>
      </c>
      <c r="F167" s="7" t="s">
        <v>93</v>
      </c>
      <c r="G167" s="30">
        <v>500</v>
      </c>
    </row>
    <row r="168" spans="1:7" ht="31.5" hidden="1">
      <c r="A168" s="31" t="s">
        <v>100</v>
      </c>
      <c r="B168" s="25"/>
      <c r="C168" s="7" t="s">
        <v>54</v>
      </c>
      <c r="D168" s="7" t="s">
        <v>176</v>
      </c>
      <c r="E168" s="37" t="s">
        <v>559</v>
      </c>
      <c r="F168" s="37"/>
      <c r="G168" s="157">
        <f>G169</f>
        <v>0</v>
      </c>
    </row>
    <row r="169" spans="1:7" hidden="1">
      <c r="A169" s="153" t="s">
        <v>22</v>
      </c>
      <c r="B169" s="25"/>
      <c r="C169" s="7" t="s">
        <v>54</v>
      </c>
      <c r="D169" s="7" t="s">
        <v>176</v>
      </c>
      <c r="E169" s="37" t="s">
        <v>559</v>
      </c>
      <c r="F169" s="37">
        <v>800</v>
      </c>
      <c r="G169" s="157"/>
    </row>
    <row r="170" spans="1:7">
      <c r="A170" s="153" t="s">
        <v>12</v>
      </c>
      <c r="B170" s="25"/>
      <c r="C170" s="154" t="s">
        <v>13</v>
      </c>
      <c r="D170" s="37"/>
      <c r="E170" s="37"/>
      <c r="F170" s="37"/>
      <c r="G170" s="157">
        <f>SUM(G212)+G176+G192+G171</f>
        <v>267393.5</v>
      </c>
    </row>
    <row r="171" spans="1:7">
      <c r="A171" s="2" t="s">
        <v>621</v>
      </c>
      <c r="B171" s="43"/>
      <c r="C171" s="44" t="s">
        <v>13</v>
      </c>
      <c r="D171" s="44" t="s">
        <v>172</v>
      </c>
      <c r="E171" s="44"/>
      <c r="F171" s="44"/>
      <c r="G171" s="45">
        <f>SUM(G172)</f>
        <v>401.2</v>
      </c>
    </row>
    <row r="172" spans="1:7" ht="31.5">
      <c r="A172" s="2" t="s">
        <v>748</v>
      </c>
      <c r="B172" s="43"/>
      <c r="C172" s="44" t="s">
        <v>13</v>
      </c>
      <c r="D172" s="44" t="s">
        <v>172</v>
      </c>
      <c r="E172" s="44" t="s">
        <v>622</v>
      </c>
      <c r="F172" s="44"/>
      <c r="G172" s="45">
        <f>SUM(G173)</f>
        <v>401.2</v>
      </c>
    </row>
    <row r="173" spans="1:7" ht="31.5">
      <c r="A173" s="2" t="s">
        <v>749</v>
      </c>
      <c r="B173" s="43"/>
      <c r="C173" s="44" t="s">
        <v>13</v>
      </c>
      <c r="D173" s="44" t="s">
        <v>172</v>
      </c>
      <c r="E173" s="44" t="s">
        <v>623</v>
      </c>
      <c r="F173" s="44"/>
      <c r="G173" s="45">
        <f>SUM(G174)</f>
        <v>401.2</v>
      </c>
    </row>
    <row r="174" spans="1:7" ht="63">
      <c r="A174" s="46" t="s">
        <v>624</v>
      </c>
      <c r="B174" s="47"/>
      <c r="C174" s="44" t="s">
        <v>13</v>
      </c>
      <c r="D174" s="44" t="s">
        <v>172</v>
      </c>
      <c r="E174" s="44" t="s">
        <v>972</v>
      </c>
      <c r="F174" s="44"/>
      <c r="G174" s="45">
        <f>SUM(G175)</f>
        <v>401.2</v>
      </c>
    </row>
    <row r="175" spans="1:7" ht="31.5">
      <c r="A175" s="2" t="s">
        <v>52</v>
      </c>
      <c r="B175" s="43"/>
      <c r="C175" s="44" t="s">
        <v>13</v>
      </c>
      <c r="D175" s="44" t="s">
        <v>172</v>
      </c>
      <c r="E175" s="44" t="s">
        <v>972</v>
      </c>
      <c r="F175" s="44" t="s">
        <v>93</v>
      </c>
      <c r="G175" s="45">
        <v>401.2</v>
      </c>
    </row>
    <row r="176" spans="1:7">
      <c r="A176" s="32" t="s">
        <v>14</v>
      </c>
      <c r="B176" s="7"/>
      <c r="C176" s="7" t="s">
        <v>13</v>
      </c>
      <c r="D176" s="7" t="s">
        <v>15</v>
      </c>
      <c r="E176" s="7"/>
      <c r="F176" s="7"/>
      <c r="G176" s="30">
        <f>SUM(G177+G184)</f>
        <v>117101.2</v>
      </c>
    </row>
    <row r="177" spans="1:7" ht="31.5">
      <c r="A177" s="32" t="s">
        <v>655</v>
      </c>
      <c r="B177" s="7"/>
      <c r="C177" s="7" t="s">
        <v>13</v>
      </c>
      <c r="D177" s="7" t="s">
        <v>15</v>
      </c>
      <c r="E177" s="7" t="s">
        <v>330</v>
      </c>
      <c r="F177" s="7"/>
      <c r="G177" s="30">
        <f>SUM(G178)</f>
        <v>117001.2</v>
      </c>
    </row>
    <row r="178" spans="1:7" ht="31.5">
      <c r="A178" s="32" t="s">
        <v>298</v>
      </c>
      <c r="B178" s="7"/>
      <c r="C178" s="7" t="s">
        <v>13</v>
      </c>
      <c r="D178" s="7" t="s">
        <v>15</v>
      </c>
      <c r="E178" s="7" t="s">
        <v>331</v>
      </c>
      <c r="F178" s="7"/>
      <c r="G178" s="30">
        <f>SUM(G179)</f>
        <v>117001.2</v>
      </c>
    </row>
    <row r="179" spans="1:7" ht="47.25">
      <c r="A179" s="32" t="s">
        <v>18</v>
      </c>
      <c r="B179" s="7"/>
      <c r="C179" s="7" t="s">
        <v>13</v>
      </c>
      <c r="D179" s="7" t="s">
        <v>15</v>
      </c>
      <c r="E179" s="7" t="s">
        <v>332</v>
      </c>
      <c r="F179" s="7"/>
      <c r="G179" s="30">
        <f>SUM(G180+G182)</f>
        <v>117001.2</v>
      </c>
    </row>
    <row r="180" spans="1:7">
      <c r="A180" s="32" t="s">
        <v>20</v>
      </c>
      <c r="B180" s="7"/>
      <c r="C180" s="7" t="s">
        <v>13</v>
      </c>
      <c r="D180" s="7" t="s">
        <v>15</v>
      </c>
      <c r="E180" s="7" t="s">
        <v>333</v>
      </c>
      <c r="F180" s="7"/>
      <c r="G180" s="30">
        <f>SUM(G181)</f>
        <v>51601.2</v>
      </c>
    </row>
    <row r="181" spans="1:7">
      <c r="A181" s="32" t="s">
        <v>22</v>
      </c>
      <c r="B181" s="7"/>
      <c r="C181" s="7" t="s">
        <v>13</v>
      </c>
      <c r="D181" s="7" t="s">
        <v>15</v>
      </c>
      <c r="E181" s="7" t="s">
        <v>333</v>
      </c>
      <c r="F181" s="7" t="s">
        <v>98</v>
      </c>
      <c r="G181" s="30">
        <v>51601.2</v>
      </c>
    </row>
    <row r="182" spans="1:7" ht="18.75" customHeight="1">
      <c r="A182" s="32" t="s">
        <v>299</v>
      </c>
      <c r="B182" s="7"/>
      <c r="C182" s="7" t="s">
        <v>13</v>
      </c>
      <c r="D182" s="7" t="s">
        <v>15</v>
      </c>
      <c r="E182" s="7" t="s">
        <v>334</v>
      </c>
      <c r="F182" s="7"/>
      <c r="G182" s="30">
        <f>SUM(G183)</f>
        <v>65400</v>
      </c>
    </row>
    <row r="183" spans="1:7" ht="21" customHeight="1">
      <c r="A183" s="32" t="s">
        <v>22</v>
      </c>
      <c r="B183" s="7"/>
      <c r="C183" s="7" t="s">
        <v>13</v>
      </c>
      <c r="D183" s="7" t="s">
        <v>15</v>
      </c>
      <c r="E183" s="7" t="s">
        <v>334</v>
      </c>
      <c r="F183" s="7" t="s">
        <v>98</v>
      </c>
      <c r="G183" s="30">
        <v>65400</v>
      </c>
    </row>
    <row r="184" spans="1:7" ht="31.5">
      <c r="A184" s="153" t="s">
        <v>649</v>
      </c>
      <c r="B184" s="7"/>
      <c r="C184" s="7" t="s">
        <v>13</v>
      </c>
      <c r="D184" s="7" t="s">
        <v>15</v>
      </c>
      <c r="E184" s="37" t="s">
        <v>232</v>
      </c>
      <c r="F184" s="37"/>
      <c r="G184" s="30">
        <f>SUM(G185)+G189</f>
        <v>100</v>
      </c>
    </row>
    <row r="185" spans="1:7" ht="31.5">
      <c r="A185" s="153" t="s">
        <v>233</v>
      </c>
      <c r="B185" s="7"/>
      <c r="C185" s="7" t="s">
        <v>13</v>
      </c>
      <c r="D185" s="7" t="s">
        <v>15</v>
      </c>
      <c r="E185" s="37" t="s">
        <v>234</v>
      </c>
      <c r="F185" s="37"/>
      <c r="G185" s="30">
        <f>SUM(G186)</f>
        <v>100</v>
      </c>
    </row>
    <row r="186" spans="1:7" ht="31.5">
      <c r="A186" s="153" t="s">
        <v>80</v>
      </c>
      <c r="B186" s="7"/>
      <c r="C186" s="7" t="s">
        <v>13</v>
      </c>
      <c r="D186" s="7" t="s">
        <v>15</v>
      </c>
      <c r="E186" s="37" t="s">
        <v>235</v>
      </c>
      <c r="F186" s="37"/>
      <c r="G186" s="30">
        <f>SUM(G187)</f>
        <v>100</v>
      </c>
    </row>
    <row r="187" spans="1:7" ht="31.5">
      <c r="A187" s="153" t="s">
        <v>616</v>
      </c>
      <c r="B187" s="7"/>
      <c r="C187" s="7" t="s">
        <v>13</v>
      </c>
      <c r="D187" s="7" t="s">
        <v>15</v>
      </c>
      <c r="E187" s="37" t="s">
        <v>237</v>
      </c>
      <c r="F187" s="37"/>
      <c r="G187" s="30">
        <f>SUM(G188)</f>
        <v>100</v>
      </c>
    </row>
    <row r="188" spans="1:7" ht="31.5">
      <c r="A188" s="153" t="s">
        <v>52</v>
      </c>
      <c r="B188" s="7"/>
      <c r="C188" s="7" t="s">
        <v>13</v>
      </c>
      <c r="D188" s="7" t="s">
        <v>15</v>
      </c>
      <c r="E188" s="37" t="s">
        <v>237</v>
      </c>
      <c r="F188" s="37">
        <v>200</v>
      </c>
      <c r="G188" s="30">
        <v>100</v>
      </c>
    </row>
    <row r="189" spans="1:7" ht="31.5">
      <c r="A189" s="153" t="s">
        <v>238</v>
      </c>
      <c r="B189" s="25"/>
      <c r="C189" s="7" t="s">
        <v>13</v>
      </c>
      <c r="D189" s="7" t="s">
        <v>15</v>
      </c>
      <c r="E189" s="37" t="s">
        <v>239</v>
      </c>
      <c r="F189" s="37"/>
      <c r="G189" s="30">
        <f>SUM(G190)</f>
        <v>0</v>
      </c>
    </row>
    <row r="190" spans="1:7" ht="31.5">
      <c r="A190" s="153" t="s">
        <v>917</v>
      </c>
      <c r="B190" s="7"/>
      <c r="C190" s="7" t="s">
        <v>13</v>
      </c>
      <c r="D190" s="7" t="s">
        <v>15</v>
      </c>
      <c r="E190" s="37" t="s">
        <v>918</v>
      </c>
      <c r="F190" s="37"/>
      <c r="G190" s="30">
        <f>SUM(G191)</f>
        <v>0</v>
      </c>
    </row>
    <row r="191" spans="1:7" ht="16.5" customHeight="1">
      <c r="A191" s="153" t="s">
        <v>22</v>
      </c>
      <c r="B191" s="7"/>
      <c r="C191" s="7" t="s">
        <v>13</v>
      </c>
      <c r="D191" s="7" t="s">
        <v>15</v>
      </c>
      <c r="E191" s="37" t="s">
        <v>918</v>
      </c>
      <c r="F191" s="37">
        <v>800</v>
      </c>
      <c r="G191" s="30">
        <v>0</v>
      </c>
    </row>
    <row r="192" spans="1:7" ht="17.25" customHeight="1">
      <c r="A192" s="32" t="s">
        <v>300</v>
      </c>
      <c r="B192" s="7"/>
      <c r="C192" s="7" t="s">
        <v>13</v>
      </c>
      <c r="D192" s="7" t="s">
        <v>176</v>
      </c>
      <c r="E192" s="7"/>
      <c r="F192" s="7"/>
      <c r="G192" s="30">
        <f>SUM(G197,G205)+G209+G193</f>
        <v>134901.9</v>
      </c>
    </row>
    <row r="193" spans="1:7" ht="36" customHeight="1">
      <c r="A193" s="32" t="s">
        <v>608</v>
      </c>
      <c r="B193" s="7"/>
      <c r="C193" s="7" t="s">
        <v>13</v>
      </c>
      <c r="D193" s="7" t="s">
        <v>176</v>
      </c>
      <c r="E193" s="7" t="s">
        <v>611</v>
      </c>
      <c r="F193" s="7"/>
      <c r="G193" s="30">
        <f>SUM(G194)</f>
        <v>31853.9</v>
      </c>
    </row>
    <row r="194" spans="1:7" ht="31.5">
      <c r="A194" s="32" t="s">
        <v>973</v>
      </c>
      <c r="B194" s="7"/>
      <c r="C194" s="7" t="s">
        <v>13</v>
      </c>
      <c r="D194" s="7" t="s">
        <v>176</v>
      </c>
      <c r="E194" s="7" t="s">
        <v>612</v>
      </c>
      <c r="F194" s="7"/>
      <c r="G194" s="30">
        <f>SUM(G195)</f>
        <v>31853.9</v>
      </c>
    </row>
    <row r="195" spans="1:7" ht="31.5">
      <c r="A195" s="32" t="s">
        <v>610</v>
      </c>
      <c r="B195" s="7"/>
      <c r="C195" s="7" t="s">
        <v>13</v>
      </c>
      <c r="D195" s="7" t="s">
        <v>176</v>
      </c>
      <c r="E195" s="7" t="s">
        <v>974</v>
      </c>
      <c r="F195" s="7"/>
      <c r="G195" s="30">
        <f>SUM(G196)</f>
        <v>31853.9</v>
      </c>
    </row>
    <row r="196" spans="1:7" ht="31.5">
      <c r="A196" s="32" t="s">
        <v>52</v>
      </c>
      <c r="B196" s="7"/>
      <c r="C196" s="7" t="s">
        <v>13</v>
      </c>
      <c r="D196" s="7" t="s">
        <v>176</v>
      </c>
      <c r="E196" s="7" t="s">
        <v>974</v>
      </c>
      <c r="F196" s="7" t="s">
        <v>93</v>
      </c>
      <c r="G196" s="30">
        <v>31853.9</v>
      </c>
    </row>
    <row r="197" spans="1:7" ht="31.5">
      <c r="A197" s="32" t="s">
        <v>656</v>
      </c>
      <c r="B197" s="7"/>
      <c r="C197" s="7" t="s">
        <v>13</v>
      </c>
      <c r="D197" s="7" t="s">
        <v>176</v>
      </c>
      <c r="E197" s="7" t="s">
        <v>330</v>
      </c>
      <c r="F197" s="7"/>
      <c r="G197" s="30">
        <f>SUM(G198)</f>
        <v>89674.6</v>
      </c>
    </row>
    <row r="198" spans="1:7" ht="20.25" customHeight="1">
      <c r="A198" s="32" t="s">
        <v>301</v>
      </c>
      <c r="B198" s="7"/>
      <c r="C198" s="7" t="s">
        <v>13</v>
      </c>
      <c r="D198" s="7" t="s">
        <v>176</v>
      </c>
      <c r="E198" s="7" t="s">
        <v>335</v>
      </c>
      <c r="F198" s="7"/>
      <c r="G198" s="30">
        <f>SUM(G199)+G203</f>
        <v>89674.6</v>
      </c>
    </row>
    <row r="199" spans="1:7" ht="21.75" customHeight="1">
      <c r="A199" s="32" t="s">
        <v>35</v>
      </c>
      <c r="B199" s="7"/>
      <c r="C199" s="7" t="s">
        <v>13</v>
      </c>
      <c r="D199" s="7" t="s">
        <v>176</v>
      </c>
      <c r="E199" s="7" t="s">
        <v>336</v>
      </c>
      <c r="F199" s="7"/>
      <c r="G199" s="30">
        <f>SUM(G200)</f>
        <v>85474.6</v>
      </c>
    </row>
    <row r="200" spans="1:7" ht="47.25">
      <c r="A200" s="32" t="s">
        <v>302</v>
      </c>
      <c r="B200" s="7"/>
      <c r="C200" s="7" t="s">
        <v>13</v>
      </c>
      <c r="D200" s="7" t="s">
        <v>176</v>
      </c>
      <c r="E200" s="7" t="s">
        <v>337</v>
      </c>
      <c r="F200" s="7"/>
      <c r="G200" s="30">
        <f>SUM(G201:G202)</f>
        <v>85474.6</v>
      </c>
    </row>
    <row r="201" spans="1:7" ht="31.5">
      <c r="A201" s="32" t="s">
        <v>52</v>
      </c>
      <c r="B201" s="7"/>
      <c r="C201" s="7" t="s">
        <v>13</v>
      </c>
      <c r="D201" s="7" t="s">
        <v>176</v>
      </c>
      <c r="E201" s="7" t="s">
        <v>337</v>
      </c>
      <c r="F201" s="7" t="s">
        <v>93</v>
      </c>
      <c r="G201" s="30">
        <v>85474.6</v>
      </c>
    </row>
    <row r="202" spans="1:7" ht="31.5" hidden="1">
      <c r="A202" s="32" t="s">
        <v>306</v>
      </c>
      <c r="B202" s="7"/>
      <c r="C202" s="7" t="s">
        <v>13</v>
      </c>
      <c r="D202" s="7" t="s">
        <v>176</v>
      </c>
      <c r="E202" s="7" t="s">
        <v>337</v>
      </c>
      <c r="F202" s="7" t="s">
        <v>272</v>
      </c>
      <c r="G202" s="30"/>
    </row>
    <row r="203" spans="1:7" ht="31.5">
      <c r="A203" s="32" t="s">
        <v>436</v>
      </c>
      <c r="B203" s="7"/>
      <c r="C203" s="7" t="s">
        <v>13</v>
      </c>
      <c r="D203" s="7" t="s">
        <v>176</v>
      </c>
      <c r="E203" s="7" t="s">
        <v>644</v>
      </c>
      <c r="F203" s="7"/>
      <c r="G203" s="30">
        <f>SUM(G204)</f>
        <v>4200</v>
      </c>
    </row>
    <row r="204" spans="1:7" ht="31.5">
      <c r="A204" s="32" t="s">
        <v>306</v>
      </c>
      <c r="B204" s="7"/>
      <c r="C204" s="7" t="s">
        <v>13</v>
      </c>
      <c r="D204" s="7" t="s">
        <v>176</v>
      </c>
      <c r="E204" s="7" t="s">
        <v>644</v>
      </c>
      <c r="F204" s="7" t="s">
        <v>272</v>
      </c>
      <c r="G204" s="30">
        <v>4200</v>
      </c>
    </row>
    <row r="205" spans="1:7" ht="31.5">
      <c r="A205" s="32" t="s">
        <v>657</v>
      </c>
      <c r="B205" s="7"/>
      <c r="C205" s="7" t="s">
        <v>13</v>
      </c>
      <c r="D205" s="7" t="s">
        <v>176</v>
      </c>
      <c r="E205" s="7" t="s">
        <v>338</v>
      </c>
      <c r="F205" s="7"/>
      <c r="G205" s="30">
        <f>SUM(G206)</f>
        <v>13373.4</v>
      </c>
    </row>
    <row r="206" spans="1:7">
      <c r="A206" s="32" t="s">
        <v>35</v>
      </c>
      <c r="B206" s="7"/>
      <c r="C206" s="7" t="s">
        <v>13</v>
      </c>
      <c r="D206" s="7" t="s">
        <v>176</v>
      </c>
      <c r="E206" s="7" t="s">
        <v>339</v>
      </c>
      <c r="F206" s="7"/>
      <c r="G206" s="30">
        <f>SUM(G207)</f>
        <v>13373.4</v>
      </c>
    </row>
    <row r="207" spans="1:7" ht="47.25">
      <c r="A207" s="32" t="s">
        <v>302</v>
      </c>
      <c r="B207" s="7"/>
      <c r="C207" s="7" t="s">
        <v>13</v>
      </c>
      <c r="D207" s="7" t="s">
        <v>176</v>
      </c>
      <c r="E207" s="7" t="s">
        <v>340</v>
      </c>
      <c r="F207" s="7"/>
      <c r="G207" s="30">
        <f>SUM(G208)</f>
        <v>13373.4</v>
      </c>
    </row>
    <row r="208" spans="1:7" ht="27.75" customHeight="1">
      <c r="A208" s="32" t="s">
        <v>52</v>
      </c>
      <c r="B208" s="7"/>
      <c r="C208" s="7" t="s">
        <v>13</v>
      </c>
      <c r="D208" s="7" t="s">
        <v>176</v>
      </c>
      <c r="E208" s="7" t="s">
        <v>340</v>
      </c>
      <c r="F208" s="7" t="s">
        <v>93</v>
      </c>
      <c r="G208" s="30">
        <v>13373.4</v>
      </c>
    </row>
    <row r="209" spans="1:7" ht="31.5" hidden="1">
      <c r="A209" s="32" t="s">
        <v>658</v>
      </c>
      <c r="B209" s="7"/>
      <c r="C209" s="7" t="s">
        <v>13</v>
      </c>
      <c r="D209" s="7" t="s">
        <v>176</v>
      </c>
      <c r="E209" s="7" t="s">
        <v>341</v>
      </c>
      <c r="F209" s="7"/>
      <c r="G209" s="30">
        <f>SUM(G210)</f>
        <v>0</v>
      </c>
    </row>
    <row r="210" spans="1:7" ht="31.5" hidden="1">
      <c r="A210" s="32" t="s">
        <v>305</v>
      </c>
      <c r="B210" s="7"/>
      <c r="C210" s="7" t="s">
        <v>13</v>
      </c>
      <c r="D210" s="7" t="s">
        <v>176</v>
      </c>
      <c r="E210" s="7" t="s">
        <v>364</v>
      </c>
      <c r="F210" s="7"/>
      <c r="G210" s="30">
        <f>SUM(G211)</f>
        <v>0</v>
      </c>
    </row>
    <row r="211" spans="1:7" ht="31.5" hidden="1">
      <c r="A211" s="32" t="s">
        <v>306</v>
      </c>
      <c r="B211" s="7"/>
      <c r="C211" s="7" t="s">
        <v>13</v>
      </c>
      <c r="D211" s="7" t="s">
        <v>176</v>
      </c>
      <c r="E211" s="7" t="s">
        <v>364</v>
      </c>
      <c r="F211" s="7" t="s">
        <v>272</v>
      </c>
      <c r="G211" s="30"/>
    </row>
    <row r="212" spans="1:7" ht="22.5" customHeight="1">
      <c r="A212" s="153" t="s">
        <v>23</v>
      </c>
      <c r="B212" s="25"/>
      <c r="C212" s="154" t="s">
        <v>13</v>
      </c>
      <c r="D212" s="154" t="s">
        <v>24</v>
      </c>
      <c r="E212" s="37"/>
      <c r="F212" s="37"/>
      <c r="G212" s="157">
        <f>SUM(G213+G229+G235+G248)+G254</f>
        <v>14989.199999999999</v>
      </c>
    </row>
    <row r="213" spans="1:7" ht="31.5">
      <c r="A213" s="153" t="s">
        <v>659</v>
      </c>
      <c r="B213" s="25"/>
      <c r="C213" s="154" t="s">
        <v>13</v>
      </c>
      <c r="D213" s="154" t="s">
        <v>24</v>
      </c>
      <c r="E213" s="37" t="s">
        <v>251</v>
      </c>
      <c r="F213" s="37"/>
      <c r="G213" s="157">
        <f>SUM(G214+G221)</f>
        <v>5350</v>
      </c>
    </row>
    <row r="214" spans="1:7" ht="47.25">
      <c r="A214" s="153" t="s">
        <v>556</v>
      </c>
      <c r="B214" s="25"/>
      <c r="C214" s="154" t="s">
        <v>13</v>
      </c>
      <c r="D214" s="154" t="s">
        <v>24</v>
      </c>
      <c r="E214" s="154" t="s">
        <v>252</v>
      </c>
      <c r="F214" s="37"/>
      <c r="G214" s="157">
        <f>SUM(G218)+G215</f>
        <v>1500</v>
      </c>
    </row>
    <row r="215" spans="1:7" ht="47.25" hidden="1">
      <c r="A215" s="153" t="s">
        <v>466</v>
      </c>
      <c r="B215" s="25"/>
      <c r="C215" s="154" t="s">
        <v>13</v>
      </c>
      <c r="D215" s="154" t="s">
        <v>24</v>
      </c>
      <c r="E215" s="154" t="s">
        <v>583</v>
      </c>
      <c r="F215" s="37"/>
      <c r="G215" s="157">
        <f>SUM(G216)</f>
        <v>0</v>
      </c>
    </row>
    <row r="216" spans="1:7" ht="31.5" hidden="1">
      <c r="A216" s="153" t="s">
        <v>584</v>
      </c>
      <c r="B216" s="25"/>
      <c r="C216" s="154" t="s">
        <v>13</v>
      </c>
      <c r="D216" s="154" t="s">
        <v>24</v>
      </c>
      <c r="E216" s="154" t="s">
        <v>585</v>
      </c>
      <c r="F216" s="37"/>
      <c r="G216" s="157">
        <f>SUM(G217)</f>
        <v>0</v>
      </c>
    </row>
    <row r="217" spans="1:7" hidden="1">
      <c r="A217" s="153" t="s">
        <v>22</v>
      </c>
      <c r="B217" s="25"/>
      <c r="C217" s="154" t="s">
        <v>13</v>
      </c>
      <c r="D217" s="154" t="s">
        <v>24</v>
      </c>
      <c r="E217" s="154" t="s">
        <v>585</v>
      </c>
      <c r="F217" s="37">
        <v>800</v>
      </c>
      <c r="G217" s="157"/>
    </row>
    <row r="218" spans="1:7" ht="47.25">
      <c r="A218" s="48" t="s">
        <v>18</v>
      </c>
      <c r="B218" s="49"/>
      <c r="C218" s="154" t="s">
        <v>13</v>
      </c>
      <c r="D218" s="154" t="s">
        <v>24</v>
      </c>
      <c r="E218" s="154" t="s">
        <v>427</v>
      </c>
      <c r="F218" s="37"/>
      <c r="G218" s="157">
        <f>SUM(G219)</f>
        <v>1500</v>
      </c>
    </row>
    <row r="219" spans="1:7" ht="31.5">
      <c r="A219" s="153" t="s">
        <v>253</v>
      </c>
      <c r="B219" s="25"/>
      <c r="C219" s="154" t="s">
        <v>13</v>
      </c>
      <c r="D219" s="154" t="s">
        <v>24</v>
      </c>
      <c r="E219" s="154" t="s">
        <v>297</v>
      </c>
      <c r="F219" s="154"/>
      <c r="G219" s="157">
        <f>SUM(G220)</f>
        <v>1500</v>
      </c>
    </row>
    <row r="220" spans="1:7">
      <c r="A220" s="153" t="s">
        <v>22</v>
      </c>
      <c r="B220" s="25"/>
      <c r="C220" s="154" t="s">
        <v>13</v>
      </c>
      <c r="D220" s="154" t="s">
        <v>24</v>
      </c>
      <c r="E220" s="154" t="s">
        <v>297</v>
      </c>
      <c r="F220" s="154" t="s">
        <v>98</v>
      </c>
      <c r="G220" s="157">
        <v>1500</v>
      </c>
    </row>
    <row r="221" spans="1:7">
      <c r="A221" s="153" t="s">
        <v>254</v>
      </c>
      <c r="B221" s="25"/>
      <c r="C221" s="154" t="s">
        <v>13</v>
      </c>
      <c r="D221" s="154" t="s">
        <v>24</v>
      </c>
      <c r="E221" s="154" t="s">
        <v>255</v>
      </c>
      <c r="F221" s="37"/>
      <c r="G221" s="157">
        <f>SUM(G224)+G222</f>
        <v>3850</v>
      </c>
    </row>
    <row r="222" spans="1:7" ht="31.5">
      <c r="A222" s="31" t="s">
        <v>100</v>
      </c>
      <c r="B222" s="25"/>
      <c r="C222" s="154" t="s">
        <v>13</v>
      </c>
      <c r="D222" s="154" t="s">
        <v>24</v>
      </c>
      <c r="E222" s="154" t="s">
        <v>780</v>
      </c>
      <c r="F222" s="37"/>
      <c r="G222" s="157">
        <f>SUM(G223)</f>
        <v>200</v>
      </c>
    </row>
    <row r="223" spans="1:7" ht="31.5">
      <c r="A223" s="153" t="s">
        <v>52</v>
      </c>
      <c r="B223" s="25"/>
      <c r="C223" s="154" t="s">
        <v>13</v>
      </c>
      <c r="D223" s="154" t="s">
        <v>24</v>
      </c>
      <c r="E223" s="154" t="s">
        <v>780</v>
      </c>
      <c r="F223" s="37">
        <v>200</v>
      </c>
      <c r="G223" s="157">
        <v>200</v>
      </c>
    </row>
    <row r="224" spans="1:7" ht="31.5">
      <c r="A224" s="48" t="s">
        <v>69</v>
      </c>
      <c r="B224" s="49"/>
      <c r="C224" s="154" t="s">
        <v>13</v>
      </c>
      <c r="D224" s="154" t="s">
        <v>24</v>
      </c>
      <c r="E224" s="154" t="s">
        <v>480</v>
      </c>
      <c r="F224" s="37"/>
      <c r="G224" s="157">
        <f>SUM(G225)+G227</f>
        <v>3650</v>
      </c>
    </row>
    <row r="225" spans="1:7" ht="31.5">
      <c r="A225" s="153" t="s">
        <v>485</v>
      </c>
      <c r="B225" s="25"/>
      <c r="C225" s="154" t="s">
        <v>13</v>
      </c>
      <c r="D225" s="154" t="s">
        <v>24</v>
      </c>
      <c r="E225" s="154" t="s">
        <v>295</v>
      </c>
      <c r="F225" s="154"/>
      <c r="G225" s="157">
        <f>SUM(G226)</f>
        <v>3650</v>
      </c>
    </row>
    <row r="226" spans="1:7" ht="31.5">
      <c r="A226" s="153" t="s">
        <v>248</v>
      </c>
      <c r="B226" s="25"/>
      <c r="C226" s="154" t="s">
        <v>13</v>
      </c>
      <c r="D226" s="154" t="s">
        <v>24</v>
      </c>
      <c r="E226" s="154" t="s">
        <v>295</v>
      </c>
      <c r="F226" s="154" t="s">
        <v>125</v>
      </c>
      <c r="G226" s="157">
        <v>3650</v>
      </c>
    </row>
    <row r="227" spans="1:7" ht="47.25" hidden="1">
      <c r="A227" s="153" t="s">
        <v>503</v>
      </c>
      <c r="B227" s="25"/>
      <c r="C227" s="154" t="s">
        <v>13</v>
      </c>
      <c r="D227" s="154" t="s">
        <v>24</v>
      </c>
      <c r="E227" s="154" t="s">
        <v>486</v>
      </c>
      <c r="F227" s="154"/>
      <c r="G227" s="157">
        <f>G228</f>
        <v>0</v>
      </c>
    </row>
    <row r="228" spans="1:7" ht="31.5" hidden="1">
      <c r="A228" s="153" t="s">
        <v>248</v>
      </c>
      <c r="B228" s="25"/>
      <c r="C228" s="154" t="s">
        <v>13</v>
      </c>
      <c r="D228" s="154" t="s">
        <v>24</v>
      </c>
      <c r="E228" s="154" t="s">
        <v>486</v>
      </c>
      <c r="F228" s="154" t="s">
        <v>125</v>
      </c>
      <c r="G228" s="157"/>
    </row>
    <row r="229" spans="1:7" ht="31.5">
      <c r="A229" s="32" t="s">
        <v>658</v>
      </c>
      <c r="B229" s="7"/>
      <c r="C229" s="7" t="s">
        <v>13</v>
      </c>
      <c r="D229" s="7" t="s">
        <v>24</v>
      </c>
      <c r="E229" s="7" t="s">
        <v>341</v>
      </c>
      <c r="F229" s="7"/>
      <c r="G229" s="30">
        <f>SUM(G230)</f>
        <v>5830</v>
      </c>
    </row>
    <row r="230" spans="1:7" ht="31.5">
      <c r="A230" s="32" t="s">
        <v>660</v>
      </c>
      <c r="B230" s="7"/>
      <c r="C230" s="7" t="s">
        <v>13</v>
      </c>
      <c r="D230" s="7" t="s">
        <v>24</v>
      </c>
      <c r="E230" s="7" t="s">
        <v>342</v>
      </c>
      <c r="F230" s="7"/>
      <c r="G230" s="30">
        <f>SUM(G231)</f>
        <v>5830</v>
      </c>
    </row>
    <row r="231" spans="1:7" ht="31.5">
      <c r="A231" s="32" t="s">
        <v>45</v>
      </c>
      <c r="B231" s="7"/>
      <c r="C231" s="7" t="s">
        <v>13</v>
      </c>
      <c r="D231" s="7" t="s">
        <v>24</v>
      </c>
      <c r="E231" s="7" t="s">
        <v>343</v>
      </c>
      <c r="F231" s="7"/>
      <c r="G231" s="30">
        <f>SUM(G232:G234)</f>
        <v>5830</v>
      </c>
    </row>
    <row r="232" spans="1:7" ht="47.25">
      <c r="A232" s="32" t="s">
        <v>51</v>
      </c>
      <c r="B232" s="7"/>
      <c r="C232" s="7" t="s">
        <v>13</v>
      </c>
      <c r="D232" s="7" t="s">
        <v>24</v>
      </c>
      <c r="E232" s="7" t="s">
        <v>343</v>
      </c>
      <c r="F232" s="7" t="s">
        <v>91</v>
      </c>
      <c r="G232" s="30">
        <v>4777.5</v>
      </c>
    </row>
    <row r="233" spans="1:7" ht="31.5">
      <c r="A233" s="32" t="s">
        <v>52</v>
      </c>
      <c r="B233" s="7"/>
      <c r="C233" s="7" t="s">
        <v>13</v>
      </c>
      <c r="D233" s="7" t="s">
        <v>24</v>
      </c>
      <c r="E233" s="7" t="s">
        <v>343</v>
      </c>
      <c r="F233" s="7" t="s">
        <v>93</v>
      </c>
      <c r="G233" s="30">
        <v>1033.7</v>
      </c>
    </row>
    <row r="234" spans="1:7">
      <c r="A234" s="32" t="s">
        <v>22</v>
      </c>
      <c r="B234" s="7"/>
      <c r="C234" s="7" t="s">
        <v>13</v>
      </c>
      <c r="D234" s="7" t="s">
        <v>24</v>
      </c>
      <c r="E234" s="7" t="s">
        <v>343</v>
      </c>
      <c r="F234" s="7" t="s">
        <v>98</v>
      </c>
      <c r="G234" s="30">
        <v>18.8</v>
      </c>
    </row>
    <row r="235" spans="1:7" ht="31.5">
      <c r="A235" s="153" t="s">
        <v>649</v>
      </c>
      <c r="B235" s="25"/>
      <c r="C235" s="154" t="s">
        <v>13</v>
      </c>
      <c r="D235" s="154" t="s">
        <v>24</v>
      </c>
      <c r="E235" s="37" t="s">
        <v>232</v>
      </c>
      <c r="F235" s="154"/>
      <c r="G235" s="157">
        <f>SUM(G236)+G244</f>
        <v>3461.7999999999997</v>
      </c>
    </row>
    <row r="236" spans="1:7" ht="47.25">
      <c r="A236" s="153" t="s">
        <v>256</v>
      </c>
      <c r="B236" s="25"/>
      <c r="C236" s="154" t="s">
        <v>13</v>
      </c>
      <c r="D236" s="154" t="s">
        <v>24</v>
      </c>
      <c r="E236" s="37" t="s">
        <v>257</v>
      </c>
      <c r="F236" s="154"/>
      <c r="G236" s="157">
        <f>SUM(G237)+G238+G240+G242</f>
        <v>3021.6</v>
      </c>
    </row>
    <row r="237" spans="1:7" ht="31.5">
      <c r="A237" s="32" t="s">
        <v>52</v>
      </c>
      <c r="B237" s="25"/>
      <c r="C237" s="154" t="s">
        <v>13</v>
      </c>
      <c r="D237" s="154" t="s">
        <v>24</v>
      </c>
      <c r="E237" s="37" t="s">
        <v>257</v>
      </c>
      <c r="F237" s="154" t="s">
        <v>93</v>
      </c>
      <c r="G237" s="157">
        <v>2616.6</v>
      </c>
    </row>
    <row r="238" spans="1:7" ht="31.5">
      <c r="A238" s="153" t="s">
        <v>667</v>
      </c>
      <c r="B238" s="25"/>
      <c r="C238" s="154" t="s">
        <v>13</v>
      </c>
      <c r="D238" s="154" t="s">
        <v>24</v>
      </c>
      <c r="E238" s="37" t="s">
        <v>805</v>
      </c>
      <c r="F238" s="37"/>
      <c r="G238" s="157">
        <f>SUM(G239)</f>
        <v>265</v>
      </c>
    </row>
    <row r="239" spans="1:7" ht="31.5">
      <c r="A239" s="153" t="s">
        <v>52</v>
      </c>
      <c r="B239" s="25"/>
      <c r="C239" s="154" t="s">
        <v>13</v>
      </c>
      <c r="D239" s="154" t="s">
        <v>24</v>
      </c>
      <c r="E239" s="37" t="s">
        <v>805</v>
      </c>
      <c r="F239" s="37">
        <v>200</v>
      </c>
      <c r="G239" s="157">
        <v>265</v>
      </c>
    </row>
    <row r="240" spans="1:7" ht="31.5">
      <c r="A240" s="153" t="s">
        <v>808</v>
      </c>
      <c r="B240" s="25"/>
      <c r="C240" s="154" t="s">
        <v>13</v>
      </c>
      <c r="D240" s="154" t="s">
        <v>24</v>
      </c>
      <c r="E240" s="37" t="s">
        <v>807</v>
      </c>
      <c r="F240" s="37"/>
      <c r="G240" s="157">
        <f>SUM(G241)</f>
        <v>140</v>
      </c>
    </row>
    <row r="241" spans="1:7" ht="31.5">
      <c r="A241" s="153" t="s">
        <v>52</v>
      </c>
      <c r="B241" s="25"/>
      <c r="C241" s="154" t="s">
        <v>13</v>
      </c>
      <c r="D241" s="154" t="s">
        <v>24</v>
      </c>
      <c r="E241" s="37" t="s">
        <v>807</v>
      </c>
      <c r="F241" s="37">
        <v>200</v>
      </c>
      <c r="G241" s="157">
        <v>140</v>
      </c>
    </row>
    <row r="242" spans="1:7" ht="31.5" hidden="1">
      <c r="A242" s="153" t="s">
        <v>668</v>
      </c>
      <c r="B242" s="25"/>
      <c r="C242" s="154" t="s">
        <v>13</v>
      </c>
      <c r="D242" s="154" t="s">
        <v>24</v>
      </c>
      <c r="E242" s="37" t="s">
        <v>806</v>
      </c>
      <c r="F242" s="37"/>
      <c r="G242" s="157">
        <f>SUM(G243)</f>
        <v>0</v>
      </c>
    </row>
    <row r="243" spans="1:7" ht="31.5" hidden="1">
      <c r="A243" s="153" t="s">
        <v>52</v>
      </c>
      <c r="B243" s="25"/>
      <c r="C243" s="154" t="s">
        <v>13</v>
      </c>
      <c r="D243" s="154" t="s">
        <v>24</v>
      </c>
      <c r="E243" s="37" t="s">
        <v>806</v>
      </c>
      <c r="F243" s="37">
        <v>200</v>
      </c>
      <c r="G243" s="157"/>
    </row>
    <row r="244" spans="1:7" ht="31.5">
      <c r="A244" s="158" t="s">
        <v>238</v>
      </c>
      <c r="B244" s="25"/>
      <c r="C244" s="159" t="s">
        <v>13</v>
      </c>
      <c r="D244" s="159" t="s">
        <v>24</v>
      </c>
      <c r="E244" s="37" t="s">
        <v>239</v>
      </c>
      <c r="F244" s="37"/>
      <c r="G244" s="157">
        <f>SUM(G245)</f>
        <v>440.2</v>
      </c>
    </row>
    <row r="245" spans="1:7" ht="31.5">
      <c r="A245" s="158" t="s">
        <v>80</v>
      </c>
      <c r="B245" s="25"/>
      <c r="C245" s="159" t="s">
        <v>13</v>
      </c>
      <c r="D245" s="159" t="s">
        <v>24</v>
      </c>
      <c r="E245" s="37" t="s">
        <v>240</v>
      </c>
      <c r="F245" s="37"/>
      <c r="G245" s="157">
        <f>SUM(G246)</f>
        <v>440.2</v>
      </c>
    </row>
    <row r="246" spans="1:7" ht="31.5">
      <c r="A246" s="158" t="s">
        <v>616</v>
      </c>
      <c r="B246" s="25"/>
      <c r="C246" s="159" t="s">
        <v>13</v>
      </c>
      <c r="D246" s="159" t="s">
        <v>24</v>
      </c>
      <c r="E246" s="37" t="s">
        <v>241</v>
      </c>
      <c r="F246" s="37"/>
      <c r="G246" s="157">
        <f>SUM(G247)</f>
        <v>440.2</v>
      </c>
    </row>
    <row r="247" spans="1:7">
      <c r="A247" s="165" t="s">
        <v>22</v>
      </c>
      <c r="B247" s="25"/>
      <c r="C247" s="159" t="s">
        <v>13</v>
      </c>
      <c r="D247" s="159" t="s">
        <v>24</v>
      </c>
      <c r="E247" s="37" t="s">
        <v>241</v>
      </c>
      <c r="F247" s="37">
        <v>800</v>
      </c>
      <c r="G247" s="157">
        <v>440.2</v>
      </c>
    </row>
    <row r="248" spans="1:7" ht="31.5">
      <c r="A248" s="32" t="s">
        <v>750</v>
      </c>
      <c r="B248" s="25"/>
      <c r="C248" s="154" t="s">
        <v>13</v>
      </c>
      <c r="D248" s="154" t="s">
        <v>24</v>
      </c>
      <c r="E248" s="37" t="s">
        <v>606</v>
      </c>
      <c r="F248" s="37"/>
      <c r="G248" s="157">
        <f>SUM(G250+G251)</f>
        <v>149</v>
      </c>
    </row>
    <row r="249" spans="1:7" ht="19.5" customHeight="1">
      <c r="A249" s="153" t="s">
        <v>35</v>
      </c>
      <c r="B249" s="25"/>
      <c r="C249" s="154" t="s">
        <v>13</v>
      </c>
      <c r="D249" s="154" t="s">
        <v>24</v>
      </c>
      <c r="E249" s="37" t="s">
        <v>669</v>
      </c>
      <c r="F249" s="154"/>
      <c r="G249" s="157">
        <f>SUM(G250)</f>
        <v>149</v>
      </c>
    </row>
    <row r="250" spans="1:7" ht="31.5">
      <c r="A250" s="153" t="s">
        <v>52</v>
      </c>
      <c r="B250" s="25"/>
      <c r="C250" s="154" t="s">
        <v>13</v>
      </c>
      <c r="D250" s="154" t="s">
        <v>24</v>
      </c>
      <c r="E250" s="37" t="s">
        <v>669</v>
      </c>
      <c r="F250" s="154" t="s">
        <v>93</v>
      </c>
      <c r="G250" s="157">
        <v>149</v>
      </c>
    </row>
    <row r="251" spans="1:7" ht="31.5" hidden="1">
      <c r="A251" s="153" t="s">
        <v>69</v>
      </c>
      <c r="B251" s="25"/>
      <c r="C251" s="154" t="s">
        <v>13</v>
      </c>
      <c r="D251" s="154" t="s">
        <v>24</v>
      </c>
      <c r="E251" s="37" t="s">
        <v>670</v>
      </c>
      <c r="F251" s="154"/>
      <c r="G251" s="157">
        <f>SUM(G252)</f>
        <v>0</v>
      </c>
    </row>
    <row r="252" spans="1:7" ht="31.5" hidden="1">
      <c r="A252" s="153" t="s">
        <v>751</v>
      </c>
      <c r="B252" s="25"/>
      <c r="C252" s="154" t="s">
        <v>13</v>
      </c>
      <c r="D252" s="154" t="s">
        <v>24</v>
      </c>
      <c r="E252" s="37" t="s">
        <v>671</v>
      </c>
      <c r="F252" s="154"/>
      <c r="G252" s="157">
        <f>SUM(G253)</f>
        <v>0</v>
      </c>
    </row>
    <row r="253" spans="1:7" ht="31.5" hidden="1">
      <c r="A253" s="153" t="s">
        <v>248</v>
      </c>
      <c r="B253" s="25"/>
      <c r="C253" s="154" t="s">
        <v>13</v>
      </c>
      <c r="D253" s="154" t="s">
        <v>24</v>
      </c>
      <c r="E253" s="37" t="s">
        <v>671</v>
      </c>
      <c r="F253" s="154" t="s">
        <v>125</v>
      </c>
      <c r="G253" s="157">
        <v>0</v>
      </c>
    </row>
    <row r="254" spans="1:7">
      <c r="A254" s="32" t="s">
        <v>196</v>
      </c>
      <c r="B254" s="25"/>
      <c r="C254" s="154" t="s">
        <v>13</v>
      </c>
      <c r="D254" s="154" t="s">
        <v>24</v>
      </c>
      <c r="E254" s="37" t="s">
        <v>197</v>
      </c>
      <c r="F254" s="154"/>
      <c r="G254" s="157">
        <f>SUM(G255)</f>
        <v>198.4</v>
      </c>
    </row>
    <row r="255" spans="1:7" ht="31.5">
      <c r="A255" s="32" t="s">
        <v>45</v>
      </c>
      <c r="B255" s="25"/>
      <c r="C255" s="154" t="s">
        <v>13</v>
      </c>
      <c r="D255" s="154" t="s">
        <v>24</v>
      </c>
      <c r="E255" s="37" t="s">
        <v>559</v>
      </c>
      <c r="F255" s="154"/>
      <c r="G255" s="157">
        <f>SUM(G256)</f>
        <v>198.4</v>
      </c>
    </row>
    <row r="256" spans="1:7">
      <c r="A256" s="153" t="s">
        <v>22</v>
      </c>
      <c r="B256" s="25"/>
      <c r="C256" s="154" t="s">
        <v>13</v>
      </c>
      <c r="D256" s="154" t="s">
        <v>24</v>
      </c>
      <c r="E256" s="37" t="s">
        <v>559</v>
      </c>
      <c r="F256" s="154" t="s">
        <v>98</v>
      </c>
      <c r="G256" s="157">
        <v>198.4</v>
      </c>
    </row>
    <row r="257" spans="1:9">
      <c r="A257" s="153" t="s">
        <v>258</v>
      </c>
      <c r="B257" s="25"/>
      <c r="C257" s="154" t="s">
        <v>172</v>
      </c>
      <c r="D257" s="154"/>
      <c r="E257" s="37"/>
      <c r="F257" s="154"/>
      <c r="G257" s="157">
        <f>SUM(G258+G271+G301+G352)</f>
        <v>343759</v>
      </c>
    </row>
    <row r="258" spans="1:9" hidden="1">
      <c r="A258" s="153" t="s">
        <v>178</v>
      </c>
      <c r="B258" s="25"/>
      <c r="C258" s="154" t="s">
        <v>172</v>
      </c>
      <c r="D258" s="154" t="s">
        <v>34</v>
      </c>
      <c r="E258" s="37"/>
      <c r="F258" s="154"/>
      <c r="G258" s="157">
        <f>SUM(G268)+G264+G259</f>
        <v>0</v>
      </c>
    </row>
    <row r="259" spans="1:9" ht="47.25" hidden="1">
      <c r="A259" s="2" t="s">
        <v>540</v>
      </c>
      <c r="B259" s="154"/>
      <c r="C259" s="154" t="s">
        <v>172</v>
      </c>
      <c r="D259" s="154" t="s">
        <v>34</v>
      </c>
      <c r="E259" s="37" t="s">
        <v>543</v>
      </c>
      <c r="F259" s="154"/>
      <c r="G259" s="157">
        <f>SUM(G260)</f>
        <v>0</v>
      </c>
    </row>
    <row r="260" spans="1:9" ht="31.5" hidden="1">
      <c r="A260" s="2" t="s">
        <v>752</v>
      </c>
      <c r="B260" s="154"/>
      <c r="C260" s="154" t="s">
        <v>172</v>
      </c>
      <c r="D260" s="154" t="s">
        <v>34</v>
      </c>
      <c r="E260" s="37" t="s">
        <v>561</v>
      </c>
      <c r="F260" s="154"/>
      <c r="G260" s="157">
        <f>SUM(G261)</f>
        <v>0</v>
      </c>
    </row>
    <row r="261" spans="1:9" ht="47.25" hidden="1">
      <c r="A261" s="153" t="s">
        <v>518</v>
      </c>
      <c r="B261" s="154"/>
      <c r="C261" s="154" t="s">
        <v>172</v>
      </c>
      <c r="D261" s="154" t="s">
        <v>34</v>
      </c>
      <c r="E261" s="37" t="s">
        <v>562</v>
      </c>
      <c r="F261" s="154"/>
      <c r="G261" s="157">
        <f>SUM(G262)</f>
        <v>0</v>
      </c>
    </row>
    <row r="262" spans="1:9" ht="47.25" hidden="1">
      <c r="A262" s="153" t="s">
        <v>563</v>
      </c>
      <c r="B262" s="154"/>
      <c r="C262" s="154" t="s">
        <v>172</v>
      </c>
      <c r="D262" s="154" t="s">
        <v>34</v>
      </c>
      <c r="E262" s="37" t="s">
        <v>564</v>
      </c>
      <c r="F262" s="154"/>
      <c r="G262" s="157">
        <f>SUM(G263)</f>
        <v>0</v>
      </c>
    </row>
    <row r="263" spans="1:9" ht="31.5" hidden="1">
      <c r="A263" s="153" t="s">
        <v>271</v>
      </c>
      <c r="B263" s="154"/>
      <c r="C263" s="154" t="s">
        <v>172</v>
      </c>
      <c r="D263" s="154" t="s">
        <v>34</v>
      </c>
      <c r="E263" s="37" t="s">
        <v>564</v>
      </c>
      <c r="F263" s="154" t="s">
        <v>272</v>
      </c>
      <c r="G263" s="157"/>
    </row>
    <row r="264" spans="1:9" ht="31.5" hidden="1">
      <c r="A264" s="50" t="s">
        <v>789</v>
      </c>
      <c r="B264" s="25"/>
      <c r="C264" s="154" t="s">
        <v>172</v>
      </c>
      <c r="D264" s="154" t="s">
        <v>34</v>
      </c>
      <c r="E264" s="37" t="s">
        <v>530</v>
      </c>
      <c r="F264" s="154"/>
      <c r="G264" s="157">
        <f>SUM(G265)</f>
        <v>0</v>
      </c>
    </row>
    <row r="265" spans="1:9" ht="47.25" hidden="1">
      <c r="A265" s="153" t="s">
        <v>466</v>
      </c>
      <c r="B265" s="25"/>
      <c r="C265" s="154" t="s">
        <v>172</v>
      </c>
      <c r="D265" s="154" t="s">
        <v>34</v>
      </c>
      <c r="E265" s="37" t="s">
        <v>531</v>
      </c>
      <c r="F265" s="154"/>
      <c r="G265" s="157">
        <f>SUM(G266)</f>
        <v>0</v>
      </c>
    </row>
    <row r="266" spans="1:9" ht="63" hidden="1">
      <c r="A266" s="153" t="s">
        <v>529</v>
      </c>
      <c r="B266" s="25"/>
      <c r="C266" s="154" t="s">
        <v>172</v>
      </c>
      <c r="D266" s="154" t="s">
        <v>34</v>
      </c>
      <c r="E266" s="37" t="s">
        <v>532</v>
      </c>
      <c r="F266" s="154"/>
      <c r="G266" s="157">
        <f>SUM(G267)</f>
        <v>0</v>
      </c>
    </row>
    <row r="267" spans="1:9" ht="31.5" hidden="1">
      <c r="A267" s="32" t="s">
        <v>306</v>
      </c>
      <c r="B267" s="25"/>
      <c r="C267" s="154" t="s">
        <v>172</v>
      </c>
      <c r="D267" s="154" t="s">
        <v>34</v>
      </c>
      <c r="E267" s="37" t="s">
        <v>532</v>
      </c>
      <c r="F267" s="154" t="s">
        <v>272</v>
      </c>
      <c r="G267" s="157"/>
    </row>
    <row r="268" spans="1:9" ht="31.5" hidden="1">
      <c r="A268" s="153" t="s">
        <v>259</v>
      </c>
      <c r="B268" s="25"/>
      <c r="C268" s="154" t="s">
        <v>172</v>
      </c>
      <c r="D268" s="154" t="s">
        <v>34</v>
      </c>
      <c r="E268" s="37" t="s">
        <v>260</v>
      </c>
      <c r="F268" s="154"/>
      <c r="G268" s="157">
        <f>SUM(G269)</f>
        <v>0</v>
      </c>
    </row>
    <row r="269" spans="1:9" ht="31.5" hidden="1">
      <c r="A269" s="153" t="s">
        <v>261</v>
      </c>
      <c r="B269" s="25"/>
      <c r="C269" s="154" t="s">
        <v>262</v>
      </c>
      <c r="D269" s="154" t="s">
        <v>34</v>
      </c>
      <c r="E269" s="37" t="s">
        <v>263</v>
      </c>
      <c r="F269" s="154"/>
      <c r="G269" s="157">
        <f>SUM(G270)</f>
        <v>0</v>
      </c>
    </row>
    <row r="270" spans="1:9" hidden="1">
      <c r="A270" s="153" t="s">
        <v>92</v>
      </c>
      <c r="B270" s="25"/>
      <c r="C270" s="154" t="s">
        <v>262</v>
      </c>
      <c r="D270" s="154" t="s">
        <v>34</v>
      </c>
      <c r="E270" s="37" t="s">
        <v>263</v>
      </c>
      <c r="F270" s="154" t="s">
        <v>93</v>
      </c>
      <c r="G270" s="157"/>
    </row>
    <row r="271" spans="1:9">
      <c r="A271" s="32" t="s">
        <v>179</v>
      </c>
      <c r="B271" s="7"/>
      <c r="C271" s="7" t="s">
        <v>172</v>
      </c>
      <c r="D271" s="7" t="s">
        <v>44</v>
      </c>
      <c r="E271" s="7"/>
      <c r="F271" s="7"/>
      <c r="G271" s="30">
        <f>SUM(G272+G276+G281+G285)+G295</f>
        <v>101564.1</v>
      </c>
    </row>
    <row r="272" spans="1:9" ht="47.25">
      <c r="A272" s="2" t="s">
        <v>540</v>
      </c>
      <c r="B272" s="7"/>
      <c r="C272" s="7" t="s">
        <v>172</v>
      </c>
      <c r="D272" s="7" t="s">
        <v>44</v>
      </c>
      <c r="E272" s="41" t="s">
        <v>543</v>
      </c>
      <c r="F272" s="41"/>
      <c r="G272" s="157">
        <f>SUM(G273)</f>
        <v>1425</v>
      </c>
      <c r="I272" s="167"/>
    </row>
    <row r="273" spans="1:7">
      <c r="A273" s="2" t="s">
        <v>307</v>
      </c>
      <c r="B273" s="7"/>
      <c r="C273" s="7" t="s">
        <v>172</v>
      </c>
      <c r="D273" s="7" t="s">
        <v>44</v>
      </c>
      <c r="E273" s="41" t="s">
        <v>544</v>
      </c>
      <c r="F273" s="41"/>
      <c r="G273" s="157">
        <f>SUM(G274)</f>
        <v>1425</v>
      </c>
    </row>
    <row r="274" spans="1:7" ht="63">
      <c r="A274" s="32" t="s">
        <v>547</v>
      </c>
      <c r="B274" s="7"/>
      <c r="C274" s="7" t="s">
        <v>172</v>
      </c>
      <c r="D274" s="7" t="s">
        <v>44</v>
      </c>
      <c r="E274" s="41" t="s">
        <v>956</v>
      </c>
      <c r="F274" s="41"/>
      <c r="G274" s="157">
        <f>SUM(G275)</f>
        <v>1425</v>
      </c>
    </row>
    <row r="275" spans="1:7" ht="31.5">
      <c r="A275" s="32" t="s">
        <v>52</v>
      </c>
      <c r="B275" s="7"/>
      <c r="C275" s="7" t="s">
        <v>172</v>
      </c>
      <c r="D275" s="7" t="s">
        <v>44</v>
      </c>
      <c r="E275" s="41" t="s">
        <v>956</v>
      </c>
      <c r="F275" s="41" t="s">
        <v>93</v>
      </c>
      <c r="G275" s="157">
        <v>1425</v>
      </c>
    </row>
    <row r="276" spans="1:7" ht="47.25">
      <c r="A276" s="32" t="s">
        <v>661</v>
      </c>
      <c r="B276" s="7"/>
      <c r="C276" s="7" t="s">
        <v>172</v>
      </c>
      <c r="D276" s="7" t="s">
        <v>44</v>
      </c>
      <c r="E276" s="7" t="s">
        <v>344</v>
      </c>
      <c r="F276" s="7"/>
      <c r="G276" s="30">
        <f>SUM(G277)</f>
        <v>80153.400000000009</v>
      </c>
    </row>
    <row r="277" spans="1:7">
      <c r="A277" s="32" t="s">
        <v>35</v>
      </c>
      <c r="B277" s="7"/>
      <c r="C277" s="7" t="s">
        <v>172</v>
      </c>
      <c r="D277" s="7" t="s">
        <v>44</v>
      </c>
      <c r="E277" s="7" t="s">
        <v>345</v>
      </c>
      <c r="F277" s="7"/>
      <c r="G277" s="30">
        <f>SUM(G278)</f>
        <v>80153.400000000009</v>
      </c>
    </row>
    <row r="278" spans="1:7">
      <c r="A278" s="32" t="s">
        <v>303</v>
      </c>
      <c r="B278" s="7"/>
      <c r="C278" s="7" t="s">
        <v>172</v>
      </c>
      <c r="D278" s="7" t="s">
        <v>44</v>
      </c>
      <c r="E278" s="7" t="s">
        <v>346</v>
      </c>
      <c r="F278" s="7"/>
      <c r="G278" s="30">
        <f>SUM(G279:G280)</f>
        <v>80153.400000000009</v>
      </c>
    </row>
    <row r="279" spans="1:7" ht="27.75" customHeight="1">
      <c r="A279" s="32" t="s">
        <v>52</v>
      </c>
      <c r="B279" s="7"/>
      <c r="C279" s="7" t="s">
        <v>172</v>
      </c>
      <c r="D279" s="7" t="s">
        <v>44</v>
      </c>
      <c r="E279" s="7" t="s">
        <v>346</v>
      </c>
      <c r="F279" s="7" t="s">
        <v>93</v>
      </c>
      <c r="G279" s="30">
        <f>82053.8-1900.4</f>
        <v>80153.400000000009</v>
      </c>
    </row>
    <row r="280" spans="1:7" hidden="1">
      <c r="A280" s="32" t="s">
        <v>22</v>
      </c>
      <c r="B280" s="7"/>
      <c r="C280" s="7" t="s">
        <v>172</v>
      </c>
      <c r="D280" s="7" t="s">
        <v>44</v>
      </c>
      <c r="E280" s="7" t="s">
        <v>346</v>
      </c>
      <c r="F280" s="7" t="s">
        <v>98</v>
      </c>
      <c r="G280" s="30"/>
    </row>
    <row r="281" spans="1:7" ht="31.5">
      <c r="A281" s="32" t="s">
        <v>662</v>
      </c>
      <c r="B281" s="7"/>
      <c r="C281" s="7" t="s">
        <v>172</v>
      </c>
      <c r="D281" s="7" t="s">
        <v>44</v>
      </c>
      <c r="E281" s="7" t="s">
        <v>347</v>
      </c>
      <c r="F281" s="7"/>
      <c r="G281" s="30">
        <f>SUM(G282)</f>
        <v>1067</v>
      </c>
    </row>
    <row r="282" spans="1:7">
      <c r="A282" s="32" t="s">
        <v>35</v>
      </c>
      <c r="B282" s="7"/>
      <c r="C282" s="7" t="s">
        <v>172</v>
      </c>
      <c r="D282" s="7" t="s">
        <v>44</v>
      </c>
      <c r="E282" s="7" t="s">
        <v>348</v>
      </c>
      <c r="F282" s="7"/>
      <c r="G282" s="30">
        <f>SUM(G283)</f>
        <v>1067</v>
      </c>
    </row>
    <row r="283" spans="1:7">
      <c r="A283" s="32" t="s">
        <v>303</v>
      </c>
      <c r="B283" s="7"/>
      <c r="C283" s="7" t="s">
        <v>172</v>
      </c>
      <c r="D283" s="7" t="s">
        <v>44</v>
      </c>
      <c r="E283" s="7" t="s">
        <v>349</v>
      </c>
      <c r="F283" s="7"/>
      <c r="G283" s="30">
        <f>SUM(G284:G284)</f>
        <v>1067</v>
      </c>
    </row>
    <row r="284" spans="1:7" ht="31.5">
      <c r="A284" s="32" t="s">
        <v>52</v>
      </c>
      <c r="B284" s="7"/>
      <c r="C284" s="7" t="s">
        <v>172</v>
      </c>
      <c r="D284" s="7" t="s">
        <v>44</v>
      </c>
      <c r="E284" s="7" t="s">
        <v>349</v>
      </c>
      <c r="F284" s="7" t="s">
        <v>93</v>
      </c>
      <c r="G284" s="30">
        <v>1067</v>
      </c>
    </row>
    <row r="285" spans="1:7" ht="31.5">
      <c r="A285" s="32" t="s">
        <v>663</v>
      </c>
      <c r="B285" s="7"/>
      <c r="C285" s="7" t="s">
        <v>172</v>
      </c>
      <c r="D285" s="7" t="s">
        <v>44</v>
      </c>
      <c r="E285" s="7" t="s">
        <v>268</v>
      </c>
      <c r="F285" s="7"/>
      <c r="G285" s="30">
        <f>SUM(G286,G289)</f>
        <v>6918.7</v>
      </c>
    </row>
    <row r="286" spans="1:7" ht="31.5" hidden="1">
      <c r="A286" s="32" t="s">
        <v>304</v>
      </c>
      <c r="B286" s="7"/>
      <c r="C286" s="7" t="s">
        <v>172</v>
      </c>
      <c r="D286" s="7" t="s">
        <v>44</v>
      </c>
      <c r="E286" s="7" t="s">
        <v>350</v>
      </c>
      <c r="F286" s="7"/>
      <c r="G286" s="30">
        <f>SUM(G287)</f>
        <v>0</v>
      </c>
    </row>
    <row r="287" spans="1:7" ht="31.5" hidden="1">
      <c r="A287" s="32" t="s">
        <v>305</v>
      </c>
      <c r="B287" s="7"/>
      <c r="C287" s="7" t="s">
        <v>172</v>
      </c>
      <c r="D287" s="7" t="s">
        <v>44</v>
      </c>
      <c r="E287" s="7" t="s">
        <v>351</v>
      </c>
      <c r="F287" s="7"/>
      <c r="G287" s="30">
        <f>SUM(G288)</f>
        <v>0</v>
      </c>
    </row>
    <row r="288" spans="1:7" ht="31.5" hidden="1">
      <c r="A288" s="32" t="s">
        <v>306</v>
      </c>
      <c r="B288" s="7"/>
      <c r="C288" s="7" t="s">
        <v>172</v>
      </c>
      <c r="D288" s="7" t="s">
        <v>44</v>
      </c>
      <c r="E288" s="7" t="s">
        <v>351</v>
      </c>
      <c r="F288" s="7" t="s">
        <v>272</v>
      </c>
      <c r="G288" s="30"/>
    </row>
    <row r="289" spans="1:7">
      <c r="A289" s="32" t="s">
        <v>307</v>
      </c>
      <c r="B289" s="7"/>
      <c r="C289" s="7" t="s">
        <v>172</v>
      </c>
      <c r="D289" s="7" t="s">
        <v>44</v>
      </c>
      <c r="E289" s="7" t="s">
        <v>352</v>
      </c>
      <c r="F289" s="7"/>
      <c r="G289" s="30">
        <f>SUM(G293)+G290</f>
        <v>6918.7</v>
      </c>
    </row>
    <row r="290" spans="1:7">
      <c r="A290" s="32" t="s">
        <v>35</v>
      </c>
      <c r="B290" s="7"/>
      <c r="C290" s="7" t="s">
        <v>172</v>
      </c>
      <c r="D290" s="7" t="s">
        <v>44</v>
      </c>
      <c r="E290" s="7" t="s">
        <v>588</v>
      </c>
      <c r="F290" s="7"/>
      <c r="G290" s="30">
        <f>SUM(G291)</f>
        <v>1995.7</v>
      </c>
    </row>
    <row r="291" spans="1:7">
      <c r="A291" s="32" t="s">
        <v>303</v>
      </c>
      <c r="B291" s="7"/>
      <c r="C291" s="7" t="s">
        <v>172</v>
      </c>
      <c r="D291" s="7" t="s">
        <v>44</v>
      </c>
      <c r="E291" s="7" t="s">
        <v>589</v>
      </c>
      <c r="F291" s="7"/>
      <c r="G291" s="30">
        <f>SUM(G292)</f>
        <v>1995.7</v>
      </c>
    </row>
    <row r="292" spans="1:7" ht="31.5">
      <c r="A292" s="32" t="s">
        <v>52</v>
      </c>
      <c r="B292" s="7"/>
      <c r="C292" s="7" t="s">
        <v>172</v>
      </c>
      <c r="D292" s="7" t="s">
        <v>44</v>
      </c>
      <c r="E292" s="7" t="s">
        <v>589</v>
      </c>
      <c r="F292" s="7" t="s">
        <v>93</v>
      </c>
      <c r="G292" s="30">
        <f>95.3+1900.4</f>
        <v>1995.7</v>
      </c>
    </row>
    <row r="293" spans="1:7" ht="31.5">
      <c r="A293" s="32" t="s">
        <v>305</v>
      </c>
      <c r="B293" s="7"/>
      <c r="C293" s="7" t="s">
        <v>172</v>
      </c>
      <c r="D293" s="7" t="s">
        <v>44</v>
      </c>
      <c r="E293" s="7" t="s">
        <v>353</v>
      </c>
      <c r="F293" s="7"/>
      <c r="G293" s="30">
        <f>SUM(G294)</f>
        <v>4923</v>
      </c>
    </row>
    <row r="294" spans="1:7" ht="31.5">
      <c r="A294" s="32" t="s">
        <v>306</v>
      </c>
      <c r="B294" s="7"/>
      <c r="C294" s="7" t="s">
        <v>172</v>
      </c>
      <c r="D294" s="7" t="s">
        <v>44</v>
      </c>
      <c r="E294" s="7" t="s">
        <v>353</v>
      </c>
      <c r="F294" s="7" t="s">
        <v>272</v>
      </c>
      <c r="G294" s="30">
        <v>4923</v>
      </c>
    </row>
    <row r="295" spans="1:7" ht="31.5" customHeight="1">
      <c r="A295" s="32" t="s">
        <v>649</v>
      </c>
      <c r="B295" s="7"/>
      <c r="C295" s="7" t="s">
        <v>172</v>
      </c>
      <c r="D295" s="7" t="s">
        <v>44</v>
      </c>
      <c r="E295" s="7" t="s">
        <v>232</v>
      </c>
      <c r="F295" s="7"/>
      <c r="G295" s="30">
        <f>SUM(G296)</f>
        <v>12000</v>
      </c>
    </row>
    <row r="296" spans="1:7" ht="31.5">
      <c r="A296" s="32" t="s">
        <v>233</v>
      </c>
      <c r="B296" s="7"/>
      <c r="C296" s="7" t="s">
        <v>172</v>
      </c>
      <c r="D296" s="7" t="s">
        <v>44</v>
      </c>
      <c r="E296" s="7" t="s">
        <v>234</v>
      </c>
      <c r="F296" s="7"/>
      <c r="G296" s="30">
        <f>SUM(G297)</f>
        <v>12000</v>
      </c>
    </row>
    <row r="297" spans="1:7" ht="35.25" customHeight="1">
      <c r="A297" s="32" t="s">
        <v>80</v>
      </c>
      <c r="B297" s="7"/>
      <c r="C297" s="7" t="s">
        <v>172</v>
      </c>
      <c r="D297" s="7" t="s">
        <v>44</v>
      </c>
      <c r="E297" s="7" t="s">
        <v>235</v>
      </c>
      <c r="F297" s="7"/>
      <c r="G297" s="30">
        <f>SUM(G298)</f>
        <v>12000</v>
      </c>
    </row>
    <row r="298" spans="1:7" ht="31.5">
      <c r="A298" s="153" t="s">
        <v>616</v>
      </c>
      <c r="B298" s="7"/>
      <c r="C298" s="7" t="s">
        <v>172</v>
      </c>
      <c r="D298" s="7" t="s">
        <v>44</v>
      </c>
      <c r="E298" s="7" t="s">
        <v>237</v>
      </c>
      <c r="F298" s="7"/>
      <c r="G298" s="30">
        <f>SUM(G299:G300)</f>
        <v>12000</v>
      </c>
    </row>
    <row r="299" spans="1:7" ht="31.5" hidden="1">
      <c r="A299" s="32" t="s">
        <v>52</v>
      </c>
      <c r="B299" s="7"/>
      <c r="C299" s="7" t="s">
        <v>172</v>
      </c>
      <c r="D299" s="7" t="s">
        <v>44</v>
      </c>
      <c r="E299" s="7" t="s">
        <v>237</v>
      </c>
      <c r="F299" s="7" t="s">
        <v>93</v>
      </c>
      <c r="G299" s="30"/>
    </row>
    <row r="300" spans="1:7" ht="31.5">
      <c r="A300" s="32" t="s">
        <v>306</v>
      </c>
      <c r="B300" s="7"/>
      <c r="C300" s="7" t="s">
        <v>172</v>
      </c>
      <c r="D300" s="7" t="s">
        <v>44</v>
      </c>
      <c r="E300" s="7" t="s">
        <v>237</v>
      </c>
      <c r="F300" s="7" t="s">
        <v>272</v>
      </c>
      <c r="G300" s="30">
        <v>12000</v>
      </c>
    </row>
    <row r="301" spans="1:7">
      <c r="A301" s="32" t="s">
        <v>180</v>
      </c>
      <c r="B301" s="7"/>
      <c r="C301" s="7" t="s">
        <v>172</v>
      </c>
      <c r="D301" s="7" t="s">
        <v>54</v>
      </c>
      <c r="E301" s="7"/>
      <c r="F301" s="7"/>
      <c r="G301" s="30">
        <f>SUM(G311,G329,G337)+G307+G333+G302+G344</f>
        <v>217795.80000000002</v>
      </c>
    </row>
    <row r="302" spans="1:7" ht="31.5">
      <c r="A302" s="2" t="s">
        <v>678</v>
      </c>
      <c r="B302" s="7"/>
      <c r="C302" s="7" t="s">
        <v>172</v>
      </c>
      <c r="D302" s="7" t="s">
        <v>54</v>
      </c>
      <c r="E302" s="7" t="s">
        <v>679</v>
      </c>
      <c r="F302" s="7"/>
      <c r="G302" s="30">
        <f>SUM(G303)</f>
        <v>60096.7</v>
      </c>
    </row>
    <row r="303" spans="1:7">
      <c r="A303" s="2" t="s">
        <v>818</v>
      </c>
      <c r="B303" s="7"/>
      <c r="C303" s="7" t="s">
        <v>172</v>
      </c>
      <c r="D303" s="7" t="s">
        <v>54</v>
      </c>
      <c r="E303" s="7" t="s">
        <v>817</v>
      </c>
      <c r="F303" s="7"/>
      <c r="G303" s="30">
        <f>SUM(G304)</f>
        <v>60096.7</v>
      </c>
    </row>
    <row r="304" spans="1:7">
      <c r="A304" s="32" t="s">
        <v>819</v>
      </c>
      <c r="B304" s="7"/>
      <c r="C304" s="7" t="s">
        <v>172</v>
      </c>
      <c r="D304" s="7" t="s">
        <v>54</v>
      </c>
      <c r="E304" s="7" t="s">
        <v>816</v>
      </c>
      <c r="F304" s="7"/>
      <c r="G304" s="30">
        <f>SUM(G305)</f>
        <v>60096.7</v>
      </c>
    </row>
    <row r="305" spans="1:7" ht="31.5">
      <c r="A305" s="32" t="s">
        <v>52</v>
      </c>
      <c r="B305" s="7"/>
      <c r="C305" s="7" t="s">
        <v>172</v>
      </c>
      <c r="D305" s="7" t="s">
        <v>54</v>
      </c>
      <c r="E305" s="7" t="s">
        <v>816</v>
      </c>
      <c r="F305" s="7" t="s">
        <v>93</v>
      </c>
      <c r="G305" s="30">
        <v>60096.7</v>
      </c>
    </row>
    <row r="306" spans="1:7" ht="47.25" hidden="1">
      <c r="A306" s="2" t="s">
        <v>540</v>
      </c>
      <c r="B306" s="7"/>
      <c r="C306" s="7" t="s">
        <v>172</v>
      </c>
      <c r="D306" s="7" t="s">
        <v>54</v>
      </c>
      <c r="E306" s="7" t="s">
        <v>543</v>
      </c>
      <c r="F306" s="7"/>
      <c r="G306" s="30">
        <f>SUM(G307)</f>
        <v>0</v>
      </c>
    </row>
    <row r="307" spans="1:7" hidden="1">
      <c r="A307" s="32" t="s">
        <v>549</v>
      </c>
      <c r="B307" s="7"/>
      <c r="C307" s="7" t="s">
        <v>172</v>
      </c>
      <c r="D307" s="7" t="s">
        <v>54</v>
      </c>
      <c r="E307" s="7" t="s">
        <v>548</v>
      </c>
      <c r="F307" s="7"/>
      <c r="G307" s="30">
        <f>SUM(G308)</f>
        <v>0</v>
      </c>
    </row>
    <row r="308" spans="1:7" ht="47.25" hidden="1">
      <c r="A308" s="153" t="s">
        <v>466</v>
      </c>
      <c r="B308" s="7"/>
      <c r="C308" s="7" t="s">
        <v>172</v>
      </c>
      <c r="D308" s="7" t="s">
        <v>54</v>
      </c>
      <c r="E308" s="7" t="s">
        <v>550</v>
      </c>
      <c r="F308" s="7"/>
      <c r="G308" s="30">
        <f>SUM(G309)</f>
        <v>0</v>
      </c>
    </row>
    <row r="309" spans="1:7" ht="31.5" hidden="1">
      <c r="A309" s="32" t="s">
        <v>557</v>
      </c>
      <c r="B309" s="7"/>
      <c r="C309" s="7" t="s">
        <v>172</v>
      </c>
      <c r="D309" s="7" t="s">
        <v>54</v>
      </c>
      <c r="E309" s="7" t="s">
        <v>551</v>
      </c>
      <c r="F309" s="7"/>
      <c r="G309" s="30">
        <f>SUM(G310)</f>
        <v>0</v>
      </c>
    </row>
    <row r="310" spans="1:7" ht="31.5" hidden="1">
      <c r="A310" s="32" t="s">
        <v>52</v>
      </c>
      <c r="B310" s="7"/>
      <c r="C310" s="7" t="s">
        <v>172</v>
      </c>
      <c r="D310" s="7" t="s">
        <v>54</v>
      </c>
      <c r="E310" s="7" t="s">
        <v>551</v>
      </c>
      <c r="F310" s="7" t="s">
        <v>93</v>
      </c>
      <c r="G310" s="30"/>
    </row>
    <row r="311" spans="1:7" ht="31.5">
      <c r="A311" s="51" t="s">
        <v>664</v>
      </c>
      <c r="B311" s="52"/>
      <c r="C311" s="7" t="s">
        <v>172</v>
      </c>
      <c r="D311" s="7" t="s">
        <v>54</v>
      </c>
      <c r="E311" s="7" t="s">
        <v>354</v>
      </c>
      <c r="F311" s="7"/>
      <c r="G311" s="30">
        <f>SUM(G312,G319)+G324+G326</f>
        <v>114632.2</v>
      </c>
    </row>
    <row r="312" spans="1:7">
      <c r="A312" s="32" t="s">
        <v>35</v>
      </c>
      <c r="B312" s="7"/>
      <c r="C312" s="7" t="s">
        <v>172</v>
      </c>
      <c r="D312" s="7" t="s">
        <v>54</v>
      </c>
      <c r="E312" s="7" t="s">
        <v>355</v>
      </c>
      <c r="F312" s="7"/>
      <c r="G312" s="30">
        <f>SUM(G313,G315,G317)</f>
        <v>99189.8</v>
      </c>
    </row>
    <row r="313" spans="1:7">
      <c r="A313" s="32" t="s">
        <v>308</v>
      </c>
      <c r="B313" s="7"/>
      <c r="C313" s="7" t="s">
        <v>172</v>
      </c>
      <c r="D313" s="7" t="s">
        <v>54</v>
      </c>
      <c r="E313" s="7" t="s">
        <v>356</v>
      </c>
      <c r="F313" s="7"/>
      <c r="G313" s="30">
        <f>SUM(G314)</f>
        <v>57939.199999999997</v>
      </c>
    </row>
    <row r="314" spans="1:7" ht="31.5">
      <c r="A314" s="32" t="s">
        <v>52</v>
      </c>
      <c r="B314" s="7"/>
      <c r="C314" s="7" t="s">
        <v>172</v>
      </c>
      <c r="D314" s="7" t="s">
        <v>54</v>
      </c>
      <c r="E314" s="7" t="s">
        <v>356</v>
      </c>
      <c r="F314" s="7" t="s">
        <v>93</v>
      </c>
      <c r="G314" s="30">
        <v>57939.199999999997</v>
      </c>
    </row>
    <row r="315" spans="1:7">
      <c r="A315" s="32" t="s">
        <v>309</v>
      </c>
      <c r="B315" s="7"/>
      <c r="C315" s="7" t="s">
        <v>172</v>
      </c>
      <c r="D315" s="7" t="s">
        <v>54</v>
      </c>
      <c r="E315" s="7" t="s">
        <v>357</v>
      </c>
      <c r="F315" s="7"/>
      <c r="G315" s="30">
        <f>SUM(G316)</f>
        <v>1088.8</v>
      </c>
    </row>
    <row r="316" spans="1:7" ht="31.5">
      <c r="A316" s="32" t="s">
        <v>52</v>
      </c>
      <c r="B316" s="7"/>
      <c r="C316" s="7" t="s">
        <v>172</v>
      </c>
      <c r="D316" s="7" t="s">
        <v>54</v>
      </c>
      <c r="E316" s="7" t="s">
        <v>357</v>
      </c>
      <c r="F316" s="7" t="s">
        <v>93</v>
      </c>
      <c r="G316" s="30">
        <v>1088.8</v>
      </c>
    </row>
    <row r="317" spans="1:7">
      <c r="A317" s="32" t="s">
        <v>310</v>
      </c>
      <c r="B317" s="7"/>
      <c r="C317" s="7" t="s">
        <v>172</v>
      </c>
      <c r="D317" s="7" t="s">
        <v>54</v>
      </c>
      <c r="E317" s="7" t="s">
        <v>358</v>
      </c>
      <c r="F317" s="7"/>
      <c r="G317" s="30">
        <f>SUM(G318)</f>
        <v>40161.800000000003</v>
      </c>
    </row>
    <row r="318" spans="1:7" ht="31.5">
      <c r="A318" s="32" t="s">
        <v>52</v>
      </c>
      <c r="B318" s="7"/>
      <c r="C318" s="7" t="s">
        <v>172</v>
      </c>
      <c r="D318" s="7" t="s">
        <v>54</v>
      </c>
      <c r="E318" s="7" t="s">
        <v>358</v>
      </c>
      <c r="F318" s="7" t="s">
        <v>93</v>
      </c>
      <c r="G318" s="30">
        <v>40161.800000000003</v>
      </c>
    </row>
    <row r="319" spans="1:7" ht="47.25">
      <c r="A319" s="32" t="s">
        <v>26</v>
      </c>
      <c r="B319" s="7"/>
      <c r="C319" s="7" t="s">
        <v>172</v>
      </c>
      <c r="D319" s="7" t="s">
        <v>54</v>
      </c>
      <c r="E319" s="7" t="s">
        <v>359</v>
      </c>
      <c r="F319" s="7"/>
      <c r="G319" s="30">
        <f>SUM(G322+G320)</f>
        <v>15116</v>
      </c>
    </row>
    <row r="320" spans="1:7">
      <c r="A320" s="32" t="s">
        <v>309</v>
      </c>
      <c r="B320" s="7"/>
      <c r="C320" s="7" t="s">
        <v>172</v>
      </c>
      <c r="D320" s="7" t="s">
        <v>54</v>
      </c>
      <c r="E320" s="7" t="s">
        <v>558</v>
      </c>
      <c r="F320" s="7"/>
      <c r="G320" s="30">
        <f>SUM(G321)</f>
        <v>2578.9</v>
      </c>
    </row>
    <row r="321" spans="1:7" ht="31.5">
      <c r="A321" s="32" t="s">
        <v>248</v>
      </c>
      <c r="B321" s="7"/>
      <c r="C321" s="7" t="s">
        <v>172</v>
      </c>
      <c r="D321" s="7" t="s">
        <v>54</v>
      </c>
      <c r="E321" s="7" t="s">
        <v>558</v>
      </c>
      <c r="F321" s="7" t="s">
        <v>125</v>
      </c>
      <c r="G321" s="30">
        <v>2578.9</v>
      </c>
    </row>
    <row r="322" spans="1:7">
      <c r="A322" s="32" t="s">
        <v>310</v>
      </c>
      <c r="B322" s="7"/>
      <c r="C322" s="7" t="s">
        <v>172</v>
      </c>
      <c r="D322" s="7" t="s">
        <v>54</v>
      </c>
      <c r="E322" s="7" t="s">
        <v>360</v>
      </c>
      <c r="F322" s="7"/>
      <c r="G322" s="30">
        <f>SUM(G323)</f>
        <v>12537.1</v>
      </c>
    </row>
    <row r="323" spans="1:7" ht="31.5">
      <c r="A323" s="32" t="s">
        <v>248</v>
      </c>
      <c r="B323" s="7"/>
      <c r="C323" s="7" t="s">
        <v>172</v>
      </c>
      <c r="D323" s="7" t="s">
        <v>54</v>
      </c>
      <c r="E323" s="7" t="s">
        <v>360</v>
      </c>
      <c r="F323" s="7" t="s">
        <v>125</v>
      </c>
      <c r="G323" s="30">
        <v>12537.1</v>
      </c>
    </row>
    <row r="324" spans="1:7" ht="31.5">
      <c r="A324" s="32" t="s">
        <v>305</v>
      </c>
      <c r="B324" s="7"/>
      <c r="C324" s="7" t="s">
        <v>172</v>
      </c>
      <c r="D324" s="7" t="s">
        <v>54</v>
      </c>
      <c r="E324" s="7" t="s">
        <v>613</v>
      </c>
      <c r="F324" s="7"/>
      <c r="G324" s="30">
        <f>SUM(G325)</f>
        <v>0</v>
      </c>
    </row>
    <row r="325" spans="1:7" ht="31.5">
      <c r="A325" s="32" t="s">
        <v>306</v>
      </c>
      <c r="B325" s="7"/>
      <c r="C325" s="7" t="s">
        <v>172</v>
      </c>
      <c r="D325" s="7" t="s">
        <v>54</v>
      </c>
      <c r="E325" s="7" t="s">
        <v>613</v>
      </c>
      <c r="F325" s="7" t="s">
        <v>272</v>
      </c>
      <c r="G325" s="30">
        <v>0</v>
      </c>
    </row>
    <row r="326" spans="1:7" ht="31.5">
      <c r="A326" s="32" t="s">
        <v>289</v>
      </c>
      <c r="B326" s="7"/>
      <c r="C326" s="7" t="s">
        <v>172</v>
      </c>
      <c r="D326" s="7" t="s">
        <v>54</v>
      </c>
      <c r="E326" s="7" t="s">
        <v>926</v>
      </c>
      <c r="F326" s="7"/>
      <c r="G326" s="30">
        <f>SUM(G327)</f>
        <v>326.39999999999998</v>
      </c>
    </row>
    <row r="327" spans="1:7">
      <c r="A327" s="32" t="s">
        <v>309</v>
      </c>
      <c r="B327" s="7"/>
      <c r="C327" s="7" t="s">
        <v>172</v>
      </c>
      <c r="D327" s="7" t="s">
        <v>54</v>
      </c>
      <c r="E327" s="7" t="s">
        <v>927</v>
      </c>
      <c r="F327" s="7"/>
      <c r="G327" s="30">
        <f>SUM(G328)</f>
        <v>326.39999999999998</v>
      </c>
    </row>
    <row r="328" spans="1:7" ht="31.5">
      <c r="A328" s="32" t="s">
        <v>248</v>
      </c>
      <c r="B328" s="7"/>
      <c r="C328" s="7" t="s">
        <v>172</v>
      </c>
      <c r="D328" s="7" t="s">
        <v>54</v>
      </c>
      <c r="E328" s="7" t="s">
        <v>927</v>
      </c>
      <c r="F328" s="7" t="s">
        <v>125</v>
      </c>
      <c r="G328" s="30">
        <v>326.39999999999998</v>
      </c>
    </row>
    <row r="329" spans="1:7" ht="31.5">
      <c r="A329" s="32" t="s">
        <v>662</v>
      </c>
      <c r="B329" s="7"/>
      <c r="C329" s="7" t="s">
        <v>172</v>
      </c>
      <c r="D329" s="7" t="s">
        <v>54</v>
      </c>
      <c r="E329" s="7" t="s">
        <v>347</v>
      </c>
      <c r="F329" s="7"/>
      <c r="G329" s="30">
        <f>SUM(G330)</f>
        <v>2050</v>
      </c>
    </row>
    <row r="330" spans="1:7">
      <c r="A330" s="32" t="s">
        <v>35</v>
      </c>
      <c r="B330" s="7"/>
      <c r="C330" s="7" t="s">
        <v>172</v>
      </c>
      <c r="D330" s="7" t="s">
        <v>54</v>
      </c>
      <c r="E330" s="7" t="s">
        <v>348</v>
      </c>
      <c r="F330" s="7"/>
      <c r="G330" s="30">
        <f>SUM(G331)</f>
        <v>2050</v>
      </c>
    </row>
    <row r="331" spans="1:7">
      <c r="A331" s="32" t="s">
        <v>310</v>
      </c>
      <c r="B331" s="7"/>
      <c r="C331" s="7" t="s">
        <v>172</v>
      </c>
      <c r="D331" s="7" t="s">
        <v>54</v>
      </c>
      <c r="E331" s="7" t="s">
        <v>361</v>
      </c>
      <c r="F331" s="7"/>
      <c r="G331" s="30">
        <f>SUM(G332)</f>
        <v>2050</v>
      </c>
    </row>
    <row r="332" spans="1:7" ht="27" customHeight="1">
      <c r="A332" s="32" t="s">
        <v>52</v>
      </c>
      <c r="B332" s="7"/>
      <c r="C332" s="7" t="s">
        <v>172</v>
      </c>
      <c r="D332" s="7" t="s">
        <v>54</v>
      </c>
      <c r="E332" s="7" t="s">
        <v>361</v>
      </c>
      <c r="F332" s="7" t="s">
        <v>93</v>
      </c>
      <c r="G332" s="30">
        <v>2050</v>
      </c>
    </row>
    <row r="333" spans="1:7" ht="31.5">
      <c r="A333" s="32" t="s">
        <v>965</v>
      </c>
      <c r="B333" s="7"/>
      <c r="C333" s="7" t="s">
        <v>172</v>
      </c>
      <c r="D333" s="7" t="s">
        <v>54</v>
      </c>
      <c r="E333" s="7" t="s">
        <v>590</v>
      </c>
      <c r="F333" s="7"/>
      <c r="G333" s="30">
        <f>SUM(G334)</f>
        <v>31758.5</v>
      </c>
    </row>
    <row r="334" spans="1:7">
      <c r="A334" s="32" t="s">
        <v>35</v>
      </c>
      <c r="B334" s="7"/>
      <c r="C334" s="7" t="s">
        <v>172</v>
      </c>
      <c r="D334" s="7" t="s">
        <v>54</v>
      </c>
      <c r="E334" s="7" t="s">
        <v>591</v>
      </c>
      <c r="F334" s="7"/>
      <c r="G334" s="30">
        <f>SUM(G335)</f>
        <v>31758.5</v>
      </c>
    </row>
    <row r="335" spans="1:7">
      <c r="A335" s="32" t="s">
        <v>310</v>
      </c>
      <c r="B335" s="7"/>
      <c r="C335" s="7" t="s">
        <v>172</v>
      </c>
      <c r="D335" s="7" t="s">
        <v>54</v>
      </c>
      <c r="E335" s="7" t="s">
        <v>592</v>
      </c>
      <c r="F335" s="7"/>
      <c r="G335" s="30">
        <f>SUM(G336)</f>
        <v>31758.5</v>
      </c>
    </row>
    <row r="336" spans="1:7" ht="31.5">
      <c r="A336" s="32" t="s">
        <v>52</v>
      </c>
      <c r="B336" s="7"/>
      <c r="C336" s="7" t="s">
        <v>172</v>
      </c>
      <c r="D336" s="7" t="s">
        <v>54</v>
      </c>
      <c r="E336" s="7" t="s">
        <v>592</v>
      </c>
      <c r="F336" s="7" t="s">
        <v>93</v>
      </c>
      <c r="G336" s="30">
        <v>31758.5</v>
      </c>
    </row>
    <row r="337" spans="1:7" hidden="1">
      <c r="A337" s="32" t="s">
        <v>311</v>
      </c>
      <c r="B337" s="7"/>
      <c r="C337" s="7" t="s">
        <v>172</v>
      </c>
      <c r="D337" s="7" t="s">
        <v>54</v>
      </c>
      <c r="E337" s="7" t="s">
        <v>197</v>
      </c>
      <c r="F337" s="7"/>
      <c r="G337" s="30">
        <f>SUM(G338)+G341</f>
        <v>0</v>
      </c>
    </row>
    <row r="338" spans="1:7" ht="78.75" hidden="1">
      <c r="A338" s="51" t="s">
        <v>275</v>
      </c>
      <c r="B338" s="52"/>
      <c r="C338" s="7" t="s">
        <v>172</v>
      </c>
      <c r="D338" s="7" t="s">
        <v>54</v>
      </c>
      <c r="E338" s="7" t="s">
        <v>223</v>
      </c>
      <c r="F338" s="7"/>
      <c r="G338" s="30">
        <f>SUM(G339)</f>
        <v>0</v>
      </c>
    </row>
    <row r="339" spans="1:7" ht="63" hidden="1">
      <c r="A339" s="51" t="s">
        <v>363</v>
      </c>
      <c r="B339" s="52"/>
      <c r="C339" s="7" t="s">
        <v>172</v>
      </c>
      <c r="D339" s="7" t="s">
        <v>54</v>
      </c>
      <c r="E339" s="7" t="s">
        <v>362</v>
      </c>
      <c r="F339" s="7"/>
      <c r="G339" s="30">
        <f>SUM(G340)</f>
        <v>0</v>
      </c>
    </row>
    <row r="340" spans="1:7" ht="31.5" hidden="1">
      <c r="A340" s="32" t="s">
        <v>52</v>
      </c>
      <c r="B340" s="7"/>
      <c r="C340" s="7" t="s">
        <v>172</v>
      </c>
      <c r="D340" s="7" t="s">
        <v>54</v>
      </c>
      <c r="E340" s="7" t="s">
        <v>362</v>
      </c>
      <c r="F340" s="7" t="s">
        <v>93</v>
      </c>
      <c r="G340" s="30"/>
    </row>
    <row r="341" spans="1:7" hidden="1">
      <c r="A341" s="153" t="s">
        <v>154</v>
      </c>
      <c r="B341" s="7"/>
      <c r="C341" s="7" t="s">
        <v>172</v>
      </c>
      <c r="D341" s="7" t="s">
        <v>54</v>
      </c>
      <c r="E341" s="7" t="s">
        <v>594</v>
      </c>
      <c r="F341" s="7"/>
      <c r="G341" s="30">
        <f>SUM(G342)</f>
        <v>0</v>
      </c>
    </row>
    <row r="342" spans="1:7" hidden="1">
      <c r="A342" s="153" t="s">
        <v>498</v>
      </c>
      <c r="B342" s="7"/>
      <c r="C342" s="7" t="s">
        <v>172</v>
      </c>
      <c r="D342" s="7" t="s">
        <v>54</v>
      </c>
      <c r="E342" s="7" t="s">
        <v>595</v>
      </c>
      <c r="F342" s="7"/>
      <c r="G342" s="30">
        <f>SUM(G343)</f>
        <v>0</v>
      </c>
    </row>
    <row r="343" spans="1:7" ht="31.5" hidden="1">
      <c r="A343" s="153" t="s">
        <v>248</v>
      </c>
      <c r="B343" s="7"/>
      <c r="C343" s="7" t="s">
        <v>172</v>
      </c>
      <c r="D343" s="7" t="s">
        <v>54</v>
      </c>
      <c r="E343" s="7" t="s">
        <v>595</v>
      </c>
      <c r="F343" s="7" t="s">
        <v>125</v>
      </c>
      <c r="G343" s="30"/>
    </row>
    <row r="344" spans="1:7" ht="31.5">
      <c r="A344" s="153" t="s">
        <v>649</v>
      </c>
      <c r="B344" s="7"/>
      <c r="C344" s="7" t="s">
        <v>172</v>
      </c>
      <c r="D344" s="7" t="s">
        <v>54</v>
      </c>
      <c r="E344" s="37" t="s">
        <v>232</v>
      </c>
      <c r="F344" s="7"/>
      <c r="G344" s="30">
        <f>SUM(G345)</f>
        <v>9258.4</v>
      </c>
    </row>
    <row r="345" spans="1:7" ht="31.5">
      <c r="A345" s="153" t="s">
        <v>233</v>
      </c>
      <c r="B345" s="7"/>
      <c r="C345" s="7" t="s">
        <v>172</v>
      </c>
      <c r="D345" s="7" t="s">
        <v>54</v>
      </c>
      <c r="E345" s="37" t="s">
        <v>234</v>
      </c>
      <c r="F345" s="7"/>
      <c r="G345" s="30">
        <f>SUM(G346)+G350</f>
        <v>9258.4</v>
      </c>
    </row>
    <row r="346" spans="1:7" ht="31.5">
      <c r="A346" s="153" t="s">
        <v>80</v>
      </c>
      <c r="B346" s="7"/>
      <c r="C346" s="7" t="s">
        <v>172</v>
      </c>
      <c r="D346" s="7" t="s">
        <v>54</v>
      </c>
      <c r="E346" s="37" t="s">
        <v>235</v>
      </c>
      <c r="F346" s="7"/>
      <c r="G346" s="30">
        <f>SUM(G347)</f>
        <v>2317.1999999999998</v>
      </c>
    </row>
    <row r="347" spans="1:7" ht="31.5">
      <c r="A347" s="153" t="s">
        <v>616</v>
      </c>
      <c r="B347" s="7"/>
      <c r="C347" s="7" t="s">
        <v>172</v>
      </c>
      <c r="D347" s="7" t="s">
        <v>54</v>
      </c>
      <c r="E347" s="37" t="s">
        <v>237</v>
      </c>
      <c r="F347" s="7"/>
      <c r="G347" s="30">
        <f>SUM(G348:G349)</f>
        <v>2317.1999999999998</v>
      </c>
    </row>
    <row r="348" spans="1:7" ht="31.5">
      <c r="A348" s="153" t="s">
        <v>52</v>
      </c>
      <c r="B348" s="7"/>
      <c r="C348" s="7" t="s">
        <v>172</v>
      </c>
      <c r="D348" s="7" t="s">
        <v>54</v>
      </c>
      <c r="E348" s="37" t="s">
        <v>237</v>
      </c>
      <c r="F348" s="7" t="s">
        <v>93</v>
      </c>
      <c r="G348" s="30">
        <v>717.2</v>
      </c>
    </row>
    <row r="349" spans="1:7" ht="31.5">
      <c r="A349" s="32" t="s">
        <v>306</v>
      </c>
      <c r="B349" s="7"/>
      <c r="C349" s="7" t="s">
        <v>172</v>
      </c>
      <c r="D349" s="7" t="s">
        <v>54</v>
      </c>
      <c r="E349" s="37" t="s">
        <v>237</v>
      </c>
      <c r="F349" s="7" t="s">
        <v>272</v>
      </c>
      <c r="G349" s="30">
        <v>1600</v>
      </c>
    </row>
    <row r="350" spans="1:7" ht="31.5">
      <c r="A350" s="158" t="s">
        <v>968</v>
      </c>
      <c r="B350" s="7"/>
      <c r="C350" s="7" t="s">
        <v>172</v>
      </c>
      <c r="D350" s="7" t="s">
        <v>54</v>
      </c>
      <c r="E350" s="37" t="s">
        <v>967</v>
      </c>
      <c r="F350" s="7"/>
      <c r="G350" s="30">
        <f>SUM(G351)</f>
        <v>6941.2</v>
      </c>
    </row>
    <row r="351" spans="1:7" ht="31.5">
      <c r="A351" s="158" t="s">
        <v>52</v>
      </c>
      <c r="B351" s="7"/>
      <c r="C351" s="7" t="s">
        <v>172</v>
      </c>
      <c r="D351" s="7" t="s">
        <v>54</v>
      </c>
      <c r="E351" s="37" t="s">
        <v>967</v>
      </c>
      <c r="F351" s="7" t="s">
        <v>93</v>
      </c>
      <c r="G351" s="30">
        <v>6941.2</v>
      </c>
    </row>
    <row r="352" spans="1:7" ht="18.75" customHeight="1">
      <c r="A352" s="32" t="s">
        <v>181</v>
      </c>
      <c r="B352" s="7"/>
      <c r="C352" s="41" t="s">
        <v>172</v>
      </c>
      <c r="D352" s="41" t="s">
        <v>172</v>
      </c>
      <c r="E352" s="41"/>
      <c r="F352" s="41"/>
      <c r="G352" s="157">
        <f>SUM(G364)+G367+G353+G357+G371</f>
        <v>24399.100000000002</v>
      </c>
    </row>
    <row r="353" spans="1:7" ht="47.25">
      <c r="A353" s="2" t="s">
        <v>673</v>
      </c>
      <c r="B353" s="7"/>
      <c r="C353" s="41" t="s">
        <v>172</v>
      </c>
      <c r="D353" s="41" t="s">
        <v>172</v>
      </c>
      <c r="E353" s="41" t="s">
        <v>543</v>
      </c>
      <c r="F353" s="41"/>
      <c r="G353" s="157">
        <f>SUM(G354)</f>
        <v>21800</v>
      </c>
    </row>
    <row r="354" spans="1:7">
      <c r="A354" s="2" t="s">
        <v>307</v>
      </c>
      <c r="B354" s="7"/>
      <c r="C354" s="41" t="s">
        <v>172</v>
      </c>
      <c r="D354" s="41" t="s">
        <v>172</v>
      </c>
      <c r="E354" s="41" t="s">
        <v>544</v>
      </c>
      <c r="F354" s="41"/>
      <c r="G354" s="157">
        <f>SUM(G355)</f>
        <v>21800</v>
      </c>
    </row>
    <row r="355" spans="1:7">
      <c r="A355" s="32" t="s">
        <v>545</v>
      </c>
      <c r="B355" s="7"/>
      <c r="C355" s="41" t="s">
        <v>172</v>
      </c>
      <c r="D355" s="41" t="s">
        <v>172</v>
      </c>
      <c r="E355" s="154" t="s">
        <v>814</v>
      </c>
      <c r="F355" s="41"/>
      <c r="G355" s="157">
        <f>SUM(G356)</f>
        <v>21800</v>
      </c>
    </row>
    <row r="356" spans="1:7" ht="31.5">
      <c r="A356" s="32" t="s">
        <v>306</v>
      </c>
      <c r="B356" s="7"/>
      <c r="C356" s="41" t="s">
        <v>172</v>
      </c>
      <c r="D356" s="41" t="s">
        <v>172</v>
      </c>
      <c r="E356" s="154" t="s">
        <v>814</v>
      </c>
      <c r="F356" s="41" t="s">
        <v>272</v>
      </c>
      <c r="G356" s="157">
        <v>21800</v>
      </c>
    </row>
    <row r="357" spans="1:7" ht="31.5">
      <c r="A357" s="32" t="s">
        <v>663</v>
      </c>
      <c r="B357" s="7"/>
      <c r="C357" s="41" t="s">
        <v>172</v>
      </c>
      <c r="D357" s="41" t="s">
        <v>172</v>
      </c>
      <c r="E357" s="7" t="s">
        <v>268</v>
      </c>
      <c r="F357" s="7"/>
      <c r="G357" s="30">
        <f>SUM(G358)+G361</f>
        <v>951.4</v>
      </c>
    </row>
    <row r="358" spans="1:7" ht="31.5">
      <c r="A358" s="32" t="s">
        <v>304</v>
      </c>
      <c r="B358" s="7"/>
      <c r="C358" s="41" t="s">
        <v>172</v>
      </c>
      <c r="D358" s="41" t="s">
        <v>172</v>
      </c>
      <c r="E358" s="7" t="s">
        <v>350</v>
      </c>
      <c r="F358" s="7"/>
      <c r="G358" s="30">
        <f>SUM(G359)</f>
        <v>100</v>
      </c>
    </row>
    <row r="359" spans="1:7" ht="31.5">
      <c r="A359" s="32" t="s">
        <v>305</v>
      </c>
      <c r="B359" s="7"/>
      <c r="C359" s="41" t="s">
        <v>172</v>
      </c>
      <c r="D359" s="41" t="s">
        <v>172</v>
      </c>
      <c r="E359" s="7" t="s">
        <v>351</v>
      </c>
      <c r="F359" s="7"/>
      <c r="G359" s="30">
        <f>SUM(G360)</f>
        <v>100</v>
      </c>
    </row>
    <row r="360" spans="1:7" ht="31.5">
      <c r="A360" s="32" t="s">
        <v>306</v>
      </c>
      <c r="B360" s="7"/>
      <c r="C360" s="41" t="s">
        <v>172</v>
      </c>
      <c r="D360" s="41" t="s">
        <v>172</v>
      </c>
      <c r="E360" s="7" t="s">
        <v>351</v>
      </c>
      <c r="F360" s="7" t="s">
        <v>272</v>
      </c>
      <c r="G360" s="30">
        <v>100</v>
      </c>
    </row>
    <row r="361" spans="1:7">
      <c r="A361" s="32" t="s">
        <v>307</v>
      </c>
      <c r="B361" s="7"/>
      <c r="C361" s="41" t="s">
        <v>172</v>
      </c>
      <c r="D361" s="41" t="s">
        <v>172</v>
      </c>
      <c r="E361" s="7" t="s">
        <v>352</v>
      </c>
      <c r="F361" s="7"/>
      <c r="G361" s="30">
        <f>SUM(G362)</f>
        <v>851.4</v>
      </c>
    </row>
    <row r="362" spans="1:7" ht="31.5">
      <c r="A362" s="32" t="s">
        <v>305</v>
      </c>
      <c r="B362" s="7"/>
      <c r="C362" s="41" t="s">
        <v>172</v>
      </c>
      <c r="D362" s="41" t="s">
        <v>172</v>
      </c>
      <c r="E362" s="7" t="s">
        <v>353</v>
      </c>
      <c r="F362" s="7"/>
      <c r="G362" s="30">
        <f>SUM(G363)</f>
        <v>851.4</v>
      </c>
    </row>
    <row r="363" spans="1:7" ht="31.5">
      <c r="A363" s="32" t="s">
        <v>306</v>
      </c>
      <c r="B363" s="7"/>
      <c r="C363" s="41" t="s">
        <v>172</v>
      </c>
      <c r="D363" s="41" t="s">
        <v>172</v>
      </c>
      <c r="E363" s="7" t="s">
        <v>353</v>
      </c>
      <c r="F363" s="7" t="s">
        <v>272</v>
      </c>
      <c r="G363" s="30">
        <v>851.4</v>
      </c>
    </row>
    <row r="364" spans="1:7" ht="31.5">
      <c r="A364" s="32" t="s">
        <v>658</v>
      </c>
      <c r="B364" s="7"/>
      <c r="C364" s="41" t="s">
        <v>172</v>
      </c>
      <c r="D364" s="41" t="s">
        <v>172</v>
      </c>
      <c r="E364" s="41" t="s">
        <v>341</v>
      </c>
      <c r="F364" s="41"/>
      <c r="G364" s="157">
        <f>SUM(G365)</f>
        <v>1248.8</v>
      </c>
    </row>
    <row r="365" spans="1:7" ht="31.5">
      <c r="A365" s="32" t="s">
        <v>305</v>
      </c>
      <c r="B365" s="7"/>
      <c r="C365" s="41" t="s">
        <v>172</v>
      </c>
      <c r="D365" s="41" t="s">
        <v>172</v>
      </c>
      <c r="E365" s="41" t="s">
        <v>364</v>
      </c>
      <c r="F365" s="41"/>
      <c r="G365" s="157">
        <f>SUM(G366)</f>
        <v>1248.8</v>
      </c>
    </row>
    <row r="366" spans="1:7" ht="27.75" customHeight="1">
      <c r="A366" s="32" t="s">
        <v>306</v>
      </c>
      <c r="B366" s="7"/>
      <c r="C366" s="41" t="s">
        <v>172</v>
      </c>
      <c r="D366" s="41" t="s">
        <v>172</v>
      </c>
      <c r="E366" s="41" t="s">
        <v>364</v>
      </c>
      <c r="F366" s="41" t="s">
        <v>272</v>
      </c>
      <c r="G366" s="157">
        <v>1248.8</v>
      </c>
    </row>
    <row r="367" spans="1:7" ht="31.5">
      <c r="A367" s="32" t="s">
        <v>675</v>
      </c>
      <c r="B367" s="7"/>
      <c r="C367" s="41" t="s">
        <v>172</v>
      </c>
      <c r="D367" s="41" t="s">
        <v>172</v>
      </c>
      <c r="E367" s="41" t="s">
        <v>260</v>
      </c>
      <c r="F367" s="41"/>
      <c r="G367" s="157">
        <f>SUM(G368)</f>
        <v>250</v>
      </c>
    </row>
    <row r="368" spans="1:7" ht="31.5">
      <c r="A368" s="32" t="s">
        <v>435</v>
      </c>
      <c r="B368" s="7"/>
      <c r="C368" s="41" t="s">
        <v>172</v>
      </c>
      <c r="D368" s="41" t="s">
        <v>172</v>
      </c>
      <c r="E368" s="41" t="s">
        <v>263</v>
      </c>
      <c r="F368" s="41"/>
      <c r="G368" s="157">
        <f>SUM(G369)</f>
        <v>250</v>
      </c>
    </row>
    <row r="369" spans="1:7" ht="31.5">
      <c r="A369" s="32" t="s">
        <v>52</v>
      </c>
      <c r="B369" s="7"/>
      <c r="C369" s="41" t="s">
        <v>172</v>
      </c>
      <c r="D369" s="41" t="s">
        <v>172</v>
      </c>
      <c r="E369" s="41" t="s">
        <v>263</v>
      </c>
      <c r="F369" s="41" t="s">
        <v>93</v>
      </c>
      <c r="G369" s="157">
        <v>250</v>
      </c>
    </row>
    <row r="370" spans="1:7">
      <c r="A370" s="32" t="s">
        <v>196</v>
      </c>
      <c r="B370" s="7"/>
      <c r="C370" s="41" t="s">
        <v>172</v>
      </c>
      <c r="D370" s="41" t="s">
        <v>172</v>
      </c>
      <c r="E370" s="154" t="s">
        <v>197</v>
      </c>
      <c r="F370" s="41"/>
      <c r="G370" s="157">
        <f>SUM(G371)</f>
        <v>148.9</v>
      </c>
    </row>
    <row r="371" spans="1:7" ht="47.25">
      <c r="A371" s="153" t="s">
        <v>428</v>
      </c>
      <c r="B371" s="41"/>
      <c r="C371" s="41" t="s">
        <v>172</v>
      </c>
      <c r="D371" s="41" t="s">
        <v>172</v>
      </c>
      <c r="E371" s="154" t="s">
        <v>803</v>
      </c>
      <c r="F371" s="37"/>
      <c r="G371" s="157">
        <f>SUM(G372:G373)</f>
        <v>148.9</v>
      </c>
    </row>
    <row r="372" spans="1:7" ht="47.25">
      <c r="A372" s="32" t="s">
        <v>51</v>
      </c>
      <c r="B372" s="41"/>
      <c r="C372" s="41" t="s">
        <v>172</v>
      </c>
      <c r="D372" s="41" t="s">
        <v>172</v>
      </c>
      <c r="E372" s="154" t="s">
        <v>803</v>
      </c>
      <c r="F372" s="154" t="s">
        <v>91</v>
      </c>
      <c r="G372" s="157">
        <f>148.9-8.8</f>
        <v>140.1</v>
      </c>
    </row>
    <row r="373" spans="1:7" ht="16.5" customHeight="1">
      <c r="A373" s="153" t="s">
        <v>52</v>
      </c>
      <c r="B373" s="41"/>
      <c r="C373" s="41" t="s">
        <v>172</v>
      </c>
      <c r="D373" s="41" t="s">
        <v>172</v>
      </c>
      <c r="E373" s="154" t="s">
        <v>429</v>
      </c>
      <c r="F373" s="154" t="s">
        <v>93</v>
      </c>
      <c r="G373" s="157">
        <v>8.8000000000000007</v>
      </c>
    </row>
    <row r="374" spans="1:7">
      <c r="A374" s="153" t="s">
        <v>264</v>
      </c>
      <c r="B374" s="25"/>
      <c r="C374" s="154" t="s">
        <v>78</v>
      </c>
      <c r="D374" s="37"/>
      <c r="E374" s="37"/>
      <c r="F374" s="37"/>
      <c r="G374" s="157">
        <f>SUM(G375+G381)</f>
        <v>7143.5</v>
      </c>
    </row>
    <row r="375" spans="1:7">
      <c r="A375" s="153" t="s">
        <v>265</v>
      </c>
      <c r="B375" s="25"/>
      <c r="C375" s="154" t="s">
        <v>78</v>
      </c>
      <c r="D375" s="154" t="s">
        <v>54</v>
      </c>
      <c r="E375" s="37"/>
      <c r="F375" s="37"/>
      <c r="G375" s="157">
        <f>SUM(G376)</f>
        <v>5633.5</v>
      </c>
    </row>
    <row r="376" spans="1:7" ht="31.5">
      <c r="A376" s="153" t="s">
        <v>672</v>
      </c>
      <c r="B376" s="25"/>
      <c r="C376" s="154" t="s">
        <v>78</v>
      </c>
      <c r="D376" s="154" t="s">
        <v>54</v>
      </c>
      <c r="E376" s="37" t="s">
        <v>266</v>
      </c>
      <c r="F376" s="37"/>
      <c r="G376" s="157">
        <f>SUM(G377)</f>
        <v>5633.5</v>
      </c>
    </row>
    <row r="377" spans="1:7" ht="31.5">
      <c r="A377" s="153" t="s">
        <v>45</v>
      </c>
      <c r="B377" s="25"/>
      <c r="C377" s="154" t="s">
        <v>78</v>
      </c>
      <c r="D377" s="154" t="s">
        <v>54</v>
      </c>
      <c r="E377" s="37" t="s">
        <v>267</v>
      </c>
      <c r="F377" s="37"/>
      <c r="G377" s="157">
        <f>SUM(G378:G380)</f>
        <v>5633.5</v>
      </c>
    </row>
    <row r="378" spans="1:7" ht="47.25">
      <c r="A378" s="32" t="s">
        <v>51</v>
      </c>
      <c r="B378" s="25"/>
      <c r="C378" s="154" t="s">
        <v>78</v>
      </c>
      <c r="D378" s="154" t="s">
        <v>54</v>
      </c>
      <c r="E378" s="37" t="s">
        <v>267</v>
      </c>
      <c r="F378" s="154" t="s">
        <v>91</v>
      </c>
      <c r="G378" s="157">
        <v>4750.2</v>
      </c>
    </row>
    <row r="379" spans="1:7" ht="31.5">
      <c r="A379" s="153" t="s">
        <v>52</v>
      </c>
      <c r="B379" s="25"/>
      <c r="C379" s="154" t="s">
        <v>78</v>
      </c>
      <c r="D379" s="154" t="s">
        <v>54</v>
      </c>
      <c r="E379" s="37" t="s">
        <v>267</v>
      </c>
      <c r="F379" s="154" t="s">
        <v>93</v>
      </c>
      <c r="G379" s="157">
        <v>829.3</v>
      </c>
    </row>
    <row r="380" spans="1:7">
      <c r="A380" s="153" t="s">
        <v>22</v>
      </c>
      <c r="B380" s="25"/>
      <c r="C380" s="154" t="s">
        <v>78</v>
      </c>
      <c r="D380" s="154" t="s">
        <v>54</v>
      </c>
      <c r="E380" s="37" t="s">
        <v>267</v>
      </c>
      <c r="F380" s="154" t="s">
        <v>98</v>
      </c>
      <c r="G380" s="157">
        <v>54</v>
      </c>
    </row>
    <row r="381" spans="1:7">
      <c r="A381" s="153" t="s">
        <v>182</v>
      </c>
      <c r="B381" s="25"/>
      <c r="C381" s="154" t="s">
        <v>78</v>
      </c>
      <c r="D381" s="154" t="s">
        <v>172</v>
      </c>
      <c r="E381" s="37"/>
      <c r="F381" s="37"/>
      <c r="G381" s="157">
        <f>SUM(G382)</f>
        <v>1510</v>
      </c>
    </row>
    <row r="382" spans="1:7" ht="31.5">
      <c r="A382" s="153" t="s">
        <v>672</v>
      </c>
      <c r="B382" s="25"/>
      <c r="C382" s="154" t="s">
        <v>78</v>
      </c>
      <c r="D382" s="154" t="s">
        <v>172</v>
      </c>
      <c r="E382" s="37" t="s">
        <v>266</v>
      </c>
      <c r="F382" s="37"/>
      <c r="G382" s="157">
        <f>SUM(G383)+G389</f>
        <v>1510</v>
      </c>
    </row>
    <row r="383" spans="1:7">
      <c r="A383" s="153" t="s">
        <v>35</v>
      </c>
      <c r="B383" s="25"/>
      <c r="C383" s="154" t="s">
        <v>78</v>
      </c>
      <c r="D383" s="154" t="s">
        <v>172</v>
      </c>
      <c r="E383" s="37" t="s">
        <v>274</v>
      </c>
      <c r="F383" s="37"/>
      <c r="G383" s="157">
        <f>SUM(G384)+G386</f>
        <v>1510</v>
      </c>
    </row>
    <row r="384" spans="1:7" ht="47.25" hidden="1">
      <c r="A384" s="153" t="s">
        <v>312</v>
      </c>
      <c r="B384" s="25"/>
      <c r="C384" s="154" t="s">
        <v>78</v>
      </c>
      <c r="D384" s="154" t="s">
        <v>172</v>
      </c>
      <c r="E384" s="37" t="s">
        <v>313</v>
      </c>
      <c r="F384" s="37"/>
      <c r="G384" s="157">
        <f>SUM(G385)</f>
        <v>0</v>
      </c>
    </row>
    <row r="385" spans="1:7" hidden="1">
      <c r="A385" s="153" t="s">
        <v>92</v>
      </c>
      <c r="B385" s="25"/>
      <c r="C385" s="154" t="s">
        <v>78</v>
      </c>
      <c r="D385" s="154" t="s">
        <v>172</v>
      </c>
      <c r="E385" s="37" t="s">
        <v>313</v>
      </c>
      <c r="F385" s="154" t="s">
        <v>93</v>
      </c>
      <c r="G385" s="157"/>
    </row>
    <row r="386" spans="1:7" ht="47.25">
      <c r="A386" s="153" t="s">
        <v>312</v>
      </c>
      <c r="B386" s="25"/>
      <c r="C386" s="154" t="s">
        <v>78</v>
      </c>
      <c r="D386" s="154" t="s">
        <v>172</v>
      </c>
      <c r="E386" s="37" t="s">
        <v>313</v>
      </c>
      <c r="F386" s="37"/>
      <c r="G386" s="157">
        <f>SUM(G387:G388)</f>
        <v>1510</v>
      </c>
    </row>
    <row r="387" spans="1:7" ht="47.25">
      <c r="A387" s="32" t="s">
        <v>51</v>
      </c>
      <c r="B387" s="25"/>
      <c r="C387" s="154" t="s">
        <v>78</v>
      </c>
      <c r="D387" s="154" t="s">
        <v>172</v>
      </c>
      <c r="E387" s="37" t="s">
        <v>313</v>
      </c>
      <c r="F387" s="37">
        <v>100</v>
      </c>
      <c r="G387" s="157">
        <f>1+8</f>
        <v>9</v>
      </c>
    </row>
    <row r="388" spans="1:7" ht="31.5">
      <c r="A388" s="153" t="s">
        <v>52</v>
      </c>
      <c r="B388" s="25"/>
      <c r="C388" s="154" t="s">
        <v>78</v>
      </c>
      <c r="D388" s="154" t="s">
        <v>172</v>
      </c>
      <c r="E388" s="37" t="s">
        <v>313</v>
      </c>
      <c r="F388" s="154" t="s">
        <v>93</v>
      </c>
      <c r="G388" s="157">
        <f>1009-8+500</f>
        <v>1501</v>
      </c>
    </row>
    <row r="389" spans="1:7" ht="31.5" hidden="1">
      <c r="A389" s="32" t="s">
        <v>305</v>
      </c>
      <c r="B389" s="25"/>
      <c r="C389" s="154" t="s">
        <v>78</v>
      </c>
      <c r="D389" s="154" t="s">
        <v>172</v>
      </c>
      <c r="E389" s="37" t="s">
        <v>680</v>
      </c>
      <c r="F389" s="154"/>
      <c r="G389" s="157">
        <f>SUM(G390)</f>
        <v>0</v>
      </c>
    </row>
    <row r="390" spans="1:7" ht="31.5" hidden="1">
      <c r="A390" s="32" t="s">
        <v>306</v>
      </c>
      <c r="B390" s="25"/>
      <c r="C390" s="154" t="s">
        <v>78</v>
      </c>
      <c r="D390" s="154" t="s">
        <v>172</v>
      </c>
      <c r="E390" s="37" t="s">
        <v>680</v>
      </c>
      <c r="F390" s="154" t="s">
        <v>272</v>
      </c>
      <c r="G390" s="157">
        <v>0</v>
      </c>
    </row>
    <row r="391" spans="1:7" ht="21" hidden="1" customHeight="1">
      <c r="A391" s="32" t="s">
        <v>115</v>
      </c>
      <c r="B391" s="7"/>
      <c r="C391" s="41" t="s">
        <v>116</v>
      </c>
      <c r="D391" s="41"/>
      <c r="E391" s="41"/>
      <c r="F391" s="41"/>
      <c r="G391" s="157">
        <f>SUM(G397+G406)</f>
        <v>0</v>
      </c>
    </row>
    <row r="392" spans="1:7" hidden="1">
      <c r="A392" s="32" t="s">
        <v>183</v>
      </c>
      <c r="B392" s="7"/>
      <c r="C392" s="41" t="s">
        <v>116</v>
      </c>
      <c r="D392" s="41" t="s">
        <v>34</v>
      </c>
      <c r="E392" s="41"/>
      <c r="F392" s="41"/>
      <c r="G392" s="157">
        <f>SUM(G393)</f>
        <v>0</v>
      </c>
    </row>
    <row r="393" spans="1:7" ht="31.5" hidden="1">
      <c r="A393" s="32" t="s">
        <v>597</v>
      </c>
      <c r="B393" s="7"/>
      <c r="C393" s="41" t="s">
        <v>116</v>
      </c>
      <c r="D393" s="41" t="s">
        <v>34</v>
      </c>
      <c r="E393" s="37" t="s">
        <v>232</v>
      </c>
      <c r="F393" s="41"/>
      <c r="G393" s="157">
        <f>SUM(G394)</f>
        <v>0</v>
      </c>
    </row>
    <row r="394" spans="1:7" ht="31.5" hidden="1">
      <c r="A394" s="153" t="s">
        <v>233</v>
      </c>
      <c r="B394" s="7"/>
      <c r="C394" s="41" t="s">
        <v>116</v>
      </c>
      <c r="D394" s="41" t="s">
        <v>34</v>
      </c>
      <c r="E394" s="37" t="s">
        <v>234</v>
      </c>
      <c r="F394" s="41"/>
      <c r="G394" s="157">
        <f>SUM(G395)</f>
        <v>0</v>
      </c>
    </row>
    <row r="395" spans="1:7" ht="47.25" hidden="1">
      <c r="A395" s="32" t="s">
        <v>483</v>
      </c>
      <c r="B395" s="7"/>
      <c r="C395" s="41" t="s">
        <v>116</v>
      </c>
      <c r="D395" s="41" t="s">
        <v>34</v>
      </c>
      <c r="E395" s="37" t="s">
        <v>484</v>
      </c>
      <c r="F395" s="41"/>
      <c r="G395" s="157">
        <f>SUM(G396)</f>
        <v>0</v>
      </c>
    </row>
    <row r="396" spans="1:7" ht="31.5" hidden="1">
      <c r="A396" s="32" t="s">
        <v>306</v>
      </c>
      <c r="B396" s="7"/>
      <c r="C396" s="41" t="s">
        <v>116</v>
      </c>
      <c r="D396" s="41" t="s">
        <v>34</v>
      </c>
      <c r="E396" s="37" t="s">
        <v>484</v>
      </c>
      <c r="F396" s="41" t="s">
        <v>272</v>
      </c>
      <c r="G396" s="157"/>
    </row>
    <row r="397" spans="1:7" ht="20.25" hidden="1" customHeight="1">
      <c r="A397" s="153" t="s">
        <v>186</v>
      </c>
      <c r="B397" s="7"/>
      <c r="C397" s="41" t="s">
        <v>116</v>
      </c>
      <c r="D397" s="154" t="s">
        <v>176</v>
      </c>
      <c r="E397" s="37"/>
      <c r="F397" s="41"/>
      <c r="G397" s="157">
        <f>SUM(G398+G403)</f>
        <v>0</v>
      </c>
    </row>
    <row r="398" spans="1:7" ht="31.5" hidden="1">
      <c r="A398" s="32" t="s">
        <v>597</v>
      </c>
      <c r="B398" s="7"/>
      <c r="C398" s="41" t="s">
        <v>116</v>
      </c>
      <c r="D398" s="154" t="s">
        <v>44</v>
      </c>
      <c r="E398" s="7" t="s">
        <v>232</v>
      </c>
      <c r="F398" s="7"/>
      <c r="G398" s="30">
        <f>SUM(G399)</f>
        <v>0</v>
      </c>
    </row>
    <row r="399" spans="1:7" ht="31.5" hidden="1">
      <c r="A399" s="32" t="s">
        <v>233</v>
      </c>
      <c r="B399" s="7"/>
      <c r="C399" s="41" t="s">
        <v>116</v>
      </c>
      <c r="D399" s="154" t="s">
        <v>44</v>
      </c>
      <c r="E399" s="7" t="s">
        <v>234</v>
      </c>
      <c r="F399" s="7"/>
      <c r="G399" s="30">
        <f>SUM(G400)</f>
        <v>0</v>
      </c>
    </row>
    <row r="400" spans="1:7" ht="31.5" hidden="1">
      <c r="A400" s="32" t="s">
        <v>80</v>
      </c>
      <c r="B400" s="7"/>
      <c r="C400" s="41" t="s">
        <v>116</v>
      </c>
      <c r="D400" s="154" t="s">
        <v>44</v>
      </c>
      <c r="E400" s="7" t="s">
        <v>235</v>
      </c>
      <c r="F400" s="7"/>
      <c r="G400" s="30">
        <f>SUM(G401)</f>
        <v>0</v>
      </c>
    </row>
    <row r="401" spans="1:7" ht="31.5" hidden="1">
      <c r="A401" s="32" t="s">
        <v>236</v>
      </c>
      <c r="B401" s="7"/>
      <c r="C401" s="41" t="s">
        <v>116</v>
      </c>
      <c r="D401" s="154" t="s">
        <v>44</v>
      </c>
      <c r="E401" s="7" t="s">
        <v>237</v>
      </c>
      <c r="F401" s="7"/>
      <c r="G401" s="30">
        <f>SUM(G402)</f>
        <v>0</v>
      </c>
    </row>
    <row r="402" spans="1:7" ht="31.5" hidden="1">
      <c r="A402" s="32" t="s">
        <v>52</v>
      </c>
      <c r="B402" s="7"/>
      <c r="C402" s="41" t="s">
        <v>116</v>
      </c>
      <c r="D402" s="154" t="s">
        <v>44</v>
      </c>
      <c r="E402" s="7" t="s">
        <v>237</v>
      </c>
      <c r="F402" s="7" t="s">
        <v>93</v>
      </c>
      <c r="G402" s="30"/>
    </row>
    <row r="403" spans="1:7" ht="47.25" hidden="1">
      <c r="A403" s="32" t="s">
        <v>643</v>
      </c>
      <c r="B403" s="7"/>
      <c r="C403" s="41" t="s">
        <v>116</v>
      </c>
      <c r="D403" s="154" t="s">
        <v>176</v>
      </c>
      <c r="E403" s="7" t="s">
        <v>614</v>
      </c>
      <c r="F403" s="7"/>
      <c r="G403" s="30">
        <f>SUM(G404)</f>
        <v>0</v>
      </c>
    </row>
    <row r="404" spans="1:7" ht="31.5" hidden="1">
      <c r="A404" s="32" t="s">
        <v>305</v>
      </c>
      <c r="B404" s="7"/>
      <c r="C404" s="41" t="s">
        <v>116</v>
      </c>
      <c r="D404" s="154" t="s">
        <v>176</v>
      </c>
      <c r="E404" s="7" t="s">
        <v>615</v>
      </c>
      <c r="F404" s="7"/>
      <c r="G404" s="30">
        <f>SUM(G405)</f>
        <v>0</v>
      </c>
    </row>
    <row r="405" spans="1:7" ht="31.5" hidden="1">
      <c r="A405" s="32" t="s">
        <v>306</v>
      </c>
      <c r="B405" s="7"/>
      <c r="C405" s="41" t="s">
        <v>116</v>
      </c>
      <c r="D405" s="154" t="s">
        <v>176</v>
      </c>
      <c r="E405" s="7" t="s">
        <v>615</v>
      </c>
      <c r="F405" s="7" t="s">
        <v>272</v>
      </c>
      <c r="G405" s="30">
        <v>0</v>
      </c>
    </row>
    <row r="406" spans="1:7" hidden="1">
      <c r="A406" s="153" t="s">
        <v>117</v>
      </c>
      <c r="B406" s="7"/>
      <c r="C406" s="41" t="s">
        <v>116</v>
      </c>
      <c r="D406" s="41" t="s">
        <v>54</v>
      </c>
      <c r="E406" s="7"/>
      <c r="F406" s="7"/>
      <c r="G406" s="30">
        <f>SUM(G407)</f>
        <v>0</v>
      </c>
    </row>
    <row r="407" spans="1:7" ht="31.5" hidden="1">
      <c r="A407" s="32" t="s">
        <v>658</v>
      </c>
      <c r="B407" s="7"/>
      <c r="C407" s="41" t="s">
        <v>116</v>
      </c>
      <c r="D407" s="41" t="s">
        <v>54</v>
      </c>
      <c r="E407" s="41" t="s">
        <v>341</v>
      </c>
      <c r="F407" s="7"/>
      <c r="G407" s="30">
        <f>SUM(G408)</f>
        <v>0</v>
      </c>
    </row>
    <row r="408" spans="1:7" ht="31.5" hidden="1">
      <c r="A408" s="32" t="s">
        <v>305</v>
      </c>
      <c r="B408" s="7"/>
      <c r="C408" s="41" t="s">
        <v>116</v>
      </c>
      <c r="D408" s="41" t="s">
        <v>54</v>
      </c>
      <c r="E408" s="41" t="s">
        <v>364</v>
      </c>
      <c r="F408" s="7"/>
      <c r="G408" s="30">
        <f>SUM(G409)</f>
        <v>0</v>
      </c>
    </row>
    <row r="409" spans="1:7" ht="31.5" hidden="1">
      <c r="A409" s="32" t="s">
        <v>306</v>
      </c>
      <c r="B409" s="7"/>
      <c r="C409" s="41" t="s">
        <v>116</v>
      </c>
      <c r="D409" s="41" t="s">
        <v>54</v>
      </c>
      <c r="E409" s="41" t="s">
        <v>364</v>
      </c>
      <c r="F409" s="7" t="s">
        <v>272</v>
      </c>
      <c r="G409" s="30"/>
    </row>
    <row r="410" spans="1:7">
      <c r="A410" s="32" t="s">
        <v>126</v>
      </c>
      <c r="B410" s="7"/>
      <c r="C410" s="41" t="s">
        <v>15</v>
      </c>
      <c r="D410" s="41"/>
      <c r="E410" s="41"/>
      <c r="F410" s="7"/>
      <c r="G410" s="30">
        <f>SUM(G411)</f>
        <v>49695.7</v>
      </c>
    </row>
    <row r="411" spans="1:7">
      <c r="A411" s="32" t="s">
        <v>682</v>
      </c>
      <c r="B411" s="7"/>
      <c r="C411" s="44" t="s">
        <v>15</v>
      </c>
      <c r="D411" s="44" t="s">
        <v>13</v>
      </c>
      <c r="E411" s="44"/>
      <c r="F411" s="44"/>
      <c r="G411" s="157">
        <f>SUM(G412)+G415</f>
        <v>49695.7</v>
      </c>
    </row>
    <row r="412" spans="1:7" ht="31.5">
      <c r="A412" s="2" t="s">
        <v>820</v>
      </c>
      <c r="B412" s="7"/>
      <c r="C412" s="44" t="s">
        <v>15</v>
      </c>
      <c r="D412" s="44" t="s">
        <v>13</v>
      </c>
      <c r="E412" s="44" t="s">
        <v>683</v>
      </c>
      <c r="F412" s="44"/>
      <c r="G412" s="157">
        <f>SUM(G413)</f>
        <v>49395.7</v>
      </c>
    </row>
    <row r="413" spans="1:7">
      <c r="A413" s="2" t="s">
        <v>681</v>
      </c>
      <c r="B413" s="7"/>
      <c r="C413" s="44" t="s">
        <v>15</v>
      </c>
      <c r="D413" s="44" t="s">
        <v>13</v>
      </c>
      <c r="E413" s="44" t="s">
        <v>815</v>
      </c>
      <c r="F413" s="44"/>
      <c r="G413" s="157">
        <f>SUM(G414)</f>
        <v>49395.7</v>
      </c>
    </row>
    <row r="414" spans="1:7" ht="31.5">
      <c r="A414" s="2" t="s">
        <v>306</v>
      </c>
      <c r="B414" s="7"/>
      <c r="C414" s="44" t="s">
        <v>15</v>
      </c>
      <c r="D414" s="44" t="s">
        <v>13</v>
      </c>
      <c r="E414" s="44" t="s">
        <v>815</v>
      </c>
      <c r="F414" s="44" t="s">
        <v>272</v>
      </c>
      <c r="G414" s="157">
        <v>49395.7</v>
      </c>
    </row>
    <row r="415" spans="1:7" ht="31.5">
      <c r="A415" s="32" t="s">
        <v>658</v>
      </c>
      <c r="B415" s="7"/>
      <c r="C415" s="44" t="s">
        <v>15</v>
      </c>
      <c r="D415" s="44" t="s">
        <v>13</v>
      </c>
      <c r="E415" s="41" t="s">
        <v>341</v>
      </c>
      <c r="F415" s="7"/>
      <c r="G415" s="30">
        <f>SUM(G416)</f>
        <v>300</v>
      </c>
    </row>
    <row r="416" spans="1:7" ht="31.5">
      <c r="A416" s="32" t="s">
        <v>305</v>
      </c>
      <c r="B416" s="7"/>
      <c r="C416" s="44" t="s">
        <v>15</v>
      </c>
      <c r="D416" s="44" t="s">
        <v>13</v>
      </c>
      <c r="E416" s="41" t="s">
        <v>364</v>
      </c>
      <c r="F416" s="7"/>
      <c r="G416" s="30">
        <f>SUM(G417)</f>
        <v>300</v>
      </c>
    </row>
    <row r="417" spans="1:7" ht="31.5">
      <c r="A417" s="32" t="s">
        <v>306</v>
      </c>
      <c r="B417" s="7"/>
      <c r="C417" s="44" t="s">
        <v>15</v>
      </c>
      <c r="D417" s="44" t="s">
        <v>13</v>
      </c>
      <c r="E417" s="41" t="s">
        <v>364</v>
      </c>
      <c r="F417" s="7" t="s">
        <v>272</v>
      </c>
      <c r="G417" s="30">
        <v>300</v>
      </c>
    </row>
    <row r="418" spans="1:7">
      <c r="A418" s="153" t="s">
        <v>30</v>
      </c>
      <c r="B418" s="25"/>
      <c r="C418" s="154" t="s">
        <v>31</v>
      </c>
      <c r="D418" s="154"/>
      <c r="E418" s="37"/>
      <c r="F418" s="37"/>
      <c r="G418" s="157">
        <f>SUM(G419+G431)+G442</f>
        <v>86182</v>
      </c>
    </row>
    <row r="419" spans="1:7">
      <c r="A419" s="153" t="s">
        <v>53</v>
      </c>
      <c r="B419" s="25"/>
      <c r="C419" s="154" t="s">
        <v>31</v>
      </c>
      <c r="D419" s="154" t="s">
        <v>54</v>
      </c>
      <c r="E419" s="37"/>
      <c r="F419" s="37"/>
      <c r="G419" s="157">
        <f>SUM(G424)+G420+G427</f>
        <v>1384.7</v>
      </c>
    </row>
    <row r="420" spans="1:7" ht="31.5">
      <c r="A420" s="2" t="s">
        <v>959</v>
      </c>
      <c r="B420" s="154"/>
      <c r="C420" s="154" t="s">
        <v>31</v>
      </c>
      <c r="D420" s="154" t="s">
        <v>54</v>
      </c>
      <c r="E420" s="37" t="s">
        <v>268</v>
      </c>
      <c r="F420" s="53"/>
      <c r="G420" s="157">
        <f>SUM(G421)</f>
        <v>134.69999999999999</v>
      </c>
    </row>
    <row r="421" spans="1:7" ht="31.5">
      <c r="A421" s="153" t="s">
        <v>960</v>
      </c>
      <c r="B421" s="154"/>
      <c r="C421" s="154" t="s">
        <v>31</v>
      </c>
      <c r="D421" s="154" t="s">
        <v>54</v>
      </c>
      <c r="E421" s="37" t="s">
        <v>269</v>
      </c>
      <c r="F421" s="53"/>
      <c r="G421" s="157">
        <f>SUM(G422)</f>
        <v>134.69999999999999</v>
      </c>
    </row>
    <row r="422" spans="1:7" ht="37.5" customHeight="1">
      <c r="A422" s="153" t="s">
        <v>929</v>
      </c>
      <c r="B422" s="154"/>
      <c r="C422" s="154" t="s">
        <v>31</v>
      </c>
      <c r="D422" s="154" t="s">
        <v>54</v>
      </c>
      <c r="E422" s="37" t="s">
        <v>928</v>
      </c>
      <c r="F422" s="53"/>
      <c r="G422" s="157">
        <f>SUM(G423)</f>
        <v>134.69999999999999</v>
      </c>
    </row>
    <row r="423" spans="1:7">
      <c r="A423" s="153" t="s">
        <v>42</v>
      </c>
      <c r="B423" s="154"/>
      <c r="C423" s="154" t="s">
        <v>31</v>
      </c>
      <c r="D423" s="154" t="s">
        <v>54</v>
      </c>
      <c r="E423" s="37" t="s">
        <v>928</v>
      </c>
      <c r="F423" s="37">
        <v>300</v>
      </c>
      <c r="G423" s="157">
        <v>134.69999999999999</v>
      </c>
    </row>
    <row r="424" spans="1:7" ht="31.5" hidden="1">
      <c r="A424" s="153" t="s">
        <v>600</v>
      </c>
      <c r="B424" s="25"/>
      <c r="C424" s="154" t="s">
        <v>31</v>
      </c>
      <c r="D424" s="154" t="s">
        <v>54</v>
      </c>
      <c r="E424" s="37" t="s">
        <v>260</v>
      </c>
      <c r="F424" s="37"/>
      <c r="G424" s="157">
        <f>SUM(G425)</f>
        <v>0</v>
      </c>
    </row>
    <row r="425" spans="1:7" ht="78.75" hidden="1">
      <c r="A425" s="153" t="s">
        <v>790</v>
      </c>
      <c r="B425" s="25"/>
      <c r="C425" s="154" t="s">
        <v>31</v>
      </c>
      <c r="D425" s="154" t="s">
        <v>54</v>
      </c>
      <c r="E425" s="37" t="s">
        <v>270</v>
      </c>
      <c r="F425" s="37"/>
      <c r="G425" s="157">
        <f>SUM(G426)</f>
        <v>0</v>
      </c>
    </row>
    <row r="426" spans="1:7" hidden="1">
      <c r="A426" s="153" t="s">
        <v>92</v>
      </c>
      <c r="B426" s="25"/>
      <c r="C426" s="154" t="s">
        <v>31</v>
      </c>
      <c r="D426" s="154" t="s">
        <v>54</v>
      </c>
      <c r="E426" s="37" t="s">
        <v>270</v>
      </c>
      <c r="F426" s="37">
        <v>200</v>
      </c>
      <c r="G426" s="157"/>
    </row>
    <row r="427" spans="1:7" ht="47.25">
      <c r="A427" s="153" t="s">
        <v>695</v>
      </c>
      <c r="B427" s="25"/>
      <c r="C427" s="154" t="s">
        <v>31</v>
      </c>
      <c r="D427" s="154" t="s">
        <v>54</v>
      </c>
      <c r="E427" s="37" t="s">
        <v>524</v>
      </c>
      <c r="F427" s="37"/>
      <c r="G427" s="157">
        <f>SUM(G428)</f>
        <v>1250</v>
      </c>
    </row>
    <row r="428" spans="1:7">
      <c r="A428" s="153" t="s">
        <v>35</v>
      </c>
      <c r="B428" s="25"/>
      <c r="C428" s="154" t="s">
        <v>31</v>
      </c>
      <c r="D428" s="154" t="s">
        <v>54</v>
      </c>
      <c r="E428" s="37" t="s">
        <v>525</v>
      </c>
      <c r="F428" s="37"/>
      <c r="G428" s="157">
        <f>SUM(G429)</f>
        <v>1250</v>
      </c>
    </row>
    <row r="429" spans="1:7">
      <c r="A429" s="153" t="s">
        <v>55</v>
      </c>
      <c r="B429" s="25"/>
      <c r="C429" s="154" t="s">
        <v>31</v>
      </c>
      <c r="D429" s="154" t="s">
        <v>54</v>
      </c>
      <c r="E429" s="37" t="s">
        <v>526</v>
      </c>
      <c r="F429" s="37"/>
      <c r="G429" s="157">
        <f>SUM(G430)</f>
        <v>1250</v>
      </c>
    </row>
    <row r="430" spans="1:7">
      <c r="A430" s="153" t="s">
        <v>42</v>
      </c>
      <c r="B430" s="25"/>
      <c r="C430" s="154" t="s">
        <v>31</v>
      </c>
      <c r="D430" s="154" t="s">
        <v>54</v>
      </c>
      <c r="E430" s="37" t="s">
        <v>526</v>
      </c>
      <c r="F430" s="37">
        <v>300</v>
      </c>
      <c r="G430" s="157">
        <v>1250</v>
      </c>
    </row>
    <row r="431" spans="1:7">
      <c r="A431" s="153" t="s">
        <v>189</v>
      </c>
      <c r="B431" s="25"/>
      <c r="C431" s="154" t="s">
        <v>31</v>
      </c>
      <c r="D431" s="154" t="s">
        <v>13</v>
      </c>
      <c r="E431" s="154"/>
      <c r="F431" s="154"/>
      <c r="G431" s="157">
        <f>SUM(G436)+G432</f>
        <v>56152.3</v>
      </c>
    </row>
    <row r="432" spans="1:7" ht="31.5">
      <c r="A432" s="153" t="s">
        <v>663</v>
      </c>
      <c r="B432" s="25"/>
      <c r="C432" s="154" t="s">
        <v>31</v>
      </c>
      <c r="D432" s="154" t="s">
        <v>13</v>
      </c>
      <c r="E432" s="37" t="s">
        <v>268</v>
      </c>
      <c r="F432" s="154"/>
      <c r="G432" s="157">
        <f>SUM(G433)</f>
        <v>1737.3</v>
      </c>
    </row>
    <row r="433" spans="1:7" ht="31.5">
      <c r="A433" s="153" t="s">
        <v>277</v>
      </c>
      <c r="B433" s="25"/>
      <c r="C433" s="154" t="s">
        <v>31</v>
      </c>
      <c r="D433" s="154" t="s">
        <v>13</v>
      </c>
      <c r="E433" s="37" t="s">
        <v>269</v>
      </c>
      <c r="F433" s="154"/>
      <c r="G433" s="157">
        <f>SUM(G434)</f>
        <v>1737.3</v>
      </c>
    </row>
    <row r="434" spans="1:7" ht="47.25">
      <c r="A434" s="153" t="s">
        <v>567</v>
      </c>
      <c r="B434" s="25"/>
      <c r="C434" s="154" t="s">
        <v>31</v>
      </c>
      <c r="D434" s="154" t="s">
        <v>13</v>
      </c>
      <c r="E434" s="37" t="s">
        <v>804</v>
      </c>
      <c r="F434" s="154"/>
      <c r="G434" s="157">
        <f>SUM(G435)</f>
        <v>1737.3</v>
      </c>
    </row>
    <row r="435" spans="1:7">
      <c r="A435" s="153" t="s">
        <v>42</v>
      </c>
      <c r="B435" s="25"/>
      <c r="C435" s="154" t="s">
        <v>31</v>
      </c>
      <c r="D435" s="154" t="s">
        <v>13</v>
      </c>
      <c r="E435" s="37" t="s">
        <v>804</v>
      </c>
      <c r="F435" s="154" t="s">
        <v>101</v>
      </c>
      <c r="G435" s="157">
        <f>500+1237.3</f>
        <v>1737.3</v>
      </c>
    </row>
    <row r="436" spans="1:7" ht="31.5">
      <c r="A436" s="153" t="s">
        <v>675</v>
      </c>
      <c r="B436" s="25"/>
      <c r="C436" s="154" t="s">
        <v>31</v>
      </c>
      <c r="D436" s="154" t="s">
        <v>13</v>
      </c>
      <c r="E436" s="37" t="s">
        <v>260</v>
      </c>
      <c r="F436" s="37"/>
      <c r="G436" s="157">
        <f>SUM(G437)</f>
        <v>54415</v>
      </c>
    </row>
    <row r="437" spans="1:7" ht="63">
      <c r="A437" s="153" t="s">
        <v>431</v>
      </c>
      <c r="B437" s="25"/>
      <c r="C437" s="154" t="s">
        <v>31</v>
      </c>
      <c r="D437" s="154" t="s">
        <v>13</v>
      </c>
      <c r="E437" s="37" t="s">
        <v>434</v>
      </c>
      <c r="F437" s="37"/>
      <c r="G437" s="157">
        <f>SUM(G438+G440)</f>
        <v>54415</v>
      </c>
    </row>
    <row r="438" spans="1:7">
      <c r="A438" s="32" t="s">
        <v>890</v>
      </c>
      <c r="B438" s="25"/>
      <c r="C438" s="154" t="s">
        <v>31</v>
      </c>
      <c r="D438" s="154" t="s">
        <v>13</v>
      </c>
      <c r="E438" s="37" t="s">
        <v>800</v>
      </c>
      <c r="F438" s="37"/>
      <c r="G438" s="157">
        <f>SUM(G439)</f>
        <v>28809.1</v>
      </c>
    </row>
    <row r="439" spans="1:7" ht="31.5">
      <c r="A439" s="153" t="s">
        <v>271</v>
      </c>
      <c r="B439" s="25"/>
      <c r="C439" s="154" t="s">
        <v>31</v>
      </c>
      <c r="D439" s="154" t="s">
        <v>13</v>
      </c>
      <c r="E439" s="37" t="s">
        <v>800</v>
      </c>
      <c r="F439" s="37">
        <v>400</v>
      </c>
      <c r="G439" s="157">
        <v>28809.1</v>
      </c>
    </row>
    <row r="440" spans="1:7" ht="47.25">
      <c r="A440" s="153" t="s">
        <v>273</v>
      </c>
      <c r="B440" s="25"/>
      <c r="C440" s="154" t="s">
        <v>31</v>
      </c>
      <c r="D440" s="154" t="s">
        <v>13</v>
      </c>
      <c r="E440" s="154" t="s">
        <v>801</v>
      </c>
      <c r="F440" s="37"/>
      <c r="G440" s="157">
        <f>SUM(G441)</f>
        <v>25605.9</v>
      </c>
    </row>
    <row r="441" spans="1:7" ht="30.75" customHeight="1">
      <c r="A441" s="153" t="s">
        <v>271</v>
      </c>
      <c r="B441" s="25"/>
      <c r="C441" s="154" t="s">
        <v>31</v>
      </c>
      <c r="D441" s="154" t="s">
        <v>13</v>
      </c>
      <c r="E441" s="154" t="s">
        <v>801</v>
      </c>
      <c r="F441" s="154" t="s">
        <v>272</v>
      </c>
      <c r="G441" s="157">
        <v>25605.9</v>
      </c>
    </row>
    <row r="442" spans="1:7" ht="17.25" customHeight="1">
      <c r="A442" s="153" t="s">
        <v>77</v>
      </c>
      <c r="B442" s="25"/>
      <c r="C442" s="154" t="s">
        <v>31</v>
      </c>
      <c r="D442" s="154" t="s">
        <v>78</v>
      </c>
      <c r="E442" s="37"/>
      <c r="F442" s="37"/>
      <c r="G442" s="157">
        <f>G451+G446+G443</f>
        <v>28645</v>
      </c>
    </row>
    <row r="443" spans="1:7" ht="31.5" hidden="1">
      <c r="A443" s="153" t="s">
        <v>599</v>
      </c>
      <c r="B443" s="25"/>
      <c r="C443" s="154" t="s">
        <v>31</v>
      </c>
      <c r="D443" s="154" t="s">
        <v>78</v>
      </c>
      <c r="E443" s="37" t="s">
        <v>260</v>
      </c>
      <c r="F443" s="37"/>
      <c r="G443" s="157">
        <f>SUM(G444)</f>
        <v>0</v>
      </c>
    </row>
    <row r="444" spans="1:7" ht="78.75" hidden="1">
      <c r="A444" s="153" t="s">
        <v>560</v>
      </c>
      <c r="B444" s="54"/>
      <c r="C444" s="154" t="s">
        <v>31</v>
      </c>
      <c r="D444" s="154" t="s">
        <v>78</v>
      </c>
      <c r="E444" s="37" t="s">
        <v>270</v>
      </c>
      <c r="F444" s="53"/>
      <c r="G444" s="157">
        <f>SUM(G445)</f>
        <v>0</v>
      </c>
    </row>
    <row r="445" spans="1:7" ht="31.5" hidden="1">
      <c r="A445" s="153" t="s">
        <v>271</v>
      </c>
      <c r="B445" s="54"/>
      <c r="C445" s="154" t="s">
        <v>31</v>
      </c>
      <c r="D445" s="154" t="s">
        <v>78</v>
      </c>
      <c r="E445" s="37" t="s">
        <v>270</v>
      </c>
      <c r="F445" s="37">
        <v>400</v>
      </c>
      <c r="G445" s="157"/>
    </row>
    <row r="446" spans="1:7" ht="31.5">
      <c r="A446" s="153" t="s">
        <v>677</v>
      </c>
      <c r="B446" s="37"/>
      <c r="C446" s="154" t="s">
        <v>31</v>
      </c>
      <c r="D446" s="154" t="s">
        <v>78</v>
      </c>
      <c r="E446" s="37" t="s">
        <v>16</v>
      </c>
      <c r="F446" s="37"/>
      <c r="G446" s="157">
        <f>SUM(G447)</f>
        <v>30</v>
      </c>
    </row>
    <row r="447" spans="1:7">
      <c r="A447" s="153" t="s">
        <v>86</v>
      </c>
      <c r="B447" s="25"/>
      <c r="C447" s="154" t="s">
        <v>31</v>
      </c>
      <c r="D447" s="154" t="s">
        <v>78</v>
      </c>
      <c r="E447" s="37" t="s">
        <v>68</v>
      </c>
      <c r="F447" s="37"/>
      <c r="G447" s="157">
        <f>SUM(G449)</f>
        <v>30</v>
      </c>
    </row>
    <row r="448" spans="1:7">
      <c r="A448" s="153" t="s">
        <v>35</v>
      </c>
      <c r="B448" s="25"/>
      <c r="C448" s="154" t="s">
        <v>31</v>
      </c>
      <c r="D448" s="154" t="s">
        <v>78</v>
      </c>
      <c r="E448" s="37" t="s">
        <v>504</v>
      </c>
      <c r="F448" s="37"/>
      <c r="G448" s="157">
        <f>SUM(G449)</f>
        <v>30</v>
      </c>
    </row>
    <row r="449" spans="1:7">
      <c r="A449" s="153" t="s">
        <v>37</v>
      </c>
      <c r="B449" s="25"/>
      <c r="C449" s="154" t="s">
        <v>31</v>
      </c>
      <c r="D449" s="154" t="s">
        <v>78</v>
      </c>
      <c r="E449" s="37" t="s">
        <v>505</v>
      </c>
      <c r="F449" s="37"/>
      <c r="G449" s="157">
        <f>SUM(G450)</f>
        <v>30</v>
      </c>
    </row>
    <row r="450" spans="1:7" ht="31.5">
      <c r="A450" s="153" t="s">
        <v>52</v>
      </c>
      <c r="B450" s="25"/>
      <c r="C450" s="154" t="s">
        <v>31</v>
      </c>
      <c r="D450" s="154" t="s">
        <v>78</v>
      </c>
      <c r="E450" s="37" t="s">
        <v>505</v>
      </c>
      <c r="F450" s="37">
        <v>200</v>
      </c>
      <c r="G450" s="157">
        <v>30</v>
      </c>
    </row>
    <row r="451" spans="1:7" ht="63">
      <c r="A451" s="153" t="s">
        <v>676</v>
      </c>
      <c r="B451" s="25"/>
      <c r="C451" s="154" t="s">
        <v>31</v>
      </c>
      <c r="D451" s="154" t="s">
        <v>78</v>
      </c>
      <c r="E451" s="37" t="s">
        <v>25</v>
      </c>
      <c r="F451" s="37"/>
      <c r="G451" s="157">
        <f>SUM(G452)+G455</f>
        <v>28615</v>
      </c>
    </row>
    <row r="452" spans="1:7" ht="14.25" customHeight="1">
      <c r="A452" s="153" t="s">
        <v>26</v>
      </c>
      <c r="B452" s="25"/>
      <c r="C452" s="154" t="s">
        <v>31</v>
      </c>
      <c r="D452" s="154" t="s">
        <v>78</v>
      </c>
      <c r="E452" s="37" t="s">
        <v>27</v>
      </c>
      <c r="F452" s="37"/>
      <c r="G452" s="157">
        <f>G453</f>
        <v>28615</v>
      </c>
    </row>
    <row r="453" spans="1:7" ht="31.5">
      <c r="A453" s="153" t="s">
        <v>28</v>
      </c>
      <c r="B453" s="25"/>
      <c r="C453" s="154" t="s">
        <v>31</v>
      </c>
      <c r="D453" s="154" t="s">
        <v>78</v>
      </c>
      <c r="E453" s="37" t="s">
        <v>29</v>
      </c>
      <c r="F453" s="37"/>
      <c r="G453" s="157">
        <f>SUM(G454)</f>
        <v>28615</v>
      </c>
    </row>
    <row r="454" spans="1:7" ht="27" customHeight="1">
      <c r="A454" s="153" t="s">
        <v>72</v>
      </c>
      <c r="B454" s="25"/>
      <c r="C454" s="154" t="s">
        <v>31</v>
      </c>
      <c r="D454" s="154" t="s">
        <v>78</v>
      </c>
      <c r="E454" s="37" t="s">
        <v>29</v>
      </c>
      <c r="F454" s="37">
        <v>600</v>
      </c>
      <c r="G454" s="157">
        <v>28615</v>
      </c>
    </row>
    <row r="455" spans="1:7" hidden="1">
      <c r="A455" s="153" t="s">
        <v>154</v>
      </c>
      <c r="B455" s="25"/>
      <c r="C455" s="154" t="s">
        <v>31</v>
      </c>
      <c r="D455" s="154" t="s">
        <v>78</v>
      </c>
      <c r="E455" s="37" t="s">
        <v>506</v>
      </c>
      <c r="F455" s="37"/>
      <c r="G455" s="157">
        <f>SUM(G456)+G459</f>
        <v>0</v>
      </c>
    </row>
    <row r="456" spans="1:7" ht="31.5" hidden="1">
      <c r="A456" s="153" t="s">
        <v>289</v>
      </c>
      <c r="B456" s="25"/>
      <c r="C456" s="154" t="s">
        <v>31</v>
      </c>
      <c r="D456" s="154" t="s">
        <v>78</v>
      </c>
      <c r="E456" s="37" t="s">
        <v>507</v>
      </c>
      <c r="F456" s="37"/>
      <c r="G456" s="157">
        <f>SUM(G457)</f>
        <v>0</v>
      </c>
    </row>
    <row r="457" spans="1:7" ht="31.5" hidden="1">
      <c r="A457" s="153" t="s">
        <v>28</v>
      </c>
      <c r="B457" s="25"/>
      <c r="C457" s="154" t="s">
        <v>31</v>
      </c>
      <c r="D457" s="154" t="s">
        <v>78</v>
      </c>
      <c r="E457" s="37" t="s">
        <v>507</v>
      </c>
      <c r="F457" s="37"/>
      <c r="G457" s="157">
        <f>SUM(G458)</f>
        <v>0</v>
      </c>
    </row>
    <row r="458" spans="1:7" ht="31.5" hidden="1">
      <c r="A458" s="153" t="s">
        <v>72</v>
      </c>
      <c r="B458" s="25"/>
      <c r="C458" s="154" t="s">
        <v>31</v>
      </c>
      <c r="D458" s="154" t="s">
        <v>78</v>
      </c>
      <c r="E458" s="37" t="s">
        <v>507</v>
      </c>
      <c r="F458" s="37">
        <v>600</v>
      </c>
      <c r="G458" s="157"/>
    </row>
    <row r="459" spans="1:7" ht="38.25" hidden="1" customHeight="1">
      <c r="A459" s="153" t="s">
        <v>290</v>
      </c>
      <c r="B459" s="25"/>
      <c r="C459" s="154" t="s">
        <v>31</v>
      </c>
      <c r="D459" s="154" t="s">
        <v>78</v>
      </c>
      <c r="E459" s="37" t="s">
        <v>508</v>
      </c>
      <c r="F459" s="37"/>
      <c r="G459" s="157">
        <f>SUM(G460)</f>
        <v>0</v>
      </c>
    </row>
    <row r="460" spans="1:7" ht="31.5" hidden="1">
      <c r="A460" s="153" t="s">
        <v>28</v>
      </c>
      <c r="B460" s="25"/>
      <c r="C460" s="154" t="s">
        <v>31</v>
      </c>
      <c r="D460" s="154" t="s">
        <v>78</v>
      </c>
      <c r="E460" s="37" t="s">
        <v>508</v>
      </c>
      <c r="F460" s="37"/>
      <c r="G460" s="157">
        <f>SUM(G461)</f>
        <v>0</v>
      </c>
    </row>
    <row r="461" spans="1:7" ht="31.5" hidden="1">
      <c r="A461" s="153" t="s">
        <v>72</v>
      </c>
      <c r="B461" s="25"/>
      <c r="C461" s="154" t="s">
        <v>31</v>
      </c>
      <c r="D461" s="154" t="s">
        <v>78</v>
      </c>
      <c r="E461" s="37" t="s">
        <v>508</v>
      </c>
      <c r="F461" s="37">
        <v>600</v>
      </c>
      <c r="G461" s="157"/>
    </row>
    <row r="462" spans="1:7" ht="19.5" customHeight="1">
      <c r="A462" s="32" t="s">
        <v>279</v>
      </c>
      <c r="B462" s="7"/>
      <c r="C462" s="41" t="s">
        <v>173</v>
      </c>
      <c r="D462" s="41" t="s">
        <v>32</v>
      </c>
      <c r="E462" s="41"/>
      <c r="F462" s="41"/>
      <c r="G462" s="157">
        <f>SUM(G463)+G488+G473</f>
        <v>1800</v>
      </c>
    </row>
    <row r="463" spans="1:7">
      <c r="A463" s="32" t="s">
        <v>190</v>
      </c>
      <c r="B463" s="7"/>
      <c r="C463" s="41" t="s">
        <v>173</v>
      </c>
      <c r="D463" s="41" t="s">
        <v>34</v>
      </c>
      <c r="E463" s="41"/>
      <c r="F463" s="41"/>
      <c r="G463" s="157">
        <f>SUM(G464,G467)</f>
        <v>1800</v>
      </c>
    </row>
    <row r="464" spans="1:7" ht="31.5">
      <c r="A464" s="32" t="s">
        <v>658</v>
      </c>
      <c r="B464" s="7"/>
      <c r="C464" s="41" t="s">
        <v>173</v>
      </c>
      <c r="D464" s="41" t="s">
        <v>34</v>
      </c>
      <c r="E464" s="41" t="s">
        <v>341</v>
      </c>
      <c r="F464" s="41"/>
      <c r="G464" s="157">
        <f>SUM(G465)</f>
        <v>1700</v>
      </c>
    </row>
    <row r="465" spans="1:7" ht="31.5">
      <c r="A465" s="32" t="s">
        <v>305</v>
      </c>
      <c r="B465" s="7"/>
      <c r="C465" s="41" t="s">
        <v>173</v>
      </c>
      <c r="D465" s="41" t="s">
        <v>34</v>
      </c>
      <c r="E465" s="41" t="s">
        <v>364</v>
      </c>
      <c r="F465" s="41"/>
      <c r="G465" s="157">
        <f>SUM(G466)</f>
        <v>1700</v>
      </c>
    </row>
    <row r="466" spans="1:7" ht="31.5">
      <c r="A466" s="32" t="s">
        <v>306</v>
      </c>
      <c r="B466" s="7"/>
      <c r="C466" s="41" t="s">
        <v>173</v>
      </c>
      <c r="D466" s="41" t="s">
        <v>34</v>
      </c>
      <c r="E466" s="41" t="s">
        <v>364</v>
      </c>
      <c r="F466" s="41" t="s">
        <v>272</v>
      </c>
      <c r="G466" s="157">
        <v>1700</v>
      </c>
    </row>
    <row r="467" spans="1:7" ht="31.5">
      <c r="A467" s="38" t="s">
        <v>684</v>
      </c>
      <c r="B467" s="39"/>
      <c r="C467" s="41" t="s">
        <v>173</v>
      </c>
      <c r="D467" s="41" t="s">
        <v>34</v>
      </c>
      <c r="E467" s="40" t="s">
        <v>282</v>
      </c>
      <c r="F467" s="40"/>
      <c r="G467" s="157">
        <f>SUM(G468)</f>
        <v>100</v>
      </c>
    </row>
    <row r="468" spans="1:7" ht="31.5">
      <c r="A468" s="38" t="s">
        <v>314</v>
      </c>
      <c r="B468" s="39"/>
      <c r="C468" s="41" t="s">
        <v>173</v>
      </c>
      <c r="D468" s="41" t="s">
        <v>34</v>
      </c>
      <c r="E468" s="40" t="s">
        <v>291</v>
      </c>
      <c r="F468" s="40"/>
      <c r="G468" s="157">
        <f>SUM(G469)+G471</f>
        <v>100</v>
      </c>
    </row>
    <row r="469" spans="1:7" ht="31.5">
      <c r="A469" s="32" t="s">
        <v>436</v>
      </c>
      <c r="B469" s="7"/>
      <c r="C469" s="41" t="s">
        <v>173</v>
      </c>
      <c r="D469" s="41" t="s">
        <v>34</v>
      </c>
      <c r="E469" s="40" t="s">
        <v>365</v>
      </c>
      <c r="F469" s="40"/>
      <c r="G469" s="157">
        <f>SUM(G470)</f>
        <v>100</v>
      </c>
    </row>
    <row r="470" spans="1:7" ht="31.5">
      <c r="A470" s="32" t="s">
        <v>306</v>
      </c>
      <c r="B470" s="7"/>
      <c r="C470" s="41" t="s">
        <v>173</v>
      </c>
      <c r="D470" s="41" t="s">
        <v>34</v>
      </c>
      <c r="E470" s="40" t="s">
        <v>365</v>
      </c>
      <c r="F470" s="40">
        <v>400</v>
      </c>
      <c r="G470" s="157">
        <v>100</v>
      </c>
    </row>
    <row r="471" spans="1:7" ht="31.5" hidden="1">
      <c r="A471" s="32" t="s">
        <v>602</v>
      </c>
      <c r="B471" s="7"/>
      <c r="C471" s="41" t="s">
        <v>173</v>
      </c>
      <c r="D471" s="41" t="s">
        <v>34</v>
      </c>
      <c r="E471" s="40" t="s">
        <v>539</v>
      </c>
      <c r="F471" s="40"/>
      <c r="G471" s="157">
        <f>SUM(G472)</f>
        <v>0</v>
      </c>
    </row>
    <row r="472" spans="1:7" ht="31.5" hidden="1">
      <c r="A472" s="32" t="s">
        <v>306</v>
      </c>
      <c r="B472" s="7"/>
      <c r="C472" s="41" t="s">
        <v>173</v>
      </c>
      <c r="D472" s="41" t="s">
        <v>34</v>
      </c>
      <c r="E472" s="40" t="s">
        <v>539</v>
      </c>
      <c r="F472" s="40">
        <v>400</v>
      </c>
      <c r="G472" s="157"/>
    </row>
    <row r="473" spans="1:7" hidden="1">
      <c r="A473" s="153" t="s">
        <v>191</v>
      </c>
      <c r="B473" s="7"/>
      <c r="C473" s="7" t="s">
        <v>173</v>
      </c>
      <c r="D473" s="7" t="s">
        <v>44</v>
      </c>
      <c r="E473" s="7"/>
      <c r="F473" s="7"/>
      <c r="G473" s="30">
        <f>SUM(G474)+G479</f>
        <v>0</v>
      </c>
    </row>
    <row r="474" spans="1:7" ht="31.5" hidden="1">
      <c r="A474" s="153" t="s">
        <v>509</v>
      </c>
      <c r="B474" s="7"/>
      <c r="C474" s="7" t="s">
        <v>173</v>
      </c>
      <c r="D474" s="7" t="s">
        <v>44</v>
      </c>
      <c r="E474" s="7" t="s">
        <v>510</v>
      </c>
      <c r="F474" s="7"/>
      <c r="G474" s="30">
        <f>G475+G482</f>
        <v>0</v>
      </c>
    </row>
    <row r="475" spans="1:7" ht="31.5" hidden="1">
      <c r="A475" s="153" t="s">
        <v>511</v>
      </c>
      <c r="B475" s="7"/>
      <c r="C475" s="7" t="s">
        <v>173</v>
      </c>
      <c r="D475" s="7" t="s">
        <v>44</v>
      </c>
      <c r="E475" s="7" t="s">
        <v>512</v>
      </c>
      <c r="F475" s="7"/>
      <c r="G475" s="30">
        <f>+G476</f>
        <v>0</v>
      </c>
    </row>
    <row r="476" spans="1:7" ht="47.25" hidden="1">
      <c r="A476" s="153" t="s">
        <v>518</v>
      </c>
      <c r="B476" s="7"/>
      <c r="C476" s="7" t="s">
        <v>173</v>
      </c>
      <c r="D476" s="7" t="s">
        <v>44</v>
      </c>
      <c r="E476" s="7" t="s">
        <v>513</v>
      </c>
      <c r="F476" s="7"/>
      <c r="G476" s="30">
        <f>SUM(G477)</f>
        <v>0</v>
      </c>
    </row>
    <row r="477" spans="1:7" ht="31.5" hidden="1">
      <c r="A477" s="153" t="s">
        <v>514</v>
      </c>
      <c r="B477" s="7"/>
      <c r="C477" s="7" t="s">
        <v>173</v>
      </c>
      <c r="D477" s="7" t="s">
        <v>44</v>
      </c>
      <c r="E477" s="7" t="s">
        <v>515</v>
      </c>
      <c r="F477" s="7"/>
      <c r="G477" s="30">
        <f>SUM(G478)</f>
        <v>0</v>
      </c>
    </row>
    <row r="478" spans="1:7" ht="31.5" hidden="1">
      <c r="A478" s="32" t="s">
        <v>306</v>
      </c>
      <c r="B478" s="7"/>
      <c r="C478" s="7" t="s">
        <v>173</v>
      </c>
      <c r="D478" s="7" t="s">
        <v>44</v>
      </c>
      <c r="E478" s="7" t="s">
        <v>515</v>
      </c>
      <c r="F478" s="40">
        <v>400</v>
      </c>
      <c r="G478" s="157"/>
    </row>
    <row r="479" spans="1:7" ht="31.5" hidden="1">
      <c r="A479" s="32" t="s">
        <v>658</v>
      </c>
      <c r="B479" s="7"/>
      <c r="C479" s="7" t="s">
        <v>173</v>
      </c>
      <c r="D479" s="7" t="s">
        <v>44</v>
      </c>
      <c r="E479" s="41" t="s">
        <v>341</v>
      </c>
      <c r="F479" s="40"/>
      <c r="G479" s="157">
        <f>G480</f>
        <v>0</v>
      </c>
    </row>
    <row r="480" spans="1:7" ht="31.5" hidden="1">
      <c r="A480" s="32" t="s">
        <v>436</v>
      </c>
      <c r="B480" s="7"/>
      <c r="C480" s="7" t="s">
        <v>173</v>
      </c>
      <c r="D480" s="7" t="s">
        <v>44</v>
      </c>
      <c r="E480" s="41" t="s">
        <v>364</v>
      </c>
      <c r="F480" s="40"/>
      <c r="G480" s="157">
        <f>G481</f>
        <v>0</v>
      </c>
    </row>
    <row r="481" spans="1:7" ht="31.5" hidden="1">
      <c r="A481" s="32" t="s">
        <v>306</v>
      </c>
      <c r="B481" s="7"/>
      <c r="C481" s="7" t="s">
        <v>173</v>
      </c>
      <c r="D481" s="7" t="s">
        <v>44</v>
      </c>
      <c r="E481" s="41" t="s">
        <v>364</v>
      </c>
      <c r="F481" s="40">
        <v>400</v>
      </c>
      <c r="G481" s="157"/>
    </row>
    <row r="482" spans="1:7" ht="31.5" hidden="1">
      <c r="A482" s="38" t="s">
        <v>281</v>
      </c>
      <c r="B482" s="39"/>
      <c r="C482" s="7" t="s">
        <v>173</v>
      </c>
      <c r="D482" s="7" t="s">
        <v>44</v>
      </c>
      <c r="E482" s="40" t="s">
        <v>282</v>
      </c>
      <c r="F482" s="40"/>
      <c r="G482" s="157">
        <f>SUM(G483)</f>
        <v>0</v>
      </c>
    </row>
    <row r="483" spans="1:7" ht="31.5" hidden="1">
      <c r="A483" s="38" t="s">
        <v>314</v>
      </c>
      <c r="B483" s="39"/>
      <c r="C483" s="7" t="s">
        <v>173</v>
      </c>
      <c r="D483" s="7" t="s">
        <v>44</v>
      </c>
      <c r="E483" s="40" t="s">
        <v>291</v>
      </c>
      <c r="F483" s="40"/>
      <c r="G483" s="157">
        <f>SUM(G484)+G486</f>
        <v>0</v>
      </c>
    </row>
    <row r="484" spans="1:7" ht="31.5" hidden="1">
      <c r="A484" s="32" t="s">
        <v>436</v>
      </c>
      <c r="B484" s="7"/>
      <c r="C484" s="7" t="s">
        <v>173</v>
      </c>
      <c r="D484" s="7" t="s">
        <v>44</v>
      </c>
      <c r="E484" s="40" t="s">
        <v>365</v>
      </c>
      <c r="F484" s="40"/>
      <c r="G484" s="157">
        <f>SUM(G485)</f>
        <v>0</v>
      </c>
    </row>
    <row r="485" spans="1:7" ht="31.5" hidden="1">
      <c r="A485" s="32" t="s">
        <v>306</v>
      </c>
      <c r="B485" s="7"/>
      <c r="C485" s="7" t="s">
        <v>173</v>
      </c>
      <c r="D485" s="7" t="s">
        <v>44</v>
      </c>
      <c r="E485" s="40" t="s">
        <v>365</v>
      </c>
      <c r="F485" s="40">
        <v>400</v>
      </c>
      <c r="G485" s="157"/>
    </row>
    <row r="486" spans="1:7" ht="31.5" hidden="1">
      <c r="A486" s="32" t="s">
        <v>602</v>
      </c>
      <c r="B486" s="7"/>
      <c r="C486" s="7" t="s">
        <v>173</v>
      </c>
      <c r="D486" s="7" t="s">
        <v>44</v>
      </c>
      <c r="E486" s="40" t="s">
        <v>539</v>
      </c>
      <c r="F486" s="40"/>
      <c r="G486" s="157">
        <f>SUM(G487)</f>
        <v>0</v>
      </c>
    </row>
    <row r="487" spans="1:7" ht="31.5" hidden="1">
      <c r="A487" s="32" t="s">
        <v>306</v>
      </c>
      <c r="B487" s="7"/>
      <c r="C487" s="7" t="s">
        <v>173</v>
      </c>
      <c r="D487" s="7" t="s">
        <v>44</v>
      </c>
      <c r="E487" s="40" t="s">
        <v>539</v>
      </c>
      <c r="F487" s="40">
        <v>400</v>
      </c>
      <c r="G487" s="157"/>
    </row>
    <row r="488" spans="1:7" s="29" customFormat="1" hidden="1">
      <c r="A488" s="32" t="s">
        <v>193</v>
      </c>
      <c r="B488" s="7"/>
      <c r="C488" s="41" t="s">
        <v>173</v>
      </c>
      <c r="D488" s="41" t="s">
        <v>172</v>
      </c>
      <c r="E488" s="40"/>
      <c r="F488" s="40"/>
      <c r="G488" s="157">
        <f>G489</f>
        <v>0</v>
      </c>
    </row>
    <row r="489" spans="1:7" ht="31.5" hidden="1">
      <c r="A489" s="32" t="s">
        <v>598</v>
      </c>
      <c r="B489" s="7"/>
      <c r="C489" s="41" t="s">
        <v>173</v>
      </c>
      <c r="D489" s="41" t="s">
        <v>172</v>
      </c>
      <c r="E489" s="41" t="s">
        <v>341</v>
      </c>
      <c r="F489" s="40"/>
      <c r="G489" s="157">
        <f>G490</f>
        <v>0</v>
      </c>
    </row>
    <row r="490" spans="1:7" ht="31.5" hidden="1">
      <c r="A490" s="32" t="s">
        <v>436</v>
      </c>
      <c r="B490" s="7"/>
      <c r="C490" s="41" t="s">
        <v>173</v>
      </c>
      <c r="D490" s="41" t="s">
        <v>172</v>
      </c>
      <c r="E490" s="41" t="s">
        <v>364</v>
      </c>
      <c r="F490" s="40"/>
      <c r="G490" s="157">
        <f>G491</f>
        <v>0</v>
      </c>
    </row>
    <row r="491" spans="1:7" ht="31.5" hidden="1">
      <c r="A491" s="32" t="s">
        <v>306</v>
      </c>
      <c r="B491" s="7"/>
      <c r="C491" s="41" t="s">
        <v>173</v>
      </c>
      <c r="D491" s="41" t="s">
        <v>172</v>
      </c>
      <c r="E491" s="41" t="s">
        <v>364</v>
      </c>
      <c r="F491" s="40">
        <v>400</v>
      </c>
      <c r="G491" s="157"/>
    </row>
    <row r="492" spans="1:7">
      <c r="A492" s="26" t="s">
        <v>214</v>
      </c>
      <c r="B492" s="27" t="s">
        <v>215</v>
      </c>
      <c r="C492" s="27"/>
      <c r="D492" s="27"/>
      <c r="E492" s="27"/>
      <c r="F492" s="27"/>
      <c r="G492" s="34">
        <f>SUM(G493+G518+G523)</f>
        <v>35634.6</v>
      </c>
    </row>
    <row r="493" spans="1:7">
      <c r="A493" s="153" t="s">
        <v>89</v>
      </c>
      <c r="B493" s="7"/>
      <c r="C493" s="154" t="s">
        <v>34</v>
      </c>
      <c r="D493" s="154"/>
      <c r="E493" s="154"/>
      <c r="F493" s="37"/>
      <c r="G493" s="157">
        <f>SUM(G494+G500+G504)</f>
        <v>32748.100000000002</v>
      </c>
    </row>
    <row r="494" spans="1:7" ht="31.5">
      <c r="A494" s="153" t="s">
        <v>104</v>
      </c>
      <c r="B494" s="7"/>
      <c r="C494" s="154" t="s">
        <v>34</v>
      </c>
      <c r="D494" s="154" t="s">
        <v>78</v>
      </c>
      <c r="E494" s="37"/>
      <c r="F494" s="37"/>
      <c r="G494" s="157">
        <f>SUM(G495)</f>
        <v>25491.100000000002</v>
      </c>
    </row>
    <row r="495" spans="1:7" ht="31.5">
      <c r="A495" s="38" t="s">
        <v>685</v>
      </c>
      <c r="B495" s="7"/>
      <c r="C495" s="154" t="s">
        <v>34</v>
      </c>
      <c r="D495" s="154" t="s">
        <v>78</v>
      </c>
      <c r="E495" s="37" t="s">
        <v>199</v>
      </c>
      <c r="F495" s="37"/>
      <c r="G495" s="157">
        <f>SUM(G496)</f>
        <v>25491.100000000002</v>
      </c>
    </row>
    <row r="496" spans="1:7" ht="31.5">
      <c r="A496" s="153" t="s">
        <v>80</v>
      </c>
      <c r="B496" s="7"/>
      <c r="C496" s="154" t="s">
        <v>34</v>
      </c>
      <c r="D496" s="154" t="s">
        <v>78</v>
      </c>
      <c r="E496" s="154" t="s">
        <v>200</v>
      </c>
      <c r="F496" s="154"/>
      <c r="G496" s="157">
        <f>SUM(G497)</f>
        <v>25491.100000000002</v>
      </c>
    </row>
    <row r="497" spans="1:7">
      <c r="A497" s="153" t="s">
        <v>82</v>
      </c>
      <c r="B497" s="7"/>
      <c r="C497" s="154" t="s">
        <v>34</v>
      </c>
      <c r="D497" s="154" t="s">
        <v>78</v>
      </c>
      <c r="E497" s="154" t="s">
        <v>201</v>
      </c>
      <c r="F497" s="154"/>
      <c r="G497" s="157">
        <f>SUM(G498:G499)</f>
        <v>25491.100000000002</v>
      </c>
    </row>
    <row r="498" spans="1:7" ht="47.25">
      <c r="A498" s="32" t="s">
        <v>51</v>
      </c>
      <c r="B498" s="7"/>
      <c r="C498" s="154" t="s">
        <v>34</v>
      </c>
      <c r="D498" s="154" t="s">
        <v>78</v>
      </c>
      <c r="E498" s="154" t="s">
        <v>201</v>
      </c>
      <c r="F498" s="154" t="s">
        <v>91</v>
      </c>
      <c r="G498" s="157">
        <v>25484.2</v>
      </c>
    </row>
    <row r="499" spans="1:7" ht="31.5">
      <c r="A499" s="153" t="s">
        <v>52</v>
      </c>
      <c r="B499" s="7"/>
      <c r="C499" s="154" t="s">
        <v>34</v>
      </c>
      <c r="D499" s="154" t="s">
        <v>78</v>
      </c>
      <c r="E499" s="154" t="s">
        <v>201</v>
      </c>
      <c r="F499" s="154" t="s">
        <v>93</v>
      </c>
      <c r="G499" s="157">
        <v>6.9</v>
      </c>
    </row>
    <row r="500" spans="1:7">
      <c r="A500" s="153" t="s">
        <v>147</v>
      </c>
      <c r="B500" s="7"/>
      <c r="C500" s="154" t="s">
        <v>34</v>
      </c>
      <c r="D500" s="154" t="s">
        <v>173</v>
      </c>
      <c r="E500" s="154"/>
      <c r="F500" s="37"/>
      <c r="G500" s="157">
        <f>SUM(G501)</f>
        <v>350</v>
      </c>
    </row>
    <row r="501" spans="1:7">
      <c r="A501" s="38" t="s">
        <v>791</v>
      </c>
      <c r="B501" s="7"/>
      <c r="C501" s="154" t="s">
        <v>34</v>
      </c>
      <c r="D501" s="154" t="s">
        <v>173</v>
      </c>
      <c r="E501" s="154" t="s">
        <v>197</v>
      </c>
      <c r="F501" s="37"/>
      <c r="G501" s="157">
        <f>SUM(G502)</f>
        <v>350</v>
      </c>
    </row>
    <row r="502" spans="1:7">
      <c r="A502" s="153" t="s">
        <v>148</v>
      </c>
      <c r="B502" s="7"/>
      <c r="C502" s="154" t="s">
        <v>34</v>
      </c>
      <c r="D502" s="154" t="s">
        <v>173</v>
      </c>
      <c r="E502" s="154" t="s">
        <v>202</v>
      </c>
      <c r="F502" s="37"/>
      <c r="G502" s="157">
        <f>SUM(G503)</f>
        <v>350</v>
      </c>
    </row>
    <row r="503" spans="1:7">
      <c r="A503" s="153" t="s">
        <v>22</v>
      </c>
      <c r="B503" s="7"/>
      <c r="C503" s="154" t="s">
        <v>34</v>
      </c>
      <c r="D503" s="154" t="s">
        <v>173</v>
      </c>
      <c r="E503" s="154" t="s">
        <v>202</v>
      </c>
      <c r="F503" s="37">
        <v>800</v>
      </c>
      <c r="G503" s="157">
        <f>1000-100-500-50</f>
        <v>350</v>
      </c>
    </row>
    <row r="504" spans="1:7">
      <c r="A504" s="153" t="s">
        <v>95</v>
      </c>
      <c r="B504" s="7"/>
      <c r="C504" s="154" t="s">
        <v>34</v>
      </c>
      <c r="D504" s="154" t="s">
        <v>96</v>
      </c>
      <c r="E504" s="154"/>
      <c r="F504" s="37"/>
      <c r="G504" s="157">
        <f>SUM(G505)</f>
        <v>6907</v>
      </c>
    </row>
    <row r="505" spans="1:7" ht="31.5">
      <c r="A505" s="38" t="s">
        <v>685</v>
      </c>
      <c r="B505" s="7"/>
      <c r="C505" s="154" t="s">
        <v>34</v>
      </c>
      <c r="D505" s="154" t="s">
        <v>96</v>
      </c>
      <c r="E505" s="37" t="s">
        <v>199</v>
      </c>
      <c r="F505" s="37"/>
      <c r="G505" s="157">
        <f>SUM(G506)</f>
        <v>6907</v>
      </c>
    </row>
    <row r="506" spans="1:7" ht="31.5">
      <c r="A506" s="153" t="s">
        <v>80</v>
      </c>
      <c r="B506" s="7"/>
      <c r="C506" s="154" t="s">
        <v>34</v>
      </c>
      <c r="D506" s="154" t="s">
        <v>96</v>
      </c>
      <c r="E506" s="154" t="s">
        <v>200</v>
      </c>
      <c r="F506" s="37"/>
      <c r="G506" s="157">
        <f>SUM(G507+G510+G512)</f>
        <v>6907</v>
      </c>
    </row>
    <row r="507" spans="1:7">
      <c r="A507" s="153" t="s">
        <v>97</v>
      </c>
      <c r="B507" s="7"/>
      <c r="C507" s="154" t="s">
        <v>34</v>
      </c>
      <c r="D507" s="154" t="s">
        <v>96</v>
      </c>
      <c r="E507" s="37" t="s">
        <v>203</v>
      </c>
      <c r="F507" s="37"/>
      <c r="G507" s="157">
        <f>SUM(G508:G509)</f>
        <v>261.5</v>
      </c>
    </row>
    <row r="508" spans="1:7" ht="31.5">
      <c r="A508" s="153" t="s">
        <v>52</v>
      </c>
      <c r="B508" s="7"/>
      <c r="C508" s="154" t="s">
        <v>34</v>
      </c>
      <c r="D508" s="154" t="s">
        <v>96</v>
      </c>
      <c r="E508" s="37" t="s">
        <v>203</v>
      </c>
      <c r="F508" s="37">
        <v>200</v>
      </c>
      <c r="G508" s="157">
        <v>259.5</v>
      </c>
    </row>
    <row r="509" spans="1:7" ht="13.5" customHeight="1">
      <c r="A509" s="153" t="s">
        <v>22</v>
      </c>
      <c r="B509" s="7"/>
      <c r="C509" s="154" t="s">
        <v>34</v>
      </c>
      <c r="D509" s="154" t="s">
        <v>96</v>
      </c>
      <c r="E509" s="37" t="s">
        <v>203</v>
      </c>
      <c r="F509" s="37">
        <v>800</v>
      </c>
      <c r="G509" s="157">
        <v>2</v>
      </c>
    </row>
    <row r="510" spans="1:7" ht="31.5">
      <c r="A510" s="153" t="s">
        <v>99</v>
      </c>
      <c r="B510" s="7"/>
      <c r="C510" s="154" t="s">
        <v>34</v>
      </c>
      <c r="D510" s="154" t="s">
        <v>96</v>
      </c>
      <c r="E510" s="37" t="s">
        <v>204</v>
      </c>
      <c r="F510" s="37"/>
      <c r="G510" s="157">
        <f>SUM(G511)</f>
        <v>244.9</v>
      </c>
    </row>
    <row r="511" spans="1:7" ht="31.5">
      <c r="A511" s="153" t="s">
        <v>52</v>
      </c>
      <c r="B511" s="7"/>
      <c r="C511" s="154" t="s">
        <v>34</v>
      </c>
      <c r="D511" s="154" t="s">
        <v>96</v>
      </c>
      <c r="E511" s="37" t="s">
        <v>204</v>
      </c>
      <c r="F511" s="37">
        <v>200</v>
      </c>
      <c r="G511" s="157">
        <v>244.9</v>
      </c>
    </row>
    <row r="512" spans="1:7" ht="31.5">
      <c r="A512" s="153" t="s">
        <v>100</v>
      </c>
      <c r="B512" s="7"/>
      <c r="C512" s="154" t="s">
        <v>34</v>
      </c>
      <c r="D512" s="154" t="s">
        <v>96</v>
      </c>
      <c r="E512" s="37" t="s">
        <v>205</v>
      </c>
      <c r="F512" s="37"/>
      <c r="G512" s="157">
        <f>SUM(G513:G514)</f>
        <v>6400.6</v>
      </c>
    </row>
    <row r="513" spans="1:7" ht="31.5">
      <c r="A513" s="153" t="s">
        <v>52</v>
      </c>
      <c r="B513" s="7"/>
      <c r="C513" s="154" t="s">
        <v>34</v>
      </c>
      <c r="D513" s="154" t="s">
        <v>96</v>
      </c>
      <c r="E513" s="37" t="s">
        <v>205</v>
      </c>
      <c r="F513" s="37">
        <v>200</v>
      </c>
      <c r="G513" s="157">
        <f>6423.5-30</f>
        <v>6393.5</v>
      </c>
    </row>
    <row r="514" spans="1:7" ht="21.75" customHeight="1">
      <c r="A514" s="153" t="s">
        <v>22</v>
      </c>
      <c r="B514" s="7"/>
      <c r="C514" s="154" t="s">
        <v>34</v>
      </c>
      <c r="D514" s="154" t="s">
        <v>96</v>
      </c>
      <c r="E514" s="37" t="s">
        <v>205</v>
      </c>
      <c r="F514" s="37">
        <v>800</v>
      </c>
      <c r="G514" s="157">
        <v>7.1</v>
      </c>
    </row>
    <row r="515" spans="1:7" hidden="1">
      <c r="A515" s="38" t="s">
        <v>791</v>
      </c>
      <c r="B515" s="7"/>
      <c r="C515" s="154" t="s">
        <v>34</v>
      </c>
      <c r="D515" s="154" t="s">
        <v>96</v>
      </c>
      <c r="E515" s="154" t="s">
        <v>197</v>
      </c>
      <c r="F515" s="37"/>
      <c r="G515" s="157">
        <f>SUM(G516)</f>
        <v>0</v>
      </c>
    </row>
    <row r="516" spans="1:7" ht="31.5" hidden="1">
      <c r="A516" s="153" t="s">
        <v>206</v>
      </c>
      <c r="B516" s="7"/>
      <c r="C516" s="154" t="s">
        <v>34</v>
      </c>
      <c r="D516" s="154" t="s">
        <v>96</v>
      </c>
      <c r="E516" s="154" t="s">
        <v>207</v>
      </c>
      <c r="F516" s="37"/>
      <c r="G516" s="157">
        <f>SUM(G517)</f>
        <v>0</v>
      </c>
    </row>
    <row r="517" spans="1:7" hidden="1">
      <c r="A517" s="153" t="s">
        <v>22</v>
      </c>
      <c r="B517" s="7"/>
      <c r="C517" s="154" t="s">
        <v>34</v>
      </c>
      <c r="D517" s="154" t="s">
        <v>96</v>
      </c>
      <c r="E517" s="154" t="s">
        <v>207</v>
      </c>
      <c r="F517" s="37">
        <v>800</v>
      </c>
      <c r="G517" s="157"/>
    </row>
    <row r="518" spans="1:7">
      <c r="A518" s="153" t="s">
        <v>30</v>
      </c>
      <c r="B518" s="7"/>
      <c r="C518" s="154" t="s">
        <v>31</v>
      </c>
      <c r="D518" s="154"/>
      <c r="E518" s="37"/>
      <c r="F518" s="37"/>
      <c r="G518" s="157">
        <f>SUM(G519)</f>
        <v>2883.3</v>
      </c>
    </row>
    <row r="519" spans="1:7">
      <c r="A519" s="153" t="s">
        <v>77</v>
      </c>
      <c r="B519" s="7"/>
      <c r="C519" s="154" t="s">
        <v>31</v>
      </c>
      <c r="D519" s="154" t="s">
        <v>78</v>
      </c>
      <c r="E519" s="37"/>
      <c r="F519" s="37"/>
      <c r="G519" s="157">
        <f>SUM(G520)</f>
        <v>2883.3</v>
      </c>
    </row>
    <row r="520" spans="1:7">
      <c r="A520" s="38" t="s">
        <v>791</v>
      </c>
      <c r="B520" s="7"/>
      <c r="C520" s="154" t="s">
        <v>31</v>
      </c>
      <c r="D520" s="154" t="s">
        <v>78</v>
      </c>
      <c r="E520" s="154" t="s">
        <v>197</v>
      </c>
      <c r="F520" s="37"/>
      <c r="G520" s="157">
        <f>SUM(G521)</f>
        <v>2883.3</v>
      </c>
    </row>
    <row r="521" spans="1:7" ht="63">
      <c r="A521" s="153" t="s">
        <v>625</v>
      </c>
      <c r="B521" s="7"/>
      <c r="C521" s="154" t="s">
        <v>31</v>
      </c>
      <c r="D521" s="154" t="s">
        <v>78</v>
      </c>
      <c r="E521" s="37" t="s">
        <v>208</v>
      </c>
      <c r="F521" s="37"/>
      <c r="G521" s="157">
        <f>SUM(G522)</f>
        <v>2883.3</v>
      </c>
    </row>
    <row r="522" spans="1:7">
      <c r="A522" s="153" t="s">
        <v>22</v>
      </c>
      <c r="B522" s="7"/>
      <c r="C522" s="154" t="s">
        <v>31</v>
      </c>
      <c r="D522" s="154" t="s">
        <v>78</v>
      </c>
      <c r="E522" s="37" t="s">
        <v>208</v>
      </c>
      <c r="F522" s="37">
        <v>800</v>
      </c>
      <c r="G522" s="157">
        <v>2883.3</v>
      </c>
    </row>
    <row r="523" spans="1:7">
      <c r="A523" s="153" t="s">
        <v>209</v>
      </c>
      <c r="B523" s="7"/>
      <c r="C523" s="154" t="s">
        <v>96</v>
      </c>
      <c r="D523" s="154"/>
      <c r="E523" s="37"/>
      <c r="F523" s="37"/>
      <c r="G523" s="157">
        <f>SUM(G524)</f>
        <v>3.1999999999999993</v>
      </c>
    </row>
    <row r="524" spans="1:7" s="29" customFormat="1" ht="30.75" customHeight="1">
      <c r="A524" s="153" t="s">
        <v>210</v>
      </c>
      <c r="B524" s="7"/>
      <c r="C524" s="154" t="s">
        <v>96</v>
      </c>
      <c r="D524" s="154" t="s">
        <v>34</v>
      </c>
      <c r="E524" s="37"/>
      <c r="F524" s="37"/>
      <c r="G524" s="157">
        <f>SUM(G525)</f>
        <v>3.1999999999999993</v>
      </c>
    </row>
    <row r="525" spans="1:7" ht="31.5">
      <c r="A525" s="38" t="s">
        <v>603</v>
      </c>
      <c r="B525" s="7"/>
      <c r="C525" s="154" t="s">
        <v>96</v>
      </c>
      <c r="D525" s="154" t="s">
        <v>34</v>
      </c>
      <c r="E525" s="37" t="s">
        <v>199</v>
      </c>
      <c r="F525" s="37"/>
      <c r="G525" s="157">
        <f>SUM(G526)</f>
        <v>3.1999999999999993</v>
      </c>
    </row>
    <row r="526" spans="1:7">
      <c r="A526" s="153" t="s">
        <v>211</v>
      </c>
      <c r="B526" s="7"/>
      <c r="C526" s="154" t="s">
        <v>96</v>
      </c>
      <c r="D526" s="154" t="s">
        <v>34</v>
      </c>
      <c r="E526" s="37" t="s">
        <v>212</v>
      </c>
      <c r="F526" s="37"/>
      <c r="G526" s="157">
        <f>SUM(G527)</f>
        <v>3.1999999999999993</v>
      </c>
    </row>
    <row r="527" spans="1:7">
      <c r="A527" s="153" t="s">
        <v>213</v>
      </c>
      <c r="B527" s="7"/>
      <c r="C527" s="154" t="s">
        <v>96</v>
      </c>
      <c r="D527" s="154" t="s">
        <v>34</v>
      </c>
      <c r="E527" s="37" t="s">
        <v>212</v>
      </c>
      <c r="F527" s="37">
        <v>700</v>
      </c>
      <c r="G527" s="157">
        <f>31.3-28.1</f>
        <v>3.1999999999999993</v>
      </c>
    </row>
    <row r="528" spans="1:7" ht="31.5">
      <c r="A528" s="26" t="s">
        <v>10</v>
      </c>
      <c r="B528" s="55" t="s">
        <v>11</v>
      </c>
      <c r="C528" s="35"/>
      <c r="D528" s="35"/>
      <c r="E528" s="35"/>
      <c r="F528" s="35"/>
      <c r="G528" s="56">
        <f>SUM(G529+G537)</f>
        <v>1137704.2</v>
      </c>
    </row>
    <row r="529" spans="1:7">
      <c r="A529" s="158" t="s">
        <v>115</v>
      </c>
      <c r="B529" s="7"/>
      <c r="C529" s="7" t="s">
        <v>116</v>
      </c>
      <c r="D529" s="7"/>
      <c r="E529" s="7"/>
      <c r="F529" s="7"/>
      <c r="G529" s="30">
        <f t="shared" ref="G529:G533" si="0">SUM(G530)</f>
        <v>470.5</v>
      </c>
    </row>
    <row r="530" spans="1:7">
      <c r="A530" s="158" t="s">
        <v>406</v>
      </c>
      <c r="B530" s="7"/>
      <c r="C530" s="7" t="s">
        <v>116</v>
      </c>
      <c r="D530" s="7" t="s">
        <v>116</v>
      </c>
      <c r="E530" s="37"/>
      <c r="F530" s="37"/>
      <c r="G530" s="30">
        <f t="shared" si="0"/>
        <v>470.5</v>
      </c>
    </row>
    <row r="531" spans="1:7" ht="31.5">
      <c r="A531" s="158" t="s">
        <v>754</v>
      </c>
      <c r="B531" s="159"/>
      <c r="C531" s="159" t="s">
        <v>116</v>
      </c>
      <c r="D531" s="159" t="s">
        <v>116</v>
      </c>
      <c r="E531" s="37" t="s">
        <v>382</v>
      </c>
      <c r="F531" s="37"/>
      <c r="G531" s="30">
        <f t="shared" si="0"/>
        <v>470.5</v>
      </c>
    </row>
    <row r="532" spans="1:7" ht="31.5">
      <c r="A532" s="158" t="s">
        <v>755</v>
      </c>
      <c r="B532" s="7"/>
      <c r="C532" s="7" t="s">
        <v>116</v>
      </c>
      <c r="D532" s="7" t="s">
        <v>116</v>
      </c>
      <c r="E532" s="7" t="s">
        <v>414</v>
      </c>
      <c r="F532" s="7"/>
      <c r="G532" s="30">
        <f t="shared" si="0"/>
        <v>470.5</v>
      </c>
    </row>
    <row r="533" spans="1:7">
      <c r="A533" s="158" t="s">
        <v>35</v>
      </c>
      <c r="B533" s="7"/>
      <c r="C533" s="7" t="s">
        <v>116</v>
      </c>
      <c r="D533" s="7" t="s">
        <v>116</v>
      </c>
      <c r="E533" s="7" t="s">
        <v>415</v>
      </c>
      <c r="F533" s="7"/>
      <c r="G533" s="30">
        <f t="shared" si="0"/>
        <v>470.5</v>
      </c>
    </row>
    <row r="534" spans="1:7" ht="31.5">
      <c r="A534" s="158" t="s">
        <v>416</v>
      </c>
      <c r="B534" s="37"/>
      <c r="C534" s="7" t="s">
        <v>116</v>
      </c>
      <c r="D534" s="7" t="s">
        <v>116</v>
      </c>
      <c r="E534" s="7" t="s">
        <v>417</v>
      </c>
      <c r="F534" s="7"/>
      <c r="G534" s="30">
        <f>SUM(G535:G536)</f>
        <v>470.5</v>
      </c>
    </row>
    <row r="535" spans="1:7" ht="47.25">
      <c r="A535" s="158" t="s">
        <v>51</v>
      </c>
      <c r="B535" s="37"/>
      <c r="C535" s="7" t="s">
        <v>116</v>
      </c>
      <c r="D535" s="7" t="s">
        <v>116</v>
      </c>
      <c r="E535" s="7" t="s">
        <v>417</v>
      </c>
      <c r="F535" s="7" t="s">
        <v>91</v>
      </c>
      <c r="G535" s="30">
        <v>445.3</v>
      </c>
    </row>
    <row r="536" spans="1:7" ht="31.5">
      <c r="A536" s="158" t="s">
        <v>52</v>
      </c>
      <c r="B536" s="7"/>
      <c r="C536" s="7" t="s">
        <v>116</v>
      </c>
      <c r="D536" s="7" t="s">
        <v>116</v>
      </c>
      <c r="E536" s="7" t="s">
        <v>417</v>
      </c>
      <c r="F536" s="25">
        <v>200</v>
      </c>
      <c r="G536" s="30">
        <v>25.2</v>
      </c>
    </row>
    <row r="537" spans="1:7">
      <c r="A537" s="153" t="s">
        <v>30</v>
      </c>
      <c r="B537" s="154"/>
      <c r="C537" s="154" t="s">
        <v>31</v>
      </c>
      <c r="D537" s="154" t="s">
        <v>32</v>
      </c>
      <c r="E537" s="37"/>
      <c r="F537" s="37"/>
      <c r="G537" s="157">
        <f>G538+G545+G564+G689+G662</f>
        <v>1137233.7</v>
      </c>
    </row>
    <row r="538" spans="1:7">
      <c r="A538" s="153" t="s">
        <v>33</v>
      </c>
      <c r="B538" s="154"/>
      <c r="C538" s="154" t="s">
        <v>31</v>
      </c>
      <c r="D538" s="154" t="s">
        <v>34</v>
      </c>
      <c r="E538" s="37"/>
      <c r="F538" s="37"/>
      <c r="G538" s="157">
        <f>G539</f>
        <v>11329.3</v>
      </c>
    </row>
    <row r="539" spans="1:7" ht="31.5">
      <c r="A539" s="153" t="s">
        <v>677</v>
      </c>
      <c r="B539" s="154"/>
      <c r="C539" s="154" t="s">
        <v>31</v>
      </c>
      <c r="D539" s="154" t="s">
        <v>34</v>
      </c>
      <c r="E539" s="37" t="s">
        <v>16</v>
      </c>
      <c r="F539" s="37"/>
      <c r="G539" s="157">
        <f>G540</f>
        <v>11329.3</v>
      </c>
    </row>
    <row r="540" spans="1:7" ht="31.5">
      <c r="A540" s="153" t="s">
        <v>84</v>
      </c>
      <c r="B540" s="154"/>
      <c r="C540" s="154" t="s">
        <v>31</v>
      </c>
      <c r="D540" s="154" t="s">
        <v>34</v>
      </c>
      <c r="E540" s="37" t="s">
        <v>17</v>
      </c>
      <c r="F540" s="37"/>
      <c r="G540" s="157">
        <f>G541</f>
        <v>11329.3</v>
      </c>
    </row>
    <row r="541" spans="1:7">
      <c r="A541" s="153" t="s">
        <v>35</v>
      </c>
      <c r="B541" s="154"/>
      <c r="C541" s="154" t="s">
        <v>31</v>
      </c>
      <c r="D541" s="154" t="s">
        <v>34</v>
      </c>
      <c r="E541" s="37" t="s">
        <v>36</v>
      </c>
      <c r="F541" s="37"/>
      <c r="G541" s="157">
        <f>SUM(G542)</f>
        <v>11329.3</v>
      </c>
    </row>
    <row r="542" spans="1:7">
      <c r="A542" s="153" t="s">
        <v>38</v>
      </c>
      <c r="B542" s="154"/>
      <c r="C542" s="154" t="s">
        <v>31</v>
      </c>
      <c r="D542" s="154" t="s">
        <v>34</v>
      </c>
      <c r="E542" s="37" t="s">
        <v>39</v>
      </c>
      <c r="F542" s="37"/>
      <c r="G542" s="157">
        <f>G543</f>
        <v>11329.3</v>
      </c>
    </row>
    <row r="543" spans="1:7" ht="31.5">
      <c r="A543" s="153" t="s">
        <v>40</v>
      </c>
      <c r="B543" s="154"/>
      <c r="C543" s="154" t="s">
        <v>31</v>
      </c>
      <c r="D543" s="154" t="s">
        <v>34</v>
      </c>
      <c r="E543" s="37" t="s">
        <v>41</v>
      </c>
      <c r="F543" s="37"/>
      <c r="G543" s="157">
        <f>G544</f>
        <v>11329.3</v>
      </c>
    </row>
    <row r="544" spans="1:7">
      <c r="A544" s="153" t="s">
        <v>42</v>
      </c>
      <c r="B544" s="154"/>
      <c r="C544" s="154" t="s">
        <v>31</v>
      </c>
      <c r="D544" s="154" t="s">
        <v>34</v>
      </c>
      <c r="E544" s="37" t="s">
        <v>41</v>
      </c>
      <c r="F544" s="37">
        <v>300</v>
      </c>
      <c r="G544" s="157">
        <v>11329.3</v>
      </c>
    </row>
    <row r="545" spans="1:7">
      <c r="A545" s="153" t="s">
        <v>43</v>
      </c>
      <c r="B545" s="154"/>
      <c r="C545" s="154" t="s">
        <v>31</v>
      </c>
      <c r="D545" s="154" t="s">
        <v>44</v>
      </c>
      <c r="E545" s="37"/>
      <c r="F545" s="37"/>
      <c r="G545" s="157">
        <f>G553+G546</f>
        <v>80936.600000000006</v>
      </c>
    </row>
    <row r="546" spans="1:7" ht="31.5">
      <c r="A546" s="153" t="s">
        <v>686</v>
      </c>
      <c r="B546" s="154"/>
      <c r="C546" s="154" t="s">
        <v>31</v>
      </c>
      <c r="D546" s="154" t="s">
        <v>44</v>
      </c>
      <c r="E546" s="154" t="s">
        <v>432</v>
      </c>
      <c r="F546" s="37"/>
      <c r="G546" s="157">
        <f>G547</f>
        <v>78126.600000000006</v>
      </c>
    </row>
    <row r="547" spans="1:7" ht="27.75" customHeight="1">
      <c r="A547" s="153" t="s">
        <v>439</v>
      </c>
      <c r="B547" s="154"/>
      <c r="C547" s="154" t="s">
        <v>31</v>
      </c>
      <c r="D547" s="154" t="s">
        <v>44</v>
      </c>
      <c r="E547" s="154" t="s">
        <v>440</v>
      </c>
      <c r="F547" s="37"/>
      <c r="G547" s="157">
        <f>SUM(G548)</f>
        <v>78126.600000000006</v>
      </c>
    </row>
    <row r="548" spans="1:7" ht="27" customHeight="1">
      <c r="A548" s="153" t="s">
        <v>441</v>
      </c>
      <c r="B548" s="154"/>
      <c r="C548" s="154" t="s">
        <v>31</v>
      </c>
      <c r="D548" s="154" t="s">
        <v>44</v>
      </c>
      <c r="E548" s="154" t="s">
        <v>822</v>
      </c>
      <c r="F548" s="37"/>
      <c r="G548" s="157">
        <f>G549+G550+G552+G551</f>
        <v>78126.600000000006</v>
      </c>
    </row>
    <row r="549" spans="1:7" ht="47.25">
      <c r="A549" s="153" t="s">
        <v>51</v>
      </c>
      <c r="B549" s="154"/>
      <c r="C549" s="154" t="s">
        <v>31</v>
      </c>
      <c r="D549" s="154" t="s">
        <v>44</v>
      </c>
      <c r="E549" s="154" t="s">
        <v>822</v>
      </c>
      <c r="F549" s="37">
        <v>100</v>
      </c>
      <c r="G549" s="157">
        <v>68386.100000000006</v>
      </c>
    </row>
    <row r="550" spans="1:7" ht="31.5">
      <c r="A550" s="153" t="s">
        <v>52</v>
      </c>
      <c r="B550" s="154"/>
      <c r="C550" s="154" t="s">
        <v>31</v>
      </c>
      <c r="D550" s="154" t="s">
        <v>44</v>
      </c>
      <c r="E550" s="154" t="s">
        <v>822</v>
      </c>
      <c r="F550" s="37">
        <v>200</v>
      </c>
      <c r="G550" s="157">
        <v>9465.5</v>
      </c>
    </row>
    <row r="551" spans="1:7" ht="23.25" customHeight="1">
      <c r="A551" s="153" t="s">
        <v>42</v>
      </c>
      <c r="B551" s="154"/>
      <c r="C551" s="154" t="s">
        <v>31</v>
      </c>
      <c r="D551" s="154" t="s">
        <v>44</v>
      </c>
      <c r="E551" s="154" t="s">
        <v>822</v>
      </c>
      <c r="F551" s="37">
        <v>300</v>
      </c>
      <c r="G551" s="157">
        <v>23.5</v>
      </c>
    </row>
    <row r="552" spans="1:7">
      <c r="A552" s="153" t="s">
        <v>22</v>
      </c>
      <c r="B552" s="154"/>
      <c r="C552" s="154" t="s">
        <v>31</v>
      </c>
      <c r="D552" s="154" t="s">
        <v>44</v>
      </c>
      <c r="E552" s="154" t="s">
        <v>822</v>
      </c>
      <c r="F552" s="37">
        <v>800</v>
      </c>
      <c r="G552" s="157">
        <v>251.5</v>
      </c>
    </row>
    <row r="553" spans="1:7" ht="31.5">
      <c r="A553" s="153" t="s">
        <v>677</v>
      </c>
      <c r="B553" s="154"/>
      <c r="C553" s="154" t="s">
        <v>31</v>
      </c>
      <c r="D553" s="154" t="s">
        <v>44</v>
      </c>
      <c r="E553" s="37" t="s">
        <v>16</v>
      </c>
      <c r="F553" s="37"/>
      <c r="G553" s="157">
        <f>G554+G560</f>
        <v>2810</v>
      </c>
    </row>
    <row r="554" spans="1:7" ht="31.5">
      <c r="A554" s="153" t="s">
        <v>84</v>
      </c>
      <c r="B554" s="154"/>
      <c r="C554" s="154" t="s">
        <v>31</v>
      </c>
      <c r="D554" s="154" t="s">
        <v>44</v>
      </c>
      <c r="E554" s="37" t="s">
        <v>17</v>
      </c>
      <c r="F554" s="37"/>
      <c r="G554" s="157">
        <f>G555</f>
        <v>2810</v>
      </c>
    </row>
    <row r="555" spans="1:7" ht="31.5">
      <c r="A555" s="153" t="s">
        <v>45</v>
      </c>
      <c r="B555" s="154"/>
      <c r="C555" s="154" t="s">
        <v>31</v>
      </c>
      <c r="D555" s="154" t="s">
        <v>44</v>
      </c>
      <c r="E555" s="37" t="s">
        <v>46</v>
      </c>
      <c r="F555" s="37"/>
      <c r="G555" s="157">
        <f>SUM(G556)</f>
        <v>2810</v>
      </c>
    </row>
    <row r="556" spans="1:7">
      <c r="A556" s="153" t="s">
        <v>47</v>
      </c>
      <c r="B556" s="154"/>
      <c r="C556" s="154" t="s">
        <v>31</v>
      </c>
      <c r="D556" s="154" t="s">
        <v>44</v>
      </c>
      <c r="E556" s="37" t="s">
        <v>48</v>
      </c>
      <c r="F556" s="37"/>
      <c r="G556" s="157">
        <f>G557</f>
        <v>2810</v>
      </c>
    </row>
    <row r="557" spans="1:7" ht="31.5">
      <c r="A557" s="153" t="s">
        <v>49</v>
      </c>
      <c r="B557" s="154"/>
      <c r="C557" s="154" t="s">
        <v>31</v>
      </c>
      <c r="D557" s="154" t="s">
        <v>44</v>
      </c>
      <c r="E557" s="37" t="s">
        <v>50</v>
      </c>
      <c r="F557" s="37"/>
      <c r="G557" s="157">
        <f>G558+G559</f>
        <v>2810</v>
      </c>
    </row>
    <row r="558" spans="1:7" ht="47.25">
      <c r="A558" s="153" t="s">
        <v>51</v>
      </c>
      <c r="B558" s="154"/>
      <c r="C558" s="154" t="s">
        <v>31</v>
      </c>
      <c r="D558" s="154" t="s">
        <v>44</v>
      </c>
      <c r="E558" s="37" t="s">
        <v>50</v>
      </c>
      <c r="F558" s="37">
        <v>100</v>
      </c>
      <c r="G558" s="157">
        <v>1657.6</v>
      </c>
    </row>
    <row r="559" spans="1:7" ht="27.75" customHeight="1">
      <c r="A559" s="153" t="s">
        <v>52</v>
      </c>
      <c r="B559" s="154"/>
      <c r="C559" s="154" t="s">
        <v>31</v>
      </c>
      <c r="D559" s="154" t="s">
        <v>44</v>
      </c>
      <c r="E559" s="37" t="s">
        <v>50</v>
      </c>
      <c r="F559" s="37">
        <v>200</v>
      </c>
      <c r="G559" s="157">
        <v>1152.4000000000001</v>
      </c>
    </row>
    <row r="560" spans="1:7" hidden="1">
      <c r="A560" s="153" t="s">
        <v>86</v>
      </c>
      <c r="B560" s="57"/>
      <c r="C560" s="154" t="s">
        <v>31</v>
      </c>
      <c r="D560" s="154" t="s">
        <v>44</v>
      </c>
      <c r="E560" s="37" t="s">
        <v>68</v>
      </c>
      <c r="F560" s="37"/>
      <c r="G560" s="157">
        <f>G561</f>
        <v>0</v>
      </c>
    </row>
    <row r="561" spans="1:7" hidden="1">
      <c r="A561" s="153" t="s">
        <v>35</v>
      </c>
      <c r="B561" s="57"/>
      <c r="C561" s="154" t="s">
        <v>31</v>
      </c>
      <c r="D561" s="154" t="s">
        <v>44</v>
      </c>
      <c r="E561" s="37" t="s">
        <v>504</v>
      </c>
      <c r="F561" s="37"/>
      <c r="G561" s="157">
        <f>G562</f>
        <v>0</v>
      </c>
    </row>
    <row r="562" spans="1:7" hidden="1">
      <c r="A562" s="153" t="s">
        <v>37</v>
      </c>
      <c r="B562" s="57"/>
      <c r="C562" s="154" t="s">
        <v>31</v>
      </c>
      <c r="D562" s="154" t="s">
        <v>44</v>
      </c>
      <c r="E562" s="37" t="s">
        <v>505</v>
      </c>
      <c r="F562" s="37"/>
      <c r="G562" s="157">
        <f>G563</f>
        <v>0</v>
      </c>
    </row>
    <row r="563" spans="1:7" ht="31.5" hidden="1">
      <c r="A563" s="153" t="s">
        <v>52</v>
      </c>
      <c r="B563" s="57"/>
      <c r="C563" s="154" t="s">
        <v>31</v>
      </c>
      <c r="D563" s="154" t="s">
        <v>44</v>
      </c>
      <c r="E563" s="37" t="s">
        <v>505</v>
      </c>
      <c r="F563" s="37">
        <v>200</v>
      </c>
      <c r="G563" s="157"/>
    </row>
    <row r="564" spans="1:7">
      <c r="A564" s="153" t="s">
        <v>53</v>
      </c>
      <c r="B564" s="154"/>
      <c r="C564" s="154" t="s">
        <v>31</v>
      </c>
      <c r="D564" s="154" t="s">
        <v>54</v>
      </c>
      <c r="E564" s="37"/>
      <c r="F564" s="37"/>
      <c r="G564" s="157">
        <f>G622+G649+G565+G653+G658</f>
        <v>794747.39999999991</v>
      </c>
    </row>
    <row r="565" spans="1:7" ht="31.5">
      <c r="A565" s="153" t="s">
        <v>686</v>
      </c>
      <c r="B565" s="154"/>
      <c r="C565" s="154" t="s">
        <v>31</v>
      </c>
      <c r="D565" s="154" t="s">
        <v>54</v>
      </c>
      <c r="E565" s="154" t="s">
        <v>432</v>
      </c>
      <c r="F565" s="37"/>
      <c r="G565" s="157">
        <f>SUM(G566+G570)</f>
        <v>784583.39999999991</v>
      </c>
    </row>
    <row r="566" spans="1:7">
      <c r="A566" s="153" t="s">
        <v>442</v>
      </c>
      <c r="B566" s="154"/>
      <c r="C566" s="154" t="s">
        <v>31</v>
      </c>
      <c r="D566" s="154" t="s">
        <v>54</v>
      </c>
      <c r="E566" s="154" t="s">
        <v>433</v>
      </c>
      <c r="F566" s="37"/>
      <c r="G566" s="157">
        <f>SUM(G567)</f>
        <v>84026</v>
      </c>
    </row>
    <row r="567" spans="1:7" ht="110.25">
      <c r="A567" s="153" t="s">
        <v>443</v>
      </c>
      <c r="B567" s="154"/>
      <c r="C567" s="154" t="s">
        <v>31</v>
      </c>
      <c r="D567" s="154" t="s">
        <v>54</v>
      </c>
      <c r="E567" s="154" t="s">
        <v>823</v>
      </c>
      <c r="F567" s="37"/>
      <c r="G567" s="157">
        <f>G568+G569</f>
        <v>84026</v>
      </c>
    </row>
    <row r="568" spans="1:7" ht="31.5">
      <c r="A568" s="153" t="s">
        <v>52</v>
      </c>
      <c r="B568" s="154"/>
      <c r="C568" s="154" t="s">
        <v>31</v>
      </c>
      <c r="D568" s="154" t="s">
        <v>54</v>
      </c>
      <c r="E568" s="154" t="s">
        <v>823</v>
      </c>
      <c r="F568" s="37">
        <v>200</v>
      </c>
      <c r="G568" s="157">
        <v>44</v>
      </c>
    </row>
    <row r="569" spans="1:7">
      <c r="A569" s="153" t="s">
        <v>42</v>
      </c>
      <c r="B569" s="154"/>
      <c r="C569" s="154" t="s">
        <v>31</v>
      </c>
      <c r="D569" s="154" t="s">
        <v>54</v>
      </c>
      <c r="E569" s="154" t="s">
        <v>823</v>
      </c>
      <c r="F569" s="37">
        <v>300</v>
      </c>
      <c r="G569" s="157">
        <v>83982</v>
      </c>
    </row>
    <row r="570" spans="1:7" ht="31.5">
      <c r="A570" s="153" t="s">
        <v>444</v>
      </c>
      <c r="B570" s="154"/>
      <c r="C570" s="154" t="s">
        <v>31</v>
      </c>
      <c r="D570" s="154" t="s">
        <v>54</v>
      </c>
      <c r="E570" s="154" t="s">
        <v>445</v>
      </c>
      <c r="F570" s="37"/>
      <c r="G570" s="157">
        <f>SUM(G571+G574+G577+G580+G583+G586+G589+G607+G610+G613+G616+G592+G595+G598+G601+G619)+G604</f>
        <v>700557.39999999991</v>
      </c>
    </row>
    <row r="571" spans="1:7" ht="47.25">
      <c r="A571" s="153" t="s">
        <v>915</v>
      </c>
      <c r="B571" s="154"/>
      <c r="C571" s="154" t="s">
        <v>31</v>
      </c>
      <c r="D571" s="154" t="s">
        <v>54</v>
      </c>
      <c r="E571" s="154" t="s">
        <v>824</v>
      </c>
      <c r="F571" s="37"/>
      <c r="G571" s="157">
        <f>G572+G573</f>
        <v>190720.69999999998</v>
      </c>
    </row>
    <row r="572" spans="1:7" ht="31.5">
      <c r="A572" s="153" t="s">
        <v>52</v>
      </c>
      <c r="B572" s="154"/>
      <c r="C572" s="154" t="s">
        <v>31</v>
      </c>
      <c r="D572" s="154" t="s">
        <v>54</v>
      </c>
      <c r="E572" s="154" t="s">
        <v>824</v>
      </c>
      <c r="F572" s="37">
        <v>200</v>
      </c>
      <c r="G572" s="157">
        <v>3056.8</v>
      </c>
    </row>
    <row r="573" spans="1:7">
      <c r="A573" s="153" t="s">
        <v>42</v>
      </c>
      <c r="B573" s="154"/>
      <c r="C573" s="154" t="s">
        <v>31</v>
      </c>
      <c r="D573" s="154" t="s">
        <v>54</v>
      </c>
      <c r="E573" s="154" t="s">
        <v>824</v>
      </c>
      <c r="F573" s="37">
        <v>300</v>
      </c>
      <c r="G573" s="157">
        <v>187663.9</v>
      </c>
    </row>
    <row r="574" spans="1:7" ht="47.25">
      <c r="A574" s="153" t="s">
        <v>446</v>
      </c>
      <c r="B574" s="154"/>
      <c r="C574" s="154" t="s">
        <v>31</v>
      </c>
      <c r="D574" s="154" t="s">
        <v>54</v>
      </c>
      <c r="E574" s="154" t="s">
        <v>825</v>
      </c>
      <c r="F574" s="154"/>
      <c r="G574" s="157">
        <f>G575+G576</f>
        <v>9555.1</v>
      </c>
    </row>
    <row r="575" spans="1:7" ht="31.5">
      <c r="A575" s="153" t="s">
        <v>52</v>
      </c>
      <c r="B575" s="154"/>
      <c r="C575" s="154" t="s">
        <v>31</v>
      </c>
      <c r="D575" s="154" t="s">
        <v>54</v>
      </c>
      <c r="E575" s="154" t="s">
        <v>825</v>
      </c>
      <c r="F575" s="154" t="s">
        <v>93</v>
      </c>
      <c r="G575" s="157">
        <v>142.69999999999999</v>
      </c>
    </row>
    <row r="576" spans="1:7">
      <c r="A576" s="153" t="s">
        <v>42</v>
      </c>
      <c r="B576" s="154"/>
      <c r="C576" s="154" t="s">
        <v>31</v>
      </c>
      <c r="D576" s="154" t="s">
        <v>54</v>
      </c>
      <c r="E576" s="154" t="s">
        <v>825</v>
      </c>
      <c r="F576" s="154" t="s">
        <v>101</v>
      </c>
      <c r="G576" s="157">
        <v>9412.4</v>
      </c>
    </row>
    <row r="577" spans="1:7" ht="31.5">
      <c r="A577" s="153" t="s">
        <v>447</v>
      </c>
      <c r="B577" s="154"/>
      <c r="C577" s="154" t="s">
        <v>31</v>
      </c>
      <c r="D577" s="154" t="s">
        <v>54</v>
      </c>
      <c r="E577" s="154" t="s">
        <v>826</v>
      </c>
      <c r="F577" s="154"/>
      <c r="G577" s="157">
        <f>G578+G579</f>
        <v>111779.90000000001</v>
      </c>
    </row>
    <row r="578" spans="1:7" ht="31.5">
      <c r="A578" s="153" t="s">
        <v>52</v>
      </c>
      <c r="B578" s="154"/>
      <c r="C578" s="154" t="s">
        <v>31</v>
      </c>
      <c r="D578" s="154" t="s">
        <v>54</v>
      </c>
      <c r="E578" s="154" t="s">
        <v>826</v>
      </c>
      <c r="F578" s="154" t="s">
        <v>93</v>
      </c>
      <c r="G578" s="157">
        <v>1782.6</v>
      </c>
    </row>
    <row r="579" spans="1:7">
      <c r="A579" s="153" t="s">
        <v>42</v>
      </c>
      <c r="B579" s="154"/>
      <c r="C579" s="154" t="s">
        <v>31</v>
      </c>
      <c r="D579" s="154" t="s">
        <v>54</v>
      </c>
      <c r="E579" s="154" t="s">
        <v>826</v>
      </c>
      <c r="F579" s="154" t="s">
        <v>101</v>
      </c>
      <c r="G579" s="157">
        <v>109997.3</v>
      </c>
    </row>
    <row r="580" spans="1:7" ht="47.25">
      <c r="A580" s="153" t="s">
        <v>448</v>
      </c>
      <c r="B580" s="154"/>
      <c r="C580" s="154" t="s">
        <v>31</v>
      </c>
      <c r="D580" s="154" t="s">
        <v>54</v>
      </c>
      <c r="E580" s="154" t="s">
        <v>827</v>
      </c>
      <c r="F580" s="154"/>
      <c r="G580" s="157">
        <f>G581+G582</f>
        <v>619.79999999999995</v>
      </c>
    </row>
    <row r="581" spans="1:7" ht="31.5">
      <c r="A581" s="153" t="s">
        <v>52</v>
      </c>
      <c r="B581" s="154"/>
      <c r="C581" s="154" t="s">
        <v>31</v>
      </c>
      <c r="D581" s="154" t="s">
        <v>54</v>
      </c>
      <c r="E581" s="154" t="s">
        <v>827</v>
      </c>
      <c r="F581" s="154" t="s">
        <v>93</v>
      </c>
      <c r="G581" s="157">
        <v>9.3000000000000007</v>
      </c>
    </row>
    <row r="582" spans="1:7">
      <c r="A582" s="153" t="s">
        <v>42</v>
      </c>
      <c r="B582" s="154"/>
      <c r="C582" s="154" t="s">
        <v>31</v>
      </c>
      <c r="D582" s="154" t="s">
        <v>54</v>
      </c>
      <c r="E582" s="154" t="s">
        <v>827</v>
      </c>
      <c r="F582" s="154" t="s">
        <v>101</v>
      </c>
      <c r="G582" s="157">
        <v>610.5</v>
      </c>
    </row>
    <row r="583" spans="1:7" ht="47.25">
      <c r="A583" s="153" t="s">
        <v>449</v>
      </c>
      <c r="B583" s="154"/>
      <c r="C583" s="154" t="s">
        <v>31</v>
      </c>
      <c r="D583" s="154" t="s">
        <v>54</v>
      </c>
      <c r="E583" s="154" t="s">
        <v>828</v>
      </c>
      <c r="F583" s="154"/>
      <c r="G583" s="157">
        <f>G584+G585</f>
        <v>51.8</v>
      </c>
    </row>
    <row r="584" spans="1:7" ht="31.5">
      <c r="A584" s="153" t="s">
        <v>52</v>
      </c>
      <c r="B584" s="154"/>
      <c r="C584" s="154" t="s">
        <v>31</v>
      </c>
      <c r="D584" s="154" t="s">
        <v>54</v>
      </c>
      <c r="E584" s="154" t="s">
        <v>828</v>
      </c>
      <c r="F584" s="154" t="s">
        <v>93</v>
      </c>
      <c r="G584" s="157">
        <v>0.8</v>
      </c>
    </row>
    <row r="585" spans="1:7">
      <c r="A585" s="153" t="s">
        <v>42</v>
      </c>
      <c r="B585" s="154"/>
      <c r="C585" s="154" t="s">
        <v>31</v>
      </c>
      <c r="D585" s="154" t="s">
        <v>54</v>
      </c>
      <c r="E585" s="154" t="s">
        <v>828</v>
      </c>
      <c r="F585" s="154" t="s">
        <v>101</v>
      </c>
      <c r="G585" s="157">
        <v>51</v>
      </c>
    </row>
    <row r="586" spans="1:7" ht="63">
      <c r="A586" s="153" t="s">
        <v>450</v>
      </c>
      <c r="B586" s="154"/>
      <c r="C586" s="154" t="s">
        <v>31</v>
      </c>
      <c r="D586" s="154" t="s">
        <v>54</v>
      </c>
      <c r="E586" s="154" t="s">
        <v>829</v>
      </c>
      <c r="F586" s="154"/>
      <c r="G586" s="157">
        <f>G587+G588</f>
        <v>4730.2000000000007</v>
      </c>
    </row>
    <row r="587" spans="1:7" ht="31.5">
      <c r="A587" s="153" t="s">
        <v>52</v>
      </c>
      <c r="B587" s="154"/>
      <c r="C587" s="154" t="s">
        <v>31</v>
      </c>
      <c r="D587" s="154" t="s">
        <v>54</v>
      </c>
      <c r="E587" s="154" t="s">
        <v>829</v>
      </c>
      <c r="F587" s="154" t="s">
        <v>93</v>
      </c>
      <c r="G587" s="157">
        <v>553.1</v>
      </c>
    </row>
    <row r="588" spans="1:7">
      <c r="A588" s="153" t="s">
        <v>42</v>
      </c>
      <c r="B588" s="154"/>
      <c r="C588" s="154" t="s">
        <v>31</v>
      </c>
      <c r="D588" s="154" t="s">
        <v>54</v>
      </c>
      <c r="E588" s="154" t="s">
        <v>829</v>
      </c>
      <c r="F588" s="154" t="s">
        <v>101</v>
      </c>
      <c r="G588" s="157">
        <v>4177.1000000000004</v>
      </c>
    </row>
    <row r="589" spans="1:7" ht="31.5">
      <c r="A589" s="153" t="s">
        <v>451</v>
      </c>
      <c r="B589" s="154"/>
      <c r="C589" s="154" t="s">
        <v>31</v>
      </c>
      <c r="D589" s="154" t="s">
        <v>54</v>
      </c>
      <c r="E589" s="154" t="s">
        <v>831</v>
      </c>
      <c r="F589" s="154"/>
      <c r="G589" s="157">
        <f>G590+G591</f>
        <v>217630.69999999998</v>
      </c>
    </row>
    <row r="590" spans="1:7" ht="31.5">
      <c r="A590" s="153" t="s">
        <v>52</v>
      </c>
      <c r="B590" s="154"/>
      <c r="C590" s="154" t="s">
        <v>31</v>
      </c>
      <c r="D590" s="154" t="s">
        <v>54</v>
      </c>
      <c r="E590" s="154" t="s">
        <v>831</v>
      </c>
      <c r="F590" s="154" t="s">
        <v>93</v>
      </c>
      <c r="G590" s="157">
        <v>3221.8</v>
      </c>
    </row>
    <row r="591" spans="1:7">
      <c r="A591" s="153" t="s">
        <v>42</v>
      </c>
      <c r="B591" s="154"/>
      <c r="C591" s="154" t="s">
        <v>31</v>
      </c>
      <c r="D591" s="154" t="s">
        <v>54</v>
      </c>
      <c r="E591" s="154" t="s">
        <v>831</v>
      </c>
      <c r="F591" s="154" t="s">
        <v>101</v>
      </c>
      <c r="G591" s="157">
        <v>214408.9</v>
      </c>
    </row>
    <row r="592" spans="1:7" ht="47.25">
      <c r="A592" s="153" t="s">
        <v>456</v>
      </c>
      <c r="B592" s="154"/>
      <c r="C592" s="154" t="s">
        <v>31</v>
      </c>
      <c r="D592" s="154" t="s">
        <v>54</v>
      </c>
      <c r="E592" s="154" t="s">
        <v>832</v>
      </c>
      <c r="F592" s="154"/>
      <c r="G592" s="157">
        <f>G593+G594</f>
        <v>3059.1</v>
      </c>
    </row>
    <row r="593" spans="1:7" ht="31.5">
      <c r="A593" s="153" t="s">
        <v>52</v>
      </c>
      <c r="B593" s="154"/>
      <c r="C593" s="154" t="s">
        <v>31</v>
      </c>
      <c r="D593" s="154" t="s">
        <v>54</v>
      </c>
      <c r="E593" s="154" t="s">
        <v>832</v>
      </c>
      <c r="F593" s="154" t="s">
        <v>93</v>
      </c>
      <c r="G593" s="157">
        <v>39.200000000000003</v>
      </c>
    </row>
    <row r="594" spans="1:7">
      <c r="A594" s="153" t="s">
        <v>42</v>
      </c>
      <c r="B594" s="154"/>
      <c r="C594" s="154" t="s">
        <v>31</v>
      </c>
      <c r="D594" s="154" t="s">
        <v>54</v>
      </c>
      <c r="E594" s="154" t="s">
        <v>832</v>
      </c>
      <c r="F594" s="154" t="s">
        <v>101</v>
      </c>
      <c r="G594" s="157">
        <v>3019.9</v>
      </c>
    </row>
    <row r="595" spans="1:7" ht="63">
      <c r="A595" s="153" t="s">
        <v>457</v>
      </c>
      <c r="B595" s="154"/>
      <c r="C595" s="154" t="s">
        <v>31</v>
      </c>
      <c r="D595" s="154" t="s">
        <v>54</v>
      </c>
      <c r="E595" s="154" t="s">
        <v>833</v>
      </c>
      <c r="F595" s="154"/>
      <c r="G595" s="157">
        <f>G596+G597</f>
        <v>1983.4</v>
      </c>
    </row>
    <row r="596" spans="1:7" ht="31.5">
      <c r="A596" s="153" t="s">
        <v>52</v>
      </c>
      <c r="B596" s="154"/>
      <c r="C596" s="154" t="s">
        <v>31</v>
      </c>
      <c r="D596" s="154" t="s">
        <v>54</v>
      </c>
      <c r="E596" s="154" t="s">
        <v>833</v>
      </c>
      <c r="F596" s="154" t="s">
        <v>93</v>
      </c>
      <c r="G596" s="157">
        <v>34.5</v>
      </c>
    </row>
    <row r="597" spans="1:7">
      <c r="A597" s="153" t="s">
        <v>42</v>
      </c>
      <c r="B597" s="154"/>
      <c r="C597" s="154" t="s">
        <v>31</v>
      </c>
      <c r="D597" s="154" t="s">
        <v>54</v>
      </c>
      <c r="E597" s="154" t="s">
        <v>833</v>
      </c>
      <c r="F597" s="154" t="s">
        <v>101</v>
      </c>
      <c r="G597" s="157">
        <v>1948.9</v>
      </c>
    </row>
    <row r="598" spans="1:7">
      <c r="A598" s="153" t="s">
        <v>458</v>
      </c>
      <c r="B598" s="154"/>
      <c r="C598" s="154" t="s">
        <v>31</v>
      </c>
      <c r="D598" s="154" t="s">
        <v>54</v>
      </c>
      <c r="E598" s="154" t="s">
        <v>834</v>
      </c>
      <c r="F598" s="154"/>
      <c r="G598" s="157">
        <f>G599+G600</f>
        <v>69.3</v>
      </c>
    </row>
    <row r="599" spans="1:7" ht="31.5">
      <c r="A599" s="153" t="s">
        <v>52</v>
      </c>
      <c r="B599" s="154"/>
      <c r="C599" s="154" t="s">
        <v>31</v>
      </c>
      <c r="D599" s="154" t="s">
        <v>54</v>
      </c>
      <c r="E599" s="154" t="s">
        <v>834</v>
      </c>
      <c r="F599" s="154" t="s">
        <v>93</v>
      </c>
      <c r="G599" s="157">
        <v>1</v>
      </c>
    </row>
    <row r="600" spans="1:7">
      <c r="A600" s="153" t="s">
        <v>42</v>
      </c>
      <c r="B600" s="154"/>
      <c r="C600" s="154" t="s">
        <v>31</v>
      </c>
      <c r="D600" s="154" t="s">
        <v>54</v>
      </c>
      <c r="E600" s="154" t="s">
        <v>834</v>
      </c>
      <c r="F600" s="154" t="s">
        <v>101</v>
      </c>
      <c r="G600" s="157">
        <v>68.3</v>
      </c>
    </row>
    <row r="601" spans="1:7" ht="78.75">
      <c r="A601" s="153" t="s">
        <v>687</v>
      </c>
      <c r="B601" s="154"/>
      <c r="C601" s="154" t="s">
        <v>31</v>
      </c>
      <c r="D601" s="154" t="s">
        <v>54</v>
      </c>
      <c r="E601" s="154" t="s">
        <v>835</v>
      </c>
      <c r="F601" s="154"/>
      <c r="G601" s="157">
        <f>G602+G603</f>
        <v>743.69999999999993</v>
      </c>
    </row>
    <row r="602" spans="1:7" ht="31.5">
      <c r="A602" s="153" t="s">
        <v>52</v>
      </c>
      <c r="B602" s="154"/>
      <c r="C602" s="154" t="s">
        <v>31</v>
      </c>
      <c r="D602" s="154" t="s">
        <v>54</v>
      </c>
      <c r="E602" s="154" t="s">
        <v>835</v>
      </c>
      <c r="F602" s="154" t="s">
        <v>93</v>
      </c>
      <c r="G602" s="157">
        <v>8.9</v>
      </c>
    </row>
    <row r="603" spans="1:7">
      <c r="A603" s="153" t="s">
        <v>42</v>
      </c>
      <c r="B603" s="154"/>
      <c r="C603" s="154" t="s">
        <v>31</v>
      </c>
      <c r="D603" s="154" t="s">
        <v>54</v>
      </c>
      <c r="E603" s="154" t="s">
        <v>835</v>
      </c>
      <c r="F603" s="154" t="s">
        <v>101</v>
      </c>
      <c r="G603" s="157">
        <v>734.8</v>
      </c>
    </row>
    <row r="604" spans="1:7" ht="47.25">
      <c r="A604" s="153" t="s">
        <v>836</v>
      </c>
      <c r="B604" s="154"/>
      <c r="C604" s="154" t="s">
        <v>31</v>
      </c>
      <c r="D604" s="154" t="s">
        <v>54</v>
      </c>
      <c r="E604" s="154" t="s">
        <v>837</v>
      </c>
      <c r="F604" s="154"/>
      <c r="G604" s="157">
        <f>SUM(G605:G606)</f>
        <v>16011.5</v>
      </c>
    </row>
    <row r="605" spans="1:7" ht="31.5">
      <c r="A605" s="153" t="s">
        <v>52</v>
      </c>
      <c r="B605" s="154"/>
      <c r="C605" s="154" t="s">
        <v>31</v>
      </c>
      <c r="D605" s="154" t="s">
        <v>54</v>
      </c>
      <c r="E605" s="154" t="s">
        <v>837</v>
      </c>
      <c r="F605" s="154" t="s">
        <v>93</v>
      </c>
      <c r="G605" s="157">
        <v>511.5</v>
      </c>
    </row>
    <row r="606" spans="1:7">
      <c r="A606" s="153" t="s">
        <v>42</v>
      </c>
      <c r="B606" s="154"/>
      <c r="C606" s="154" t="s">
        <v>31</v>
      </c>
      <c r="D606" s="154" t="s">
        <v>54</v>
      </c>
      <c r="E606" s="154" t="s">
        <v>837</v>
      </c>
      <c r="F606" s="154" t="s">
        <v>101</v>
      </c>
      <c r="G606" s="157">
        <v>15500</v>
      </c>
    </row>
    <row r="607" spans="1:7" ht="47.25">
      <c r="A607" s="153" t="s">
        <v>452</v>
      </c>
      <c r="B607" s="154"/>
      <c r="C607" s="154" t="s">
        <v>31</v>
      </c>
      <c r="D607" s="154" t="s">
        <v>54</v>
      </c>
      <c r="E607" s="154" t="s">
        <v>838</v>
      </c>
      <c r="F607" s="154"/>
      <c r="G607" s="157">
        <f>G608+G609</f>
        <v>1985.7</v>
      </c>
    </row>
    <row r="608" spans="1:7" ht="31.5">
      <c r="A608" s="153" t="s">
        <v>52</v>
      </c>
      <c r="B608" s="154"/>
      <c r="C608" s="154" t="s">
        <v>31</v>
      </c>
      <c r="D608" s="154" t="s">
        <v>54</v>
      </c>
      <c r="E608" s="154" t="s">
        <v>838</v>
      </c>
      <c r="F608" s="154" t="s">
        <v>93</v>
      </c>
      <c r="G608" s="157">
        <v>29.2</v>
      </c>
    </row>
    <row r="609" spans="1:7">
      <c r="A609" s="153" t="s">
        <v>42</v>
      </c>
      <c r="B609" s="154"/>
      <c r="C609" s="154" t="s">
        <v>31</v>
      </c>
      <c r="D609" s="154" t="s">
        <v>54</v>
      </c>
      <c r="E609" s="154" t="s">
        <v>838</v>
      </c>
      <c r="F609" s="154" t="s">
        <v>101</v>
      </c>
      <c r="G609" s="157">
        <v>1956.5</v>
      </c>
    </row>
    <row r="610" spans="1:7" ht="47.25">
      <c r="A610" s="153" t="s">
        <v>453</v>
      </c>
      <c r="B610" s="154"/>
      <c r="C610" s="154" t="s">
        <v>31</v>
      </c>
      <c r="D610" s="154" t="s">
        <v>54</v>
      </c>
      <c r="E610" s="154" t="s">
        <v>839</v>
      </c>
      <c r="F610" s="154"/>
      <c r="G610" s="157">
        <f>G611+G612</f>
        <v>14057.2</v>
      </c>
    </row>
    <row r="611" spans="1:7" ht="31.5">
      <c r="A611" s="153" t="s">
        <v>52</v>
      </c>
      <c r="B611" s="154"/>
      <c r="C611" s="154" t="s">
        <v>31</v>
      </c>
      <c r="D611" s="154" t="s">
        <v>54</v>
      </c>
      <c r="E611" s="154" t="s">
        <v>839</v>
      </c>
      <c r="F611" s="154" t="s">
        <v>93</v>
      </c>
      <c r="G611" s="157">
        <v>207.7</v>
      </c>
    </row>
    <row r="612" spans="1:7">
      <c r="A612" s="153" t="s">
        <v>42</v>
      </c>
      <c r="B612" s="154"/>
      <c r="C612" s="154" t="s">
        <v>31</v>
      </c>
      <c r="D612" s="154" t="s">
        <v>54</v>
      </c>
      <c r="E612" s="154" t="s">
        <v>839</v>
      </c>
      <c r="F612" s="154" t="s">
        <v>101</v>
      </c>
      <c r="G612" s="157">
        <v>13849.5</v>
      </c>
    </row>
    <row r="613" spans="1:7" ht="31.5">
      <c r="A613" s="153" t="s">
        <v>454</v>
      </c>
      <c r="B613" s="154"/>
      <c r="C613" s="154" t="s">
        <v>31</v>
      </c>
      <c r="D613" s="154" t="s">
        <v>54</v>
      </c>
      <c r="E613" s="154" t="s">
        <v>840</v>
      </c>
      <c r="F613" s="154"/>
      <c r="G613" s="157">
        <f>G614+G615</f>
        <v>113334.7</v>
      </c>
    </row>
    <row r="614" spans="1:7" ht="31.5">
      <c r="A614" s="153" t="s">
        <v>52</v>
      </c>
      <c r="B614" s="154"/>
      <c r="C614" s="154" t="s">
        <v>31</v>
      </c>
      <c r="D614" s="154" t="s">
        <v>54</v>
      </c>
      <c r="E614" s="154" t="s">
        <v>840</v>
      </c>
      <c r="F614" s="154" t="s">
        <v>93</v>
      </c>
      <c r="G614" s="157">
        <v>1674.9</v>
      </c>
    </row>
    <row r="615" spans="1:7">
      <c r="A615" s="153" t="s">
        <v>42</v>
      </c>
      <c r="B615" s="154"/>
      <c r="C615" s="154" t="s">
        <v>31</v>
      </c>
      <c r="D615" s="154" t="s">
        <v>54</v>
      </c>
      <c r="E615" s="154" t="s">
        <v>840</v>
      </c>
      <c r="F615" s="154" t="s">
        <v>101</v>
      </c>
      <c r="G615" s="157">
        <v>111659.8</v>
      </c>
    </row>
    <row r="616" spans="1:7" ht="94.5">
      <c r="A616" s="153" t="s">
        <v>455</v>
      </c>
      <c r="B616" s="154"/>
      <c r="C616" s="154" t="s">
        <v>31</v>
      </c>
      <c r="D616" s="154" t="s">
        <v>54</v>
      </c>
      <c r="E616" s="154" t="s">
        <v>841</v>
      </c>
      <c r="F616" s="154"/>
      <c r="G616" s="157">
        <f>G617+G618</f>
        <v>34.299999999999997</v>
      </c>
    </row>
    <row r="617" spans="1:7" ht="31.5">
      <c r="A617" s="153" t="s">
        <v>52</v>
      </c>
      <c r="B617" s="154"/>
      <c r="C617" s="154" t="s">
        <v>31</v>
      </c>
      <c r="D617" s="154" t="s">
        <v>54</v>
      </c>
      <c r="E617" s="154" t="s">
        <v>841</v>
      </c>
      <c r="F617" s="154" t="s">
        <v>93</v>
      </c>
      <c r="G617" s="157">
        <v>0.5</v>
      </c>
    </row>
    <row r="618" spans="1:7">
      <c r="A618" s="153" t="s">
        <v>42</v>
      </c>
      <c r="B618" s="154"/>
      <c r="C618" s="154" t="s">
        <v>31</v>
      </c>
      <c r="D618" s="154" t="s">
        <v>54</v>
      </c>
      <c r="E618" s="154" t="s">
        <v>841</v>
      </c>
      <c r="F618" s="154" t="s">
        <v>101</v>
      </c>
      <c r="G618" s="157">
        <v>33.799999999999997</v>
      </c>
    </row>
    <row r="619" spans="1:7" ht="31.5">
      <c r="A619" s="153" t="s">
        <v>792</v>
      </c>
      <c r="B619" s="154"/>
      <c r="C619" s="154" t="s">
        <v>31</v>
      </c>
      <c r="D619" s="154" t="s">
        <v>54</v>
      </c>
      <c r="E619" s="154" t="s">
        <v>842</v>
      </c>
      <c r="F619" s="154"/>
      <c r="G619" s="157">
        <f>SUM(G620:G621)</f>
        <v>14190.3</v>
      </c>
    </row>
    <row r="620" spans="1:7" ht="31.5" hidden="1">
      <c r="A620" s="153" t="s">
        <v>52</v>
      </c>
      <c r="B620" s="154"/>
      <c r="C620" s="154" t="s">
        <v>31</v>
      </c>
      <c r="D620" s="154" t="s">
        <v>54</v>
      </c>
      <c r="E620" s="154" t="s">
        <v>523</v>
      </c>
      <c r="F620" s="154" t="s">
        <v>93</v>
      </c>
      <c r="G620" s="157"/>
    </row>
    <row r="621" spans="1:7">
      <c r="A621" s="153" t="s">
        <v>42</v>
      </c>
      <c r="B621" s="154"/>
      <c r="C621" s="154" t="s">
        <v>31</v>
      </c>
      <c r="D621" s="154" t="s">
        <v>54</v>
      </c>
      <c r="E621" s="154" t="s">
        <v>842</v>
      </c>
      <c r="F621" s="154" t="s">
        <v>101</v>
      </c>
      <c r="G621" s="157">
        <v>14190.3</v>
      </c>
    </row>
    <row r="622" spans="1:7" ht="31.5">
      <c r="A622" s="153" t="s">
        <v>677</v>
      </c>
      <c r="B622" s="154"/>
      <c r="C622" s="154" t="s">
        <v>31</v>
      </c>
      <c r="D622" s="154" t="s">
        <v>54</v>
      </c>
      <c r="E622" s="37" t="s">
        <v>16</v>
      </c>
      <c r="F622" s="37"/>
      <c r="G622" s="157">
        <f>G623+G636+G641</f>
        <v>5107</v>
      </c>
    </row>
    <row r="623" spans="1:7" ht="31.5">
      <c r="A623" s="153" t="s">
        <v>84</v>
      </c>
      <c r="B623" s="154"/>
      <c r="C623" s="154" t="s">
        <v>31</v>
      </c>
      <c r="D623" s="154" t="s">
        <v>54</v>
      </c>
      <c r="E623" s="37" t="s">
        <v>17</v>
      </c>
      <c r="F623" s="37"/>
      <c r="G623" s="157">
        <f>G624</f>
        <v>4834.5</v>
      </c>
    </row>
    <row r="624" spans="1:7">
      <c r="A624" s="153" t="s">
        <v>35</v>
      </c>
      <c r="B624" s="154"/>
      <c r="C624" s="154" t="s">
        <v>31</v>
      </c>
      <c r="D624" s="154" t="s">
        <v>54</v>
      </c>
      <c r="E624" s="37" t="s">
        <v>36</v>
      </c>
      <c r="F624" s="37"/>
      <c r="G624" s="157">
        <f>SUM(G625+G632)</f>
        <v>4834.5</v>
      </c>
    </row>
    <row r="625" spans="1:7" ht="18.75" customHeight="1">
      <c r="A625" s="153" t="s">
        <v>55</v>
      </c>
      <c r="B625" s="154"/>
      <c r="C625" s="154" t="s">
        <v>31</v>
      </c>
      <c r="D625" s="154" t="s">
        <v>54</v>
      </c>
      <c r="E625" s="37" t="s">
        <v>56</v>
      </c>
      <c r="F625" s="37"/>
      <c r="G625" s="157">
        <f>G626+G628+G630</f>
        <v>3432.8</v>
      </c>
    </row>
    <row r="626" spans="1:7">
      <c r="A626" s="153" t="s">
        <v>57</v>
      </c>
      <c r="B626" s="154"/>
      <c r="C626" s="154" t="s">
        <v>31</v>
      </c>
      <c r="D626" s="154" t="s">
        <v>54</v>
      </c>
      <c r="E626" s="37" t="s">
        <v>58</v>
      </c>
      <c r="F626" s="37"/>
      <c r="G626" s="157">
        <f>G627</f>
        <v>1200</v>
      </c>
    </row>
    <row r="627" spans="1:7">
      <c r="A627" s="153" t="s">
        <v>42</v>
      </c>
      <c r="B627" s="154"/>
      <c r="C627" s="154" t="s">
        <v>31</v>
      </c>
      <c r="D627" s="154" t="s">
        <v>54</v>
      </c>
      <c r="E627" s="37" t="s">
        <v>58</v>
      </c>
      <c r="F627" s="37">
        <v>300</v>
      </c>
      <c r="G627" s="157">
        <v>1200</v>
      </c>
    </row>
    <row r="628" spans="1:7" ht="31.5">
      <c r="A628" s="153" t="s">
        <v>59</v>
      </c>
      <c r="B628" s="154"/>
      <c r="C628" s="154" t="s">
        <v>31</v>
      </c>
      <c r="D628" s="154" t="s">
        <v>54</v>
      </c>
      <c r="E628" s="37" t="s">
        <v>60</v>
      </c>
      <c r="F628" s="37"/>
      <c r="G628" s="157">
        <f>G629</f>
        <v>1587.8</v>
      </c>
    </row>
    <row r="629" spans="1:7">
      <c r="A629" s="153" t="s">
        <v>42</v>
      </c>
      <c r="B629" s="154"/>
      <c r="C629" s="154" t="s">
        <v>31</v>
      </c>
      <c r="D629" s="154" t="s">
        <v>54</v>
      </c>
      <c r="E629" s="37" t="s">
        <v>60</v>
      </c>
      <c r="F629" s="37">
        <v>300</v>
      </c>
      <c r="G629" s="157">
        <v>1587.8</v>
      </c>
    </row>
    <row r="630" spans="1:7" ht="29.25" customHeight="1">
      <c r="A630" s="153" t="s">
        <v>571</v>
      </c>
      <c r="B630" s="7"/>
      <c r="C630" s="154" t="s">
        <v>31</v>
      </c>
      <c r="D630" s="154" t="s">
        <v>54</v>
      </c>
      <c r="E630" s="7" t="s">
        <v>572</v>
      </c>
      <c r="F630" s="7"/>
      <c r="G630" s="30">
        <f>SUM(G631)</f>
        <v>645</v>
      </c>
    </row>
    <row r="631" spans="1:7" ht="15" customHeight="1">
      <c r="A631" s="153" t="s">
        <v>42</v>
      </c>
      <c r="B631" s="7"/>
      <c r="C631" s="154" t="s">
        <v>31</v>
      </c>
      <c r="D631" s="154" t="s">
        <v>54</v>
      </c>
      <c r="E631" s="7" t="s">
        <v>572</v>
      </c>
      <c r="F631" s="7" t="s">
        <v>101</v>
      </c>
      <c r="G631" s="30">
        <v>645</v>
      </c>
    </row>
    <row r="632" spans="1:7">
      <c r="A632" s="153" t="s">
        <v>61</v>
      </c>
      <c r="B632" s="154"/>
      <c r="C632" s="154" t="s">
        <v>31</v>
      </c>
      <c r="D632" s="154" t="s">
        <v>54</v>
      </c>
      <c r="E632" s="37" t="s">
        <v>62</v>
      </c>
      <c r="F632" s="37"/>
      <c r="G632" s="157">
        <f>G633</f>
        <v>1401.7</v>
      </c>
    </row>
    <row r="633" spans="1:7">
      <c r="A633" s="153" t="s">
        <v>63</v>
      </c>
      <c r="B633" s="154"/>
      <c r="C633" s="154" t="s">
        <v>31</v>
      </c>
      <c r="D633" s="154" t="s">
        <v>54</v>
      </c>
      <c r="E633" s="37" t="s">
        <v>64</v>
      </c>
      <c r="F633" s="37"/>
      <c r="G633" s="157">
        <f>G634+G635</f>
        <v>1401.7</v>
      </c>
    </row>
    <row r="634" spans="1:7" ht="31.5">
      <c r="A634" s="153" t="s">
        <v>52</v>
      </c>
      <c r="B634" s="154"/>
      <c r="C634" s="154" t="s">
        <v>31</v>
      </c>
      <c r="D634" s="154" t="s">
        <v>54</v>
      </c>
      <c r="E634" s="37" t="s">
        <v>64</v>
      </c>
      <c r="F634" s="37">
        <v>200</v>
      </c>
      <c r="G634" s="157">
        <v>888.5</v>
      </c>
    </row>
    <row r="635" spans="1:7">
      <c r="A635" s="153" t="s">
        <v>42</v>
      </c>
      <c r="B635" s="154"/>
      <c r="C635" s="154" t="s">
        <v>31</v>
      </c>
      <c r="D635" s="154" t="s">
        <v>54</v>
      </c>
      <c r="E635" s="37" t="s">
        <v>64</v>
      </c>
      <c r="F635" s="37">
        <v>300</v>
      </c>
      <c r="G635" s="157">
        <v>513.20000000000005</v>
      </c>
    </row>
    <row r="636" spans="1:7" hidden="1">
      <c r="A636" s="153" t="s">
        <v>85</v>
      </c>
      <c r="B636" s="154"/>
      <c r="C636" s="154" t="s">
        <v>31</v>
      </c>
      <c r="D636" s="154" t="s">
        <v>54</v>
      </c>
      <c r="E636" s="37" t="s">
        <v>65</v>
      </c>
      <c r="F636" s="37"/>
      <c r="G636" s="157">
        <f>G637</f>
        <v>250.5</v>
      </c>
    </row>
    <row r="637" spans="1:7" ht="13.5" customHeight="1">
      <c r="A637" s="153" t="s">
        <v>35</v>
      </c>
      <c r="B637" s="154"/>
      <c r="C637" s="154" t="s">
        <v>31</v>
      </c>
      <c r="D637" s="154" t="s">
        <v>54</v>
      </c>
      <c r="E637" s="37" t="s">
        <v>66</v>
      </c>
      <c r="F637" s="37"/>
      <c r="G637" s="157">
        <f>G638</f>
        <v>250.5</v>
      </c>
    </row>
    <row r="638" spans="1:7">
      <c r="A638" s="153" t="s">
        <v>37</v>
      </c>
      <c r="B638" s="154"/>
      <c r="C638" s="154" t="s">
        <v>31</v>
      </c>
      <c r="D638" s="154" t="s">
        <v>54</v>
      </c>
      <c r="E638" s="37" t="s">
        <v>67</v>
      </c>
      <c r="F638" s="37"/>
      <c r="G638" s="157">
        <f>G639+G640</f>
        <v>250.5</v>
      </c>
    </row>
    <row r="639" spans="1:7" ht="31.5">
      <c r="A639" s="153" t="s">
        <v>52</v>
      </c>
      <c r="B639" s="154"/>
      <c r="C639" s="154" t="s">
        <v>31</v>
      </c>
      <c r="D639" s="154" t="s">
        <v>54</v>
      </c>
      <c r="E639" s="37" t="s">
        <v>67</v>
      </c>
      <c r="F639" s="37">
        <v>200</v>
      </c>
      <c r="G639" s="157">
        <v>250.5</v>
      </c>
    </row>
    <row r="640" spans="1:7" hidden="1">
      <c r="A640" s="153" t="s">
        <v>42</v>
      </c>
      <c r="B640" s="154"/>
      <c r="C640" s="154" t="s">
        <v>31</v>
      </c>
      <c r="D640" s="154" t="s">
        <v>54</v>
      </c>
      <c r="E640" s="37" t="s">
        <v>67</v>
      </c>
      <c r="F640" s="37">
        <v>300</v>
      </c>
      <c r="G640" s="157"/>
    </row>
    <row r="641" spans="1:7">
      <c r="A641" s="153" t="s">
        <v>86</v>
      </c>
      <c r="B641" s="154"/>
      <c r="C641" s="154" t="s">
        <v>31</v>
      </c>
      <c r="D641" s="154" t="s">
        <v>54</v>
      </c>
      <c r="E641" s="37" t="s">
        <v>68</v>
      </c>
      <c r="F641" s="37"/>
      <c r="G641" s="157">
        <f>G645+G642</f>
        <v>22</v>
      </c>
    </row>
    <row r="642" spans="1:7">
      <c r="A642" s="153" t="s">
        <v>35</v>
      </c>
      <c r="B642" s="154"/>
      <c r="C642" s="154" t="s">
        <v>31</v>
      </c>
      <c r="D642" s="154" t="s">
        <v>54</v>
      </c>
      <c r="E642" s="37" t="s">
        <v>504</v>
      </c>
      <c r="F642" s="37"/>
      <c r="G642" s="157">
        <f>G643</f>
        <v>22</v>
      </c>
    </row>
    <row r="643" spans="1:7">
      <c r="A643" s="153" t="s">
        <v>37</v>
      </c>
      <c r="B643" s="154"/>
      <c r="C643" s="154" t="s">
        <v>31</v>
      </c>
      <c r="D643" s="154" t="s">
        <v>54</v>
      </c>
      <c r="E643" s="37" t="s">
        <v>505</v>
      </c>
      <c r="F643" s="37"/>
      <c r="G643" s="157">
        <f>SUM(G644)</f>
        <v>22</v>
      </c>
    </row>
    <row r="644" spans="1:7" ht="31.5">
      <c r="A644" s="153" t="s">
        <v>52</v>
      </c>
      <c r="B644" s="154"/>
      <c r="C644" s="154" t="s">
        <v>31</v>
      </c>
      <c r="D644" s="154" t="s">
        <v>54</v>
      </c>
      <c r="E644" s="37" t="s">
        <v>505</v>
      </c>
      <c r="F644" s="37">
        <v>200</v>
      </c>
      <c r="G644" s="157">
        <v>22</v>
      </c>
    </row>
    <row r="645" spans="1:7" ht="31.5" hidden="1">
      <c r="A645" s="153" t="s">
        <v>69</v>
      </c>
      <c r="B645" s="154"/>
      <c r="C645" s="154" t="s">
        <v>31</v>
      </c>
      <c r="D645" s="154" t="s">
        <v>54</v>
      </c>
      <c r="E645" s="37" t="s">
        <v>70</v>
      </c>
      <c r="F645" s="37"/>
      <c r="G645" s="157">
        <f>G646</f>
        <v>0</v>
      </c>
    </row>
    <row r="646" spans="1:7" hidden="1">
      <c r="A646" s="153" t="s">
        <v>37</v>
      </c>
      <c r="B646" s="154"/>
      <c r="C646" s="154" t="s">
        <v>31</v>
      </c>
      <c r="D646" s="154" t="s">
        <v>54</v>
      </c>
      <c r="E646" s="37" t="s">
        <v>71</v>
      </c>
      <c r="F646" s="37"/>
      <c r="G646" s="157">
        <f>SUM(G647:G648)</f>
        <v>0</v>
      </c>
    </row>
    <row r="647" spans="1:7" ht="31.5" hidden="1">
      <c r="A647" s="153" t="s">
        <v>52</v>
      </c>
      <c r="B647" s="154"/>
      <c r="C647" s="154" t="s">
        <v>31</v>
      </c>
      <c r="D647" s="154" t="s">
        <v>54</v>
      </c>
      <c r="E647" s="37" t="s">
        <v>71</v>
      </c>
      <c r="F647" s="37">
        <v>200</v>
      </c>
      <c r="G647" s="157"/>
    </row>
    <row r="648" spans="1:7" ht="31.5" hidden="1">
      <c r="A648" s="153" t="s">
        <v>72</v>
      </c>
      <c r="B648" s="154"/>
      <c r="C648" s="154" t="s">
        <v>31</v>
      </c>
      <c r="D648" s="154" t="s">
        <v>54</v>
      </c>
      <c r="E648" s="37" t="s">
        <v>71</v>
      </c>
      <c r="F648" s="37">
        <v>600</v>
      </c>
      <c r="G648" s="157"/>
    </row>
    <row r="649" spans="1:7" ht="47.25">
      <c r="A649" s="153" t="s">
        <v>730</v>
      </c>
      <c r="B649" s="154"/>
      <c r="C649" s="154" t="s">
        <v>31</v>
      </c>
      <c r="D649" s="154" t="s">
        <v>54</v>
      </c>
      <c r="E649" s="37" t="s">
        <v>73</v>
      </c>
      <c r="F649" s="37"/>
      <c r="G649" s="157">
        <f>G650</f>
        <v>3682</v>
      </c>
    </row>
    <row r="650" spans="1:7">
      <c r="A650" s="153" t="s">
        <v>35</v>
      </c>
      <c r="B650" s="154"/>
      <c r="C650" s="154" t="s">
        <v>31</v>
      </c>
      <c r="D650" s="154" t="s">
        <v>54</v>
      </c>
      <c r="E650" s="37" t="s">
        <v>74</v>
      </c>
      <c r="F650" s="37"/>
      <c r="G650" s="157">
        <f>SUM(G651)</f>
        <v>3682</v>
      </c>
    </row>
    <row r="651" spans="1:7" ht="31.5">
      <c r="A651" s="153" t="s">
        <v>75</v>
      </c>
      <c r="B651" s="154"/>
      <c r="C651" s="154" t="s">
        <v>31</v>
      </c>
      <c r="D651" s="154" t="s">
        <v>54</v>
      </c>
      <c r="E651" s="37" t="s">
        <v>76</v>
      </c>
      <c r="F651" s="37"/>
      <c r="G651" s="157">
        <f>G652</f>
        <v>3682</v>
      </c>
    </row>
    <row r="652" spans="1:7" ht="31.5">
      <c r="A652" s="153" t="s">
        <v>52</v>
      </c>
      <c r="B652" s="154"/>
      <c r="C652" s="154" t="s">
        <v>31</v>
      </c>
      <c r="D652" s="154" t="s">
        <v>54</v>
      </c>
      <c r="E652" s="37" t="s">
        <v>76</v>
      </c>
      <c r="F652" s="37">
        <v>200</v>
      </c>
      <c r="G652" s="157">
        <v>3682</v>
      </c>
    </row>
    <row r="653" spans="1:7" ht="47.25">
      <c r="A653" s="153" t="s">
        <v>695</v>
      </c>
      <c r="B653" s="154"/>
      <c r="C653" s="154" t="s">
        <v>31</v>
      </c>
      <c r="D653" s="154" t="s">
        <v>54</v>
      </c>
      <c r="E653" s="37" t="s">
        <v>524</v>
      </c>
      <c r="F653" s="37"/>
      <c r="G653" s="157">
        <f>SUM(G654)</f>
        <v>500</v>
      </c>
    </row>
    <row r="654" spans="1:7">
      <c r="A654" s="153" t="s">
        <v>35</v>
      </c>
      <c r="B654" s="154"/>
      <c r="C654" s="154" t="s">
        <v>31</v>
      </c>
      <c r="D654" s="154" t="s">
        <v>54</v>
      </c>
      <c r="E654" s="37" t="s">
        <v>525</v>
      </c>
      <c r="F654" s="37"/>
      <c r="G654" s="157">
        <f>SUM(G655)</f>
        <v>500</v>
      </c>
    </row>
    <row r="655" spans="1:7">
      <c r="A655" s="153" t="s">
        <v>55</v>
      </c>
      <c r="B655" s="154"/>
      <c r="C655" s="154" t="s">
        <v>31</v>
      </c>
      <c r="D655" s="154" t="s">
        <v>54</v>
      </c>
      <c r="E655" s="37" t="s">
        <v>526</v>
      </c>
      <c r="F655" s="37"/>
      <c r="G655" s="157">
        <f>SUM(G656)</f>
        <v>500</v>
      </c>
    </row>
    <row r="656" spans="1:7" ht="87" customHeight="1">
      <c r="A656" s="153" t="s">
        <v>570</v>
      </c>
      <c r="B656" s="154"/>
      <c r="C656" s="154" t="s">
        <v>31</v>
      </c>
      <c r="D656" s="154" t="s">
        <v>54</v>
      </c>
      <c r="E656" s="37" t="s">
        <v>527</v>
      </c>
      <c r="F656" s="37"/>
      <c r="G656" s="157">
        <f>SUM(G657)</f>
        <v>500</v>
      </c>
    </row>
    <row r="657" spans="1:7">
      <c r="A657" s="153" t="s">
        <v>42</v>
      </c>
      <c r="B657" s="154"/>
      <c r="C657" s="154" t="s">
        <v>31</v>
      </c>
      <c r="D657" s="154" t="s">
        <v>54</v>
      </c>
      <c r="E657" s="37" t="s">
        <v>527</v>
      </c>
      <c r="F657" s="37">
        <v>300</v>
      </c>
      <c r="G657" s="157">
        <v>500</v>
      </c>
    </row>
    <row r="658" spans="1:7" ht="47.25">
      <c r="A658" s="153" t="s">
        <v>688</v>
      </c>
      <c r="B658" s="58"/>
      <c r="C658" s="59" t="s">
        <v>31</v>
      </c>
      <c r="D658" s="59" t="s">
        <v>54</v>
      </c>
      <c r="E658" s="60" t="s">
        <v>689</v>
      </c>
      <c r="F658" s="60"/>
      <c r="G658" s="61">
        <f>G659</f>
        <v>875</v>
      </c>
    </row>
    <row r="659" spans="1:7" ht="31.5">
      <c r="A659" s="153" t="s">
        <v>69</v>
      </c>
      <c r="B659" s="58"/>
      <c r="C659" s="59" t="s">
        <v>31</v>
      </c>
      <c r="D659" s="59" t="s">
        <v>54</v>
      </c>
      <c r="E659" s="60" t="s">
        <v>690</v>
      </c>
      <c r="F659" s="60"/>
      <c r="G659" s="61">
        <f>G660</f>
        <v>875</v>
      </c>
    </row>
    <row r="660" spans="1:7">
      <c r="A660" s="153" t="s">
        <v>37</v>
      </c>
      <c r="B660" s="58"/>
      <c r="C660" s="59" t="s">
        <v>31</v>
      </c>
      <c r="D660" s="59" t="s">
        <v>54</v>
      </c>
      <c r="E660" s="60" t="s">
        <v>691</v>
      </c>
      <c r="F660" s="60"/>
      <c r="G660" s="61">
        <f>G661</f>
        <v>875</v>
      </c>
    </row>
    <row r="661" spans="1:7" ht="31.5">
      <c r="A661" s="153" t="s">
        <v>248</v>
      </c>
      <c r="B661" s="58"/>
      <c r="C661" s="59" t="s">
        <v>31</v>
      </c>
      <c r="D661" s="59" t="s">
        <v>54</v>
      </c>
      <c r="E661" s="60" t="s">
        <v>691</v>
      </c>
      <c r="F661" s="60">
        <v>600</v>
      </c>
      <c r="G661" s="61">
        <v>875</v>
      </c>
    </row>
    <row r="662" spans="1:7">
      <c r="A662" s="153" t="s">
        <v>189</v>
      </c>
      <c r="B662" s="154"/>
      <c r="C662" s="154" t="s">
        <v>31</v>
      </c>
      <c r="D662" s="154" t="s">
        <v>13</v>
      </c>
      <c r="E662" s="37"/>
      <c r="F662" s="37"/>
      <c r="G662" s="157">
        <f>G663+G683</f>
        <v>214457.99999999997</v>
      </c>
    </row>
    <row r="663" spans="1:7" ht="36.75" customHeight="1">
      <c r="A663" s="153" t="s">
        <v>686</v>
      </c>
      <c r="B663" s="154"/>
      <c r="C663" s="154" t="s">
        <v>31</v>
      </c>
      <c r="D663" s="154" t="s">
        <v>13</v>
      </c>
      <c r="E663" s="154" t="s">
        <v>432</v>
      </c>
      <c r="F663" s="37"/>
      <c r="G663" s="157">
        <f>G664</f>
        <v>214384.09999999998</v>
      </c>
    </row>
    <row r="664" spans="1:7">
      <c r="A664" s="153" t="s">
        <v>442</v>
      </c>
      <c r="B664" s="154"/>
      <c r="C664" s="154" t="s">
        <v>31</v>
      </c>
      <c r="D664" s="154" t="s">
        <v>13</v>
      </c>
      <c r="E664" s="154" t="s">
        <v>433</v>
      </c>
      <c r="F664" s="37"/>
      <c r="G664" s="157">
        <f>SUM(G665+G673+G679+G670+G676)</f>
        <v>214384.09999999998</v>
      </c>
    </row>
    <row r="665" spans="1:7" ht="47.25">
      <c r="A665" s="153" t="s">
        <v>459</v>
      </c>
      <c r="B665" s="154"/>
      <c r="C665" s="154" t="s">
        <v>31</v>
      </c>
      <c r="D665" s="154" t="s">
        <v>13</v>
      </c>
      <c r="E665" s="37" t="s">
        <v>843</v>
      </c>
      <c r="F665" s="37"/>
      <c r="G665" s="157">
        <f>G666+G667+G669+G668</f>
        <v>72991.299999999988</v>
      </c>
    </row>
    <row r="666" spans="1:7" ht="47.25">
      <c r="A666" s="153" t="s">
        <v>51</v>
      </c>
      <c r="B666" s="154"/>
      <c r="C666" s="154" t="s">
        <v>31</v>
      </c>
      <c r="D666" s="154" t="s">
        <v>13</v>
      </c>
      <c r="E666" s="37" t="s">
        <v>843</v>
      </c>
      <c r="F666" s="37">
        <v>100</v>
      </c>
      <c r="G666" s="157">
        <v>51702.2</v>
      </c>
    </row>
    <row r="667" spans="1:7" ht="31.5">
      <c r="A667" s="153" t="s">
        <v>52</v>
      </c>
      <c r="B667" s="154"/>
      <c r="C667" s="154" t="s">
        <v>31</v>
      </c>
      <c r="D667" s="154" t="s">
        <v>13</v>
      </c>
      <c r="E667" s="37" t="s">
        <v>843</v>
      </c>
      <c r="F667" s="37">
        <v>200</v>
      </c>
      <c r="G667" s="157">
        <v>20267.099999999999</v>
      </c>
    </row>
    <row r="668" spans="1:7">
      <c r="A668" s="153" t="s">
        <v>42</v>
      </c>
      <c r="B668" s="154"/>
      <c r="C668" s="154" t="s">
        <v>31</v>
      </c>
      <c r="D668" s="154" t="s">
        <v>13</v>
      </c>
      <c r="E668" s="37" t="s">
        <v>843</v>
      </c>
      <c r="F668" s="37">
        <v>300</v>
      </c>
      <c r="G668" s="157">
        <v>259.3</v>
      </c>
    </row>
    <row r="669" spans="1:7" ht="12.75" customHeight="1">
      <c r="A669" s="153" t="s">
        <v>22</v>
      </c>
      <c r="B669" s="154"/>
      <c r="C669" s="154" t="s">
        <v>31</v>
      </c>
      <c r="D669" s="154" t="s">
        <v>13</v>
      </c>
      <c r="E669" s="37" t="s">
        <v>843</v>
      </c>
      <c r="F669" s="37">
        <v>800</v>
      </c>
      <c r="G669" s="157">
        <v>762.7</v>
      </c>
    </row>
    <row r="670" spans="1:7" ht="78.75">
      <c r="A670" s="153" t="s">
        <v>462</v>
      </c>
      <c r="B670" s="154"/>
      <c r="C670" s="154" t="s">
        <v>31</v>
      </c>
      <c r="D670" s="154" t="s">
        <v>13</v>
      </c>
      <c r="E670" s="37" t="s">
        <v>844</v>
      </c>
      <c r="F670" s="37"/>
      <c r="G670" s="157">
        <f>G671+G672</f>
        <v>59446.600000000006</v>
      </c>
    </row>
    <row r="671" spans="1:7" ht="31.5">
      <c r="A671" s="153" t="s">
        <v>52</v>
      </c>
      <c r="B671" s="154"/>
      <c r="C671" s="154" t="s">
        <v>31</v>
      </c>
      <c r="D671" s="154" t="s">
        <v>13</v>
      </c>
      <c r="E671" s="37" t="s">
        <v>844</v>
      </c>
      <c r="F671" s="37">
        <v>200</v>
      </c>
      <c r="G671" s="157">
        <v>878.3</v>
      </c>
    </row>
    <row r="672" spans="1:7">
      <c r="A672" s="153" t="s">
        <v>42</v>
      </c>
      <c r="B672" s="154"/>
      <c r="C672" s="154" t="s">
        <v>31</v>
      </c>
      <c r="D672" s="154" t="s">
        <v>13</v>
      </c>
      <c r="E672" s="37" t="s">
        <v>844</v>
      </c>
      <c r="F672" s="37">
        <v>300</v>
      </c>
      <c r="G672" s="157">
        <v>58568.3</v>
      </c>
    </row>
    <row r="673" spans="1:7" ht="31.5">
      <c r="A673" s="153" t="s">
        <v>460</v>
      </c>
      <c r="B673" s="154"/>
      <c r="C673" s="154" t="s">
        <v>31</v>
      </c>
      <c r="D673" s="154" t="s">
        <v>13</v>
      </c>
      <c r="E673" s="37" t="s">
        <v>845</v>
      </c>
      <c r="F673" s="37"/>
      <c r="G673" s="157">
        <f>G674+G675</f>
        <v>57984.7</v>
      </c>
    </row>
    <row r="674" spans="1:7" ht="31.5">
      <c r="A674" s="153" t="s">
        <v>52</v>
      </c>
      <c r="B674" s="154"/>
      <c r="C674" s="154" t="s">
        <v>31</v>
      </c>
      <c r="D674" s="154" t="s">
        <v>13</v>
      </c>
      <c r="E674" s="37" t="s">
        <v>845</v>
      </c>
      <c r="F674" s="37">
        <v>200</v>
      </c>
      <c r="G674" s="157">
        <v>862.5</v>
      </c>
    </row>
    <row r="675" spans="1:7">
      <c r="A675" s="153" t="s">
        <v>42</v>
      </c>
      <c r="B675" s="154"/>
      <c r="C675" s="154" t="s">
        <v>31</v>
      </c>
      <c r="D675" s="154" t="s">
        <v>13</v>
      </c>
      <c r="E675" s="37" t="s">
        <v>845</v>
      </c>
      <c r="F675" s="37">
        <v>300</v>
      </c>
      <c r="G675" s="157">
        <v>57122.2</v>
      </c>
    </row>
    <row r="676" spans="1:7" ht="63">
      <c r="A676" s="153" t="s">
        <v>463</v>
      </c>
      <c r="B676" s="154"/>
      <c r="C676" s="154" t="s">
        <v>31</v>
      </c>
      <c r="D676" s="154" t="s">
        <v>13</v>
      </c>
      <c r="E676" s="37" t="s">
        <v>846</v>
      </c>
      <c r="F676" s="37"/>
      <c r="G676" s="157">
        <f>G677+G678</f>
        <v>18059.899999999998</v>
      </c>
    </row>
    <row r="677" spans="1:7" ht="31.5">
      <c r="A677" s="153" t="s">
        <v>52</v>
      </c>
      <c r="B677" s="154"/>
      <c r="C677" s="154" t="s">
        <v>31</v>
      </c>
      <c r="D677" s="154" t="s">
        <v>13</v>
      </c>
      <c r="E677" s="37" t="s">
        <v>846</v>
      </c>
      <c r="F677" s="37">
        <v>200</v>
      </c>
      <c r="G677" s="157">
        <v>268.8</v>
      </c>
    </row>
    <row r="678" spans="1:7">
      <c r="A678" s="153" t="s">
        <v>42</v>
      </c>
      <c r="B678" s="154"/>
      <c r="C678" s="154" t="s">
        <v>31</v>
      </c>
      <c r="D678" s="154" t="s">
        <v>13</v>
      </c>
      <c r="E678" s="37" t="s">
        <v>846</v>
      </c>
      <c r="F678" s="37">
        <v>300</v>
      </c>
      <c r="G678" s="157">
        <v>17791.099999999999</v>
      </c>
    </row>
    <row r="679" spans="1:7">
      <c r="A679" s="153" t="s">
        <v>852</v>
      </c>
      <c r="B679" s="154"/>
      <c r="C679" s="154" t="s">
        <v>31</v>
      </c>
      <c r="D679" s="154" t="s">
        <v>13</v>
      </c>
      <c r="E679" s="37" t="s">
        <v>853</v>
      </c>
      <c r="F679" s="37"/>
      <c r="G679" s="157">
        <f>SUM(G680)</f>
        <v>5901.6</v>
      </c>
    </row>
    <row r="680" spans="1:7" ht="47.25">
      <c r="A680" s="153" t="s">
        <v>461</v>
      </c>
      <c r="B680" s="154"/>
      <c r="C680" s="154" t="s">
        <v>31</v>
      </c>
      <c r="D680" s="154" t="s">
        <v>13</v>
      </c>
      <c r="E680" s="37" t="s">
        <v>854</v>
      </c>
      <c r="F680" s="37"/>
      <c r="G680" s="157">
        <f>SUM(G681:G682)</f>
        <v>5901.6</v>
      </c>
    </row>
    <row r="681" spans="1:7" ht="31.5">
      <c r="A681" s="153" t="s">
        <v>52</v>
      </c>
      <c r="B681" s="154"/>
      <c r="C681" s="154" t="s">
        <v>31</v>
      </c>
      <c r="D681" s="154" t="s">
        <v>13</v>
      </c>
      <c r="E681" s="37" t="s">
        <v>854</v>
      </c>
      <c r="F681" s="37">
        <v>200</v>
      </c>
      <c r="G681" s="157">
        <v>87.6</v>
      </c>
    </row>
    <row r="682" spans="1:7">
      <c r="A682" s="153" t="s">
        <v>42</v>
      </c>
      <c r="B682" s="154"/>
      <c r="C682" s="154" t="s">
        <v>31</v>
      </c>
      <c r="D682" s="154" t="s">
        <v>13</v>
      </c>
      <c r="E682" s="37" t="s">
        <v>854</v>
      </c>
      <c r="F682" s="37">
        <v>300</v>
      </c>
      <c r="G682" s="157">
        <v>5814</v>
      </c>
    </row>
    <row r="683" spans="1:7" ht="31.5">
      <c r="A683" s="153" t="s">
        <v>677</v>
      </c>
      <c r="B683" s="154"/>
      <c r="C683" s="154" t="s">
        <v>31</v>
      </c>
      <c r="D683" s="154" t="s">
        <v>13</v>
      </c>
      <c r="E683" s="37" t="s">
        <v>16</v>
      </c>
      <c r="F683" s="37"/>
      <c r="G683" s="157">
        <f>SUM(G684)</f>
        <v>73.900000000000006</v>
      </c>
    </row>
    <row r="684" spans="1:7" ht="31.5">
      <c r="A684" s="153" t="s">
        <v>84</v>
      </c>
      <c r="B684" s="57"/>
      <c r="C684" s="154" t="s">
        <v>31</v>
      </c>
      <c r="D684" s="154" t="s">
        <v>13</v>
      </c>
      <c r="E684" s="37" t="s">
        <v>17</v>
      </c>
      <c r="F684" s="37"/>
      <c r="G684" s="157">
        <f>G685</f>
        <v>73.900000000000006</v>
      </c>
    </row>
    <row r="685" spans="1:7" ht="31.5">
      <c r="A685" s="153" t="s">
        <v>45</v>
      </c>
      <c r="B685" s="57"/>
      <c r="C685" s="154" t="s">
        <v>31</v>
      </c>
      <c r="D685" s="154" t="s">
        <v>13</v>
      </c>
      <c r="E685" s="37" t="s">
        <v>46</v>
      </c>
      <c r="F685" s="37"/>
      <c r="G685" s="157">
        <f>G686</f>
        <v>73.900000000000006</v>
      </c>
    </row>
    <row r="686" spans="1:7">
      <c r="A686" s="153" t="s">
        <v>931</v>
      </c>
      <c r="B686" s="57"/>
      <c r="C686" s="154" t="s">
        <v>31</v>
      </c>
      <c r="D686" s="154" t="s">
        <v>13</v>
      </c>
      <c r="E686" s="37" t="s">
        <v>930</v>
      </c>
      <c r="F686" s="37"/>
      <c r="G686" s="157">
        <f>SUM(G687)</f>
        <v>73.900000000000006</v>
      </c>
    </row>
    <row r="687" spans="1:7" ht="47.25">
      <c r="A687" s="158" t="s">
        <v>970</v>
      </c>
      <c r="B687" s="57"/>
      <c r="C687" s="159" t="s">
        <v>31</v>
      </c>
      <c r="D687" s="159" t="s">
        <v>13</v>
      </c>
      <c r="E687" s="37" t="s">
        <v>969</v>
      </c>
      <c r="F687" s="37"/>
      <c r="G687" s="157">
        <f>SUM(G688)</f>
        <v>73.900000000000006</v>
      </c>
    </row>
    <row r="688" spans="1:7" ht="31.5">
      <c r="A688" s="153" t="s">
        <v>52</v>
      </c>
      <c r="B688" s="57"/>
      <c r="C688" s="154" t="s">
        <v>31</v>
      </c>
      <c r="D688" s="154" t="s">
        <v>13</v>
      </c>
      <c r="E688" s="37" t="s">
        <v>969</v>
      </c>
      <c r="F688" s="37">
        <v>200</v>
      </c>
      <c r="G688" s="157">
        <v>73.900000000000006</v>
      </c>
    </row>
    <row r="689" spans="1:7">
      <c r="A689" s="153" t="s">
        <v>77</v>
      </c>
      <c r="B689" s="154"/>
      <c r="C689" s="154" t="s">
        <v>31</v>
      </c>
      <c r="D689" s="154" t="s">
        <v>78</v>
      </c>
      <c r="E689" s="37"/>
      <c r="F689" s="37"/>
      <c r="G689" s="157">
        <f>G705+G690</f>
        <v>35762.399999999994</v>
      </c>
    </row>
    <row r="690" spans="1:7" ht="31.5">
      <c r="A690" s="153" t="s">
        <v>686</v>
      </c>
      <c r="B690" s="154"/>
      <c r="C690" s="154" t="s">
        <v>31</v>
      </c>
      <c r="D690" s="154" t="s">
        <v>78</v>
      </c>
      <c r="E690" s="154" t="s">
        <v>432</v>
      </c>
      <c r="F690" s="37"/>
      <c r="G690" s="157">
        <f>G691+G695+G700</f>
        <v>28772.899999999998</v>
      </c>
    </row>
    <row r="691" spans="1:7">
      <c r="A691" s="153" t="s">
        <v>442</v>
      </c>
      <c r="B691" s="154"/>
      <c r="C691" s="154" t="s">
        <v>31</v>
      </c>
      <c r="D691" s="154" t="s">
        <v>78</v>
      </c>
      <c r="E691" s="154" t="s">
        <v>433</v>
      </c>
      <c r="F691" s="37"/>
      <c r="G691" s="157">
        <f>SUM(G692)</f>
        <v>5874.4</v>
      </c>
    </row>
    <row r="692" spans="1:7">
      <c r="A692" s="153" t="s">
        <v>464</v>
      </c>
      <c r="B692" s="154"/>
      <c r="C692" s="154" t="s">
        <v>31</v>
      </c>
      <c r="D692" s="154" t="s">
        <v>78</v>
      </c>
      <c r="E692" s="37" t="s">
        <v>847</v>
      </c>
      <c r="F692" s="37"/>
      <c r="G692" s="157">
        <f>G693+G694</f>
        <v>5874.4</v>
      </c>
    </row>
    <row r="693" spans="1:7" ht="47.25">
      <c r="A693" s="153" t="s">
        <v>51</v>
      </c>
      <c r="B693" s="154"/>
      <c r="C693" s="154" t="s">
        <v>31</v>
      </c>
      <c r="D693" s="154" t="s">
        <v>78</v>
      </c>
      <c r="E693" s="37" t="s">
        <v>847</v>
      </c>
      <c r="F693" s="37">
        <v>100</v>
      </c>
      <c r="G693" s="157">
        <v>5295</v>
      </c>
    </row>
    <row r="694" spans="1:7" ht="31.5">
      <c r="A694" s="153" t="s">
        <v>52</v>
      </c>
      <c r="B694" s="154"/>
      <c r="C694" s="154" t="s">
        <v>31</v>
      </c>
      <c r="D694" s="154" t="s">
        <v>78</v>
      </c>
      <c r="E694" s="37" t="s">
        <v>847</v>
      </c>
      <c r="F694" s="37">
        <v>200</v>
      </c>
      <c r="G694" s="157">
        <v>579.4</v>
      </c>
    </row>
    <row r="695" spans="1:7" ht="31.5">
      <c r="A695" s="153" t="s">
        <v>444</v>
      </c>
      <c r="B695" s="154"/>
      <c r="C695" s="154" t="s">
        <v>31</v>
      </c>
      <c r="D695" s="154" t="s">
        <v>78</v>
      </c>
      <c r="E695" s="37" t="s">
        <v>445</v>
      </c>
      <c r="F695" s="37"/>
      <c r="G695" s="157">
        <f>SUM(G696)</f>
        <v>4489.3999999999996</v>
      </c>
    </row>
    <row r="696" spans="1:7" ht="47.25">
      <c r="A696" s="153" t="s">
        <v>850</v>
      </c>
      <c r="B696" s="154"/>
      <c r="C696" s="154" t="s">
        <v>31</v>
      </c>
      <c r="D696" s="154" t="s">
        <v>78</v>
      </c>
      <c r="E696" s="37" t="s">
        <v>849</v>
      </c>
      <c r="F696" s="37"/>
      <c r="G696" s="157">
        <f>SUM(G697)</f>
        <v>4489.3999999999996</v>
      </c>
    </row>
    <row r="697" spans="1:7" ht="31.5">
      <c r="A697" s="153" t="s">
        <v>465</v>
      </c>
      <c r="B697" s="154"/>
      <c r="C697" s="154" t="s">
        <v>31</v>
      </c>
      <c r="D697" s="154" t="s">
        <v>78</v>
      </c>
      <c r="E697" s="37" t="s">
        <v>848</v>
      </c>
      <c r="F697" s="37"/>
      <c r="G697" s="157">
        <f>G698+G699</f>
        <v>4489.3999999999996</v>
      </c>
    </row>
    <row r="698" spans="1:7" ht="47.25">
      <c r="A698" s="153" t="s">
        <v>51</v>
      </c>
      <c r="B698" s="154"/>
      <c r="C698" s="154" t="s">
        <v>31</v>
      </c>
      <c r="D698" s="154" t="s">
        <v>78</v>
      </c>
      <c r="E698" s="37" t="s">
        <v>848</v>
      </c>
      <c r="F698" s="37">
        <v>100</v>
      </c>
      <c r="G698" s="157">
        <v>3854.6</v>
      </c>
    </row>
    <row r="699" spans="1:7" ht="31.5">
      <c r="A699" s="153" t="s">
        <v>52</v>
      </c>
      <c r="B699" s="154"/>
      <c r="C699" s="154" t="s">
        <v>31</v>
      </c>
      <c r="D699" s="154" t="s">
        <v>78</v>
      </c>
      <c r="E699" s="37" t="s">
        <v>848</v>
      </c>
      <c r="F699" s="37">
        <v>200</v>
      </c>
      <c r="G699" s="157">
        <v>634.79999999999995</v>
      </c>
    </row>
    <row r="700" spans="1:7" ht="31.5">
      <c r="A700" s="153" t="s">
        <v>439</v>
      </c>
      <c r="B700" s="154"/>
      <c r="C700" s="154" t="s">
        <v>31</v>
      </c>
      <c r="D700" s="154" t="s">
        <v>78</v>
      </c>
      <c r="E700" s="154" t="s">
        <v>440</v>
      </c>
      <c r="F700" s="37"/>
      <c r="G700" s="157">
        <f>SUM(G701)</f>
        <v>18409.099999999999</v>
      </c>
    </row>
    <row r="701" spans="1:7" ht="31.5">
      <c r="A701" s="153" t="s">
        <v>467</v>
      </c>
      <c r="B701" s="154"/>
      <c r="C701" s="154" t="s">
        <v>31</v>
      </c>
      <c r="D701" s="154" t="s">
        <v>78</v>
      </c>
      <c r="E701" s="37" t="s">
        <v>851</v>
      </c>
      <c r="F701" s="37"/>
      <c r="G701" s="157">
        <f>G702+G703+G704</f>
        <v>18409.099999999999</v>
      </c>
    </row>
    <row r="702" spans="1:7" ht="47.25">
      <c r="A702" s="153" t="s">
        <v>51</v>
      </c>
      <c r="B702" s="154"/>
      <c r="C702" s="154" t="s">
        <v>31</v>
      </c>
      <c r="D702" s="154" t="s">
        <v>78</v>
      </c>
      <c r="E702" s="37" t="s">
        <v>851</v>
      </c>
      <c r="F702" s="37">
        <v>100</v>
      </c>
      <c r="G702" s="157">
        <v>18409.099999999999</v>
      </c>
    </row>
    <row r="703" spans="1:7" ht="31.5" hidden="1">
      <c r="A703" s="153" t="s">
        <v>52</v>
      </c>
      <c r="B703" s="154"/>
      <c r="C703" s="154" t="s">
        <v>31</v>
      </c>
      <c r="D703" s="154" t="s">
        <v>78</v>
      </c>
      <c r="E703" s="37" t="s">
        <v>468</v>
      </c>
      <c r="F703" s="37">
        <v>200</v>
      </c>
      <c r="G703" s="157"/>
    </row>
    <row r="704" spans="1:7" hidden="1">
      <c r="A704" s="153" t="s">
        <v>22</v>
      </c>
      <c r="B704" s="154"/>
      <c r="C704" s="154" t="s">
        <v>31</v>
      </c>
      <c r="D704" s="154" t="s">
        <v>78</v>
      </c>
      <c r="E704" s="37" t="s">
        <v>468</v>
      </c>
      <c r="F704" s="37">
        <v>800</v>
      </c>
      <c r="G704" s="157"/>
    </row>
    <row r="705" spans="1:7" ht="31.5">
      <c r="A705" s="153" t="s">
        <v>677</v>
      </c>
      <c r="B705" s="154"/>
      <c r="C705" s="154" t="s">
        <v>31</v>
      </c>
      <c r="D705" s="154" t="s">
        <v>78</v>
      </c>
      <c r="E705" s="37" t="s">
        <v>16</v>
      </c>
      <c r="F705" s="37"/>
      <c r="G705" s="157">
        <f>G706</f>
        <v>6989.5</v>
      </c>
    </row>
    <row r="706" spans="1:7" ht="47.25">
      <c r="A706" s="153" t="s">
        <v>753</v>
      </c>
      <c r="B706" s="154"/>
      <c r="C706" s="154" t="s">
        <v>31</v>
      </c>
      <c r="D706" s="154" t="s">
        <v>78</v>
      </c>
      <c r="E706" s="37" t="s">
        <v>79</v>
      </c>
      <c r="F706" s="37"/>
      <c r="G706" s="157">
        <f>G707</f>
        <v>6989.5</v>
      </c>
    </row>
    <row r="707" spans="1:7" s="29" customFormat="1" ht="31.5">
      <c r="A707" s="153" t="s">
        <v>80</v>
      </c>
      <c r="B707" s="154"/>
      <c r="C707" s="154" t="s">
        <v>31</v>
      </c>
      <c r="D707" s="154" t="s">
        <v>78</v>
      </c>
      <c r="E707" s="37" t="s">
        <v>81</v>
      </c>
      <c r="F707" s="37"/>
      <c r="G707" s="157">
        <f>G708+G711+G713+G715</f>
        <v>6989.5</v>
      </c>
    </row>
    <row r="708" spans="1:7">
      <c r="A708" s="153" t="s">
        <v>82</v>
      </c>
      <c r="B708" s="154"/>
      <c r="C708" s="154" t="s">
        <v>31</v>
      </c>
      <c r="D708" s="154" t="s">
        <v>78</v>
      </c>
      <c r="E708" s="37" t="s">
        <v>83</v>
      </c>
      <c r="F708" s="37"/>
      <c r="G708" s="157">
        <f>G709+G710</f>
        <v>4253.5</v>
      </c>
    </row>
    <row r="709" spans="1:7" ht="47.25">
      <c r="A709" s="153" t="s">
        <v>51</v>
      </c>
      <c r="B709" s="154"/>
      <c r="C709" s="154" t="s">
        <v>31</v>
      </c>
      <c r="D709" s="154" t="s">
        <v>78</v>
      </c>
      <c r="E709" s="37" t="s">
        <v>83</v>
      </c>
      <c r="F709" s="37">
        <v>100</v>
      </c>
      <c r="G709" s="157">
        <v>4246.5</v>
      </c>
    </row>
    <row r="710" spans="1:7" ht="31.5">
      <c r="A710" s="153" t="s">
        <v>52</v>
      </c>
      <c r="B710" s="154"/>
      <c r="C710" s="154" t="s">
        <v>31</v>
      </c>
      <c r="D710" s="154" t="s">
        <v>78</v>
      </c>
      <c r="E710" s="37" t="s">
        <v>83</v>
      </c>
      <c r="F710" s="37">
        <v>200</v>
      </c>
      <c r="G710" s="157">
        <v>7</v>
      </c>
    </row>
    <row r="711" spans="1:7">
      <c r="A711" s="153" t="s">
        <v>97</v>
      </c>
      <c r="B711" s="58"/>
      <c r="C711" s="59" t="s">
        <v>31</v>
      </c>
      <c r="D711" s="59" t="s">
        <v>78</v>
      </c>
      <c r="E711" s="60" t="s">
        <v>692</v>
      </c>
      <c r="F711" s="60"/>
      <c r="G711" s="61">
        <f>G712</f>
        <v>452.5</v>
      </c>
    </row>
    <row r="712" spans="1:7" ht="31.5">
      <c r="A712" s="153" t="s">
        <v>52</v>
      </c>
      <c r="B712" s="58"/>
      <c r="C712" s="59" t="s">
        <v>31</v>
      </c>
      <c r="D712" s="59" t="s">
        <v>78</v>
      </c>
      <c r="E712" s="60" t="s">
        <v>692</v>
      </c>
      <c r="F712" s="60">
        <v>200</v>
      </c>
      <c r="G712" s="61">
        <v>452.5</v>
      </c>
    </row>
    <row r="713" spans="1:7" ht="31.5">
      <c r="A713" s="153" t="s">
        <v>99</v>
      </c>
      <c r="B713" s="58"/>
      <c r="C713" s="59" t="s">
        <v>31</v>
      </c>
      <c r="D713" s="59" t="s">
        <v>78</v>
      </c>
      <c r="E713" s="60" t="s">
        <v>693</v>
      </c>
      <c r="F713" s="60"/>
      <c r="G713" s="61">
        <f>G714</f>
        <v>1389.7</v>
      </c>
    </row>
    <row r="714" spans="1:7" ht="31.5">
      <c r="A714" s="153" t="s">
        <v>52</v>
      </c>
      <c r="B714" s="58"/>
      <c r="C714" s="59" t="s">
        <v>31</v>
      </c>
      <c r="D714" s="59" t="s">
        <v>78</v>
      </c>
      <c r="E714" s="60" t="s">
        <v>693</v>
      </c>
      <c r="F714" s="60">
        <v>200</v>
      </c>
      <c r="G714" s="61">
        <v>1389.7</v>
      </c>
    </row>
    <row r="715" spans="1:7" ht="31.5">
      <c r="A715" s="153" t="s">
        <v>100</v>
      </c>
      <c r="B715" s="58"/>
      <c r="C715" s="59" t="s">
        <v>31</v>
      </c>
      <c r="D715" s="59" t="s">
        <v>78</v>
      </c>
      <c r="E715" s="60" t="s">
        <v>694</v>
      </c>
      <c r="F715" s="60"/>
      <c r="G715" s="61">
        <f>G716+G717</f>
        <v>893.8</v>
      </c>
    </row>
    <row r="716" spans="1:7" ht="31.5">
      <c r="A716" s="153" t="s">
        <v>52</v>
      </c>
      <c r="B716" s="58"/>
      <c r="C716" s="59" t="s">
        <v>31</v>
      </c>
      <c r="D716" s="59" t="s">
        <v>78</v>
      </c>
      <c r="E716" s="60" t="s">
        <v>694</v>
      </c>
      <c r="F716" s="60">
        <v>200</v>
      </c>
      <c r="G716" s="61">
        <v>838.3</v>
      </c>
    </row>
    <row r="717" spans="1:7">
      <c r="A717" s="153" t="s">
        <v>22</v>
      </c>
      <c r="B717" s="58"/>
      <c r="C717" s="59" t="s">
        <v>31</v>
      </c>
      <c r="D717" s="59" t="s">
        <v>78</v>
      </c>
      <c r="E717" s="60" t="s">
        <v>694</v>
      </c>
      <c r="F717" s="60">
        <v>800</v>
      </c>
      <c r="G717" s="61">
        <v>55.5</v>
      </c>
    </row>
    <row r="718" spans="1:7" ht="31.5">
      <c r="A718" s="62" t="s">
        <v>768</v>
      </c>
      <c r="B718" s="27" t="s">
        <v>278</v>
      </c>
      <c r="C718" s="28"/>
      <c r="D718" s="28"/>
      <c r="E718" s="28"/>
      <c r="F718" s="28"/>
      <c r="G718" s="34">
        <f>G733+G719+G726</f>
        <v>146159.69999999998</v>
      </c>
    </row>
    <row r="719" spans="1:7">
      <c r="A719" s="153" t="s">
        <v>115</v>
      </c>
      <c r="B719" s="7"/>
      <c r="C719" s="7" t="s">
        <v>116</v>
      </c>
      <c r="D719" s="7"/>
      <c r="E719" s="7"/>
      <c r="F719" s="7"/>
      <c r="G719" s="30">
        <f t="shared" ref="G719:G724" si="1">SUM(G720)</f>
        <v>470.4</v>
      </c>
    </row>
    <row r="720" spans="1:7">
      <c r="A720" s="153" t="s">
        <v>406</v>
      </c>
      <c r="B720" s="7"/>
      <c r="C720" s="7" t="s">
        <v>116</v>
      </c>
      <c r="D720" s="7" t="s">
        <v>116</v>
      </c>
      <c r="E720" s="37"/>
      <c r="F720" s="37"/>
      <c r="G720" s="30">
        <f t="shared" si="1"/>
        <v>470.4</v>
      </c>
    </row>
    <row r="721" spans="1:7" ht="31.5">
      <c r="A721" s="153" t="s">
        <v>754</v>
      </c>
      <c r="B721" s="154"/>
      <c r="C721" s="154" t="s">
        <v>116</v>
      </c>
      <c r="D721" s="154" t="s">
        <v>116</v>
      </c>
      <c r="E721" s="37" t="s">
        <v>382</v>
      </c>
      <c r="F721" s="37"/>
      <c r="G721" s="30">
        <f t="shared" si="1"/>
        <v>470.4</v>
      </c>
    </row>
    <row r="722" spans="1:7" ht="31.5">
      <c r="A722" s="153" t="s">
        <v>755</v>
      </c>
      <c r="B722" s="7"/>
      <c r="C722" s="7" t="s">
        <v>116</v>
      </c>
      <c r="D722" s="7" t="s">
        <v>116</v>
      </c>
      <c r="E722" s="7" t="s">
        <v>414</v>
      </c>
      <c r="F722" s="7"/>
      <c r="G722" s="30">
        <f t="shared" si="1"/>
        <v>470.4</v>
      </c>
    </row>
    <row r="723" spans="1:7">
      <c r="A723" s="153" t="s">
        <v>35</v>
      </c>
      <c r="B723" s="7"/>
      <c r="C723" s="7" t="s">
        <v>116</v>
      </c>
      <c r="D723" s="7" t="s">
        <v>116</v>
      </c>
      <c r="E723" s="7" t="s">
        <v>415</v>
      </c>
      <c r="F723" s="7"/>
      <c r="G723" s="30">
        <f t="shared" si="1"/>
        <v>470.4</v>
      </c>
    </row>
    <row r="724" spans="1:7" ht="30.75" customHeight="1">
      <c r="A724" s="153" t="s">
        <v>416</v>
      </c>
      <c r="B724" s="37"/>
      <c r="C724" s="7" t="s">
        <v>116</v>
      </c>
      <c r="D724" s="7" t="s">
        <v>116</v>
      </c>
      <c r="E724" s="7" t="s">
        <v>417</v>
      </c>
      <c r="F724" s="7"/>
      <c r="G724" s="30">
        <f t="shared" si="1"/>
        <v>470.4</v>
      </c>
    </row>
    <row r="725" spans="1:7" ht="31.5">
      <c r="A725" s="153" t="s">
        <v>248</v>
      </c>
      <c r="B725" s="7"/>
      <c r="C725" s="7" t="s">
        <v>116</v>
      </c>
      <c r="D725" s="7" t="s">
        <v>116</v>
      </c>
      <c r="E725" s="7" t="s">
        <v>417</v>
      </c>
      <c r="F725" s="25">
        <v>600</v>
      </c>
      <c r="G725" s="30">
        <v>470.4</v>
      </c>
    </row>
    <row r="726" spans="1:7" hidden="1">
      <c r="A726" s="153" t="s">
        <v>30</v>
      </c>
      <c r="B726" s="154"/>
      <c r="C726" s="154" t="s">
        <v>31</v>
      </c>
      <c r="D726" s="154" t="s">
        <v>32</v>
      </c>
      <c r="E726" s="37"/>
      <c r="F726" s="37"/>
      <c r="G726" s="157">
        <f t="shared" ref="G726:G731" si="2">SUM(G727)</f>
        <v>0</v>
      </c>
    </row>
    <row r="727" spans="1:7" hidden="1">
      <c r="A727" s="153" t="s">
        <v>77</v>
      </c>
      <c r="B727" s="57"/>
      <c r="C727" s="154" t="s">
        <v>31</v>
      </c>
      <c r="D727" s="154" t="s">
        <v>78</v>
      </c>
      <c r="E727" s="154"/>
      <c r="F727" s="40"/>
      <c r="G727" s="63">
        <f t="shared" si="2"/>
        <v>0</v>
      </c>
    </row>
    <row r="728" spans="1:7" ht="31.5" hidden="1">
      <c r="A728" s="153" t="s">
        <v>601</v>
      </c>
      <c r="B728" s="57"/>
      <c r="C728" s="154" t="s">
        <v>31</v>
      </c>
      <c r="D728" s="154" t="s">
        <v>78</v>
      </c>
      <c r="E728" s="154" t="s">
        <v>16</v>
      </c>
      <c r="F728" s="40"/>
      <c r="G728" s="63">
        <f t="shared" si="2"/>
        <v>0</v>
      </c>
    </row>
    <row r="729" spans="1:7" hidden="1">
      <c r="A729" s="153" t="s">
        <v>86</v>
      </c>
      <c r="B729" s="57"/>
      <c r="C729" s="154" t="s">
        <v>31</v>
      </c>
      <c r="D729" s="154" t="s">
        <v>78</v>
      </c>
      <c r="E729" s="154" t="s">
        <v>68</v>
      </c>
      <c r="F729" s="40"/>
      <c r="G729" s="63">
        <f t="shared" si="2"/>
        <v>0</v>
      </c>
    </row>
    <row r="730" spans="1:7" hidden="1">
      <c r="A730" s="153" t="s">
        <v>35</v>
      </c>
      <c r="B730" s="57"/>
      <c r="C730" s="154" t="s">
        <v>31</v>
      </c>
      <c r="D730" s="154" t="s">
        <v>78</v>
      </c>
      <c r="E730" s="154" t="s">
        <v>504</v>
      </c>
      <c r="F730" s="40"/>
      <c r="G730" s="63">
        <f t="shared" si="2"/>
        <v>0</v>
      </c>
    </row>
    <row r="731" spans="1:7" hidden="1">
      <c r="A731" s="153" t="s">
        <v>37</v>
      </c>
      <c r="B731" s="57"/>
      <c r="C731" s="154" t="s">
        <v>31</v>
      </c>
      <c r="D731" s="154" t="s">
        <v>78</v>
      </c>
      <c r="E731" s="154" t="s">
        <v>505</v>
      </c>
      <c r="F731" s="40"/>
      <c r="G731" s="63">
        <f t="shared" si="2"/>
        <v>0</v>
      </c>
    </row>
    <row r="732" spans="1:7" ht="31.5" hidden="1">
      <c r="A732" s="153" t="s">
        <v>124</v>
      </c>
      <c r="B732" s="57"/>
      <c r="C732" s="154" t="s">
        <v>31</v>
      </c>
      <c r="D732" s="154" t="s">
        <v>78</v>
      </c>
      <c r="E732" s="154" t="s">
        <v>505</v>
      </c>
      <c r="F732" s="40">
        <v>600</v>
      </c>
      <c r="G732" s="63"/>
    </row>
    <row r="733" spans="1:7">
      <c r="A733" s="153" t="s">
        <v>279</v>
      </c>
      <c r="B733" s="7"/>
      <c r="C733" s="7" t="s">
        <v>173</v>
      </c>
      <c r="D733" s="7"/>
      <c r="E733" s="7"/>
      <c r="F733" s="7"/>
      <c r="G733" s="30">
        <f>G734+G767+G787+G808</f>
        <v>145689.29999999999</v>
      </c>
    </row>
    <row r="734" spans="1:7">
      <c r="A734" s="153" t="s">
        <v>280</v>
      </c>
      <c r="B734" s="7"/>
      <c r="C734" s="7" t="s">
        <v>173</v>
      </c>
      <c r="D734" s="7" t="s">
        <v>34</v>
      </c>
      <c r="E734" s="7"/>
      <c r="F734" s="7"/>
      <c r="G734" s="30">
        <f>+G735</f>
        <v>120168.9</v>
      </c>
    </row>
    <row r="735" spans="1:7" ht="31.5">
      <c r="A735" s="153" t="s">
        <v>684</v>
      </c>
      <c r="B735" s="7"/>
      <c r="C735" s="7" t="s">
        <v>173</v>
      </c>
      <c r="D735" s="7" t="s">
        <v>34</v>
      </c>
      <c r="E735" s="7" t="s">
        <v>282</v>
      </c>
      <c r="F735" s="7"/>
      <c r="G735" s="30">
        <f>SUM(G736+G745+G756)</f>
        <v>120168.9</v>
      </c>
    </row>
    <row r="736" spans="1:7" ht="31.5">
      <c r="A736" s="153" t="s">
        <v>294</v>
      </c>
      <c r="B736" s="7"/>
      <c r="C736" s="7" t="s">
        <v>173</v>
      </c>
      <c r="D736" s="7" t="s">
        <v>34</v>
      </c>
      <c r="E736" s="7" t="s">
        <v>285</v>
      </c>
      <c r="F736" s="7"/>
      <c r="G736" s="30">
        <f>G737</f>
        <v>7775.4</v>
      </c>
    </row>
    <row r="737" spans="1:7">
      <c r="A737" s="153" t="s">
        <v>35</v>
      </c>
      <c r="B737" s="7"/>
      <c r="C737" s="7" t="s">
        <v>173</v>
      </c>
      <c r="D737" s="7" t="s">
        <v>34</v>
      </c>
      <c r="E737" s="7" t="s">
        <v>370</v>
      </c>
      <c r="F737" s="7"/>
      <c r="G737" s="30">
        <f>SUM(G738)</f>
        <v>7775.4</v>
      </c>
    </row>
    <row r="738" spans="1:7">
      <c r="A738" s="153" t="s">
        <v>284</v>
      </c>
      <c r="B738" s="7"/>
      <c r="C738" s="7" t="s">
        <v>173</v>
      </c>
      <c r="D738" s="7" t="s">
        <v>34</v>
      </c>
      <c r="E738" s="7" t="s">
        <v>371</v>
      </c>
      <c r="F738" s="7"/>
      <c r="G738" s="30">
        <f>+G739+G740+G741+G742+G743</f>
        <v>7775.4</v>
      </c>
    </row>
    <row r="739" spans="1:7" ht="31.5">
      <c r="A739" s="153" t="s">
        <v>701</v>
      </c>
      <c r="B739" s="7"/>
      <c r="C739" s="7" t="s">
        <v>173</v>
      </c>
      <c r="D739" s="7" t="s">
        <v>34</v>
      </c>
      <c r="E739" s="7" t="s">
        <v>371</v>
      </c>
      <c r="F739" s="7" t="s">
        <v>91</v>
      </c>
      <c r="G739" s="30">
        <v>2326.1999999999998</v>
      </c>
    </row>
    <row r="740" spans="1:7" ht="31.5">
      <c r="A740" s="153" t="s">
        <v>52</v>
      </c>
      <c r="B740" s="7"/>
      <c r="C740" s="7" t="s">
        <v>173</v>
      </c>
      <c r="D740" s="7" t="s">
        <v>34</v>
      </c>
      <c r="E740" s="7" t="s">
        <v>371</v>
      </c>
      <c r="F740" s="7" t="s">
        <v>93</v>
      </c>
      <c r="G740" s="30">
        <v>3666.2</v>
      </c>
    </row>
    <row r="741" spans="1:7" ht="29.25" customHeight="1">
      <c r="A741" s="153" t="s">
        <v>42</v>
      </c>
      <c r="B741" s="7"/>
      <c r="C741" s="7" t="s">
        <v>173</v>
      </c>
      <c r="D741" s="7" t="s">
        <v>34</v>
      </c>
      <c r="E741" s="7" t="s">
        <v>371</v>
      </c>
      <c r="F741" s="7" t="s">
        <v>101</v>
      </c>
      <c r="G741" s="30">
        <v>183</v>
      </c>
    </row>
    <row r="742" spans="1:7" ht="31.5">
      <c r="A742" s="153" t="s">
        <v>248</v>
      </c>
      <c r="B742" s="7"/>
      <c r="C742" s="7" t="s">
        <v>173</v>
      </c>
      <c r="D742" s="7" t="s">
        <v>34</v>
      </c>
      <c r="E742" s="7" t="s">
        <v>371</v>
      </c>
      <c r="F742" s="7" t="s">
        <v>125</v>
      </c>
      <c r="G742" s="30">
        <v>300</v>
      </c>
    </row>
    <row r="743" spans="1:7" ht="31.5">
      <c r="A743" s="153" t="s">
        <v>619</v>
      </c>
      <c r="B743" s="7"/>
      <c r="C743" s="7" t="s">
        <v>173</v>
      </c>
      <c r="D743" s="7" t="s">
        <v>34</v>
      </c>
      <c r="E743" s="7" t="s">
        <v>702</v>
      </c>
      <c r="F743" s="7"/>
      <c r="G743" s="30">
        <f>G744</f>
        <v>1300</v>
      </c>
    </row>
    <row r="744" spans="1:7" ht="31.5">
      <c r="A744" s="153" t="s">
        <v>248</v>
      </c>
      <c r="B744" s="7"/>
      <c r="C744" s="7" t="s">
        <v>173</v>
      </c>
      <c r="D744" s="7" t="s">
        <v>34</v>
      </c>
      <c r="E744" s="7" t="s">
        <v>702</v>
      </c>
      <c r="F744" s="7" t="s">
        <v>125</v>
      </c>
      <c r="G744" s="30">
        <v>1300</v>
      </c>
    </row>
    <row r="745" spans="1:7" ht="63">
      <c r="A745" s="153" t="s">
        <v>292</v>
      </c>
      <c r="B745" s="7"/>
      <c r="C745" s="7" t="s">
        <v>173</v>
      </c>
      <c r="D745" s="7" t="s">
        <v>34</v>
      </c>
      <c r="E745" s="25" t="s">
        <v>287</v>
      </c>
      <c r="F745" s="7"/>
      <c r="G745" s="30">
        <f>G746+G749</f>
        <v>108104.8</v>
      </c>
    </row>
    <row r="746" spans="1:7" ht="31.5">
      <c r="A746" s="153" t="s">
        <v>286</v>
      </c>
      <c r="B746" s="7"/>
      <c r="C746" s="7" t="s">
        <v>173</v>
      </c>
      <c r="D746" s="7" t="s">
        <v>34</v>
      </c>
      <c r="E746" s="25" t="s">
        <v>372</v>
      </c>
      <c r="F746" s="7"/>
      <c r="G746" s="30">
        <f>G747</f>
        <v>105913.7</v>
      </c>
    </row>
    <row r="747" spans="1:7">
      <c r="A747" s="153" t="s">
        <v>284</v>
      </c>
      <c r="B747" s="7"/>
      <c r="C747" s="7" t="s">
        <v>173</v>
      </c>
      <c r="D747" s="7" t="s">
        <v>34</v>
      </c>
      <c r="E747" s="25" t="s">
        <v>373</v>
      </c>
      <c r="F747" s="7"/>
      <c r="G747" s="30">
        <f>G748</f>
        <v>105913.7</v>
      </c>
    </row>
    <row r="748" spans="1:7" ht="31.5">
      <c r="A748" s="153" t="s">
        <v>72</v>
      </c>
      <c r="B748" s="7"/>
      <c r="C748" s="7" t="s">
        <v>173</v>
      </c>
      <c r="D748" s="7" t="s">
        <v>34</v>
      </c>
      <c r="E748" s="25" t="s">
        <v>373</v>
      </c>
      <c r="F748" s="7" t="s">
        <v>125</v>
      </c>
      <c r="G748" s="30">
        <v>105913.7</v>
      </c>
    </row>
    <row r="749" spans="1:7">
      <c r="A749" s="153" t="s">
        <v>154</v>
      </c>
      <c r="B749" s="7"/>
      <c r="C749" s="7" t="s">
        <v>173</v>
      </c>
      <c r="D749" s="7" t="s">
        <v>34</v>
      </c>
      <c r="E749" s="25" t="s">
        <v>573</v>
      </c>
      <c r="F749" s="7"/>
      <c r="G749" s="30">
        <f>G753+G750</f>
        <v>2191.1</v>
      </c>
    </row>
    <row r="750" spans="1:7" ht="31.5">
      <c r="A750" s="153" t="s">
        <v>289</v>
      </c>
      <c r="B750" s="7"/>
      <c r="C750" s="7" t="s">
        <v>173</v>
      </c>
      <c r="D750" s="7" t="s">
        <v>34</v>
      </c>
      <c r="E750" s="25" t="s">
        <v>574</v>
      </c>
      <c r="F750" s="7"/>
      <c r="G750" s="30">
        <f>G751</f>
        <v>1034.8</v>
      </c>
    </row>
    <row r="751" spans="1:7">
      <c r="A751" s="153" t="s">
        <v>284</v>
      </c>
      <c r="B751" s="7"/>
      <c r="C751" s="7" t="s">
        <v>173</v>
      </c>
      <c r="D751" s="7" t="s">
        <v>34</v>
      </c>
      <c r="E751" s="25" t="s">
        <v>575</v>
      </c>
      <c r="F751" s="7"/>
      <c r="G751" s="30">
        <f>G752</f>
        <v>1034.8</v>
      </c>
    </row>
    <row r="752" spans="1:7" ht="31.5">
      <c r="A752" s="153" t="s">
        <v>72</v>
      </c>
      <c r="B752" s="7"/>
      <c r="C752" s="7" t="s">
        <v>173</v>
      </c>
      <c r="D752" s="7" t="s">
        <v>34</v>
      </c>
      <c r="E752" s="25" t="s">
        <v>575</v>
      </c>
      <c r="F752" s="7" t="s">
        <v>125</v>
      </c>
      <c r="G752" s="30">
        <v>1034.8</v>
      </c>
    </row>
    <row r="753" spans="1:7">
      <c r="A753" s="153" t="s">
        <v>290</v>
      </c>
      <c r="B753" s="7"/>
      <c r="C753" s="7" t="s">
        <v>173</v>
      </c>
      <c r="D753" s="7" t="s">
        <v>34</v>
      </c>
      <c r="E753" s="7" t="s">
        <v>617</v>
      </c>
      <c r="F753" s="7"/>
      <c r="G753" s="30">
        <f>G754</f>
        <v>1156.3</v>
      </c>
    </row>
    <row r="754" spans="1:7">
      <c r="A754" s="153" t="s">
        <v>284</v>
      </c>
      <c r="B754" s="7"/>
      <c r="C754" s="7" t="s">
        <v>173</v>
      </c>
      <c r="D754" s="7" t="s">
        <v>34</v>
      </c>
      <c r="E754" s="7" t="s">
        <v>618</v>
      </c>
      <c r="F754" s="7"/>
      <c r="G754" s="30">
        <f>G755</f>
        <v>1156.3</v>
      </c>
    </row>
    <row r="755" spans="1:7" ht="31.5">
      <c r="A755" s="153" t="s">
        <v>72</v>
      </c>
      <c r="B755" s="7"/>
      <c r="C755" s="7" t="s">
        <v>173</v>
      </c>
      <c r="D755" s="7" t="s">
        <v>34</v>
      </c>
      <c r="E755" s="7" t="s">
        <v>618</v>
      </c>
      <c r="F755" s="7" t="s">
        <v>125</v>
      </c>
      <c r="G755" s="30">
        <v>1156.3</v>
      </c>
    </row>
    <row r="756" spans="1:7" ht="31.5">
      <c r="A756" s="153" t="s">
        <v>293</v>
      </c>
      <c r="B756" s="7"/>
      <c r="C756" s="7" t="s">
        <v>173</v>
      </c>
      <c r="D756" s="7" t="s">
        <v>34</v>
      </c>
      <c r="E756" s="7" t="s">
        <v>291</v>
      </c>
      <c r="F756" s="7"/>
      <c r="G756" s="30">
        <f>SUM(G757)</f>
        <v>4288.7</v>
      </c>
    </row>
    <row r="757" spans="1:7">
      <c r="A757" s="153" t="s">
        <v>154</v>
      </c>
      <c r="B757" s="7"/>
      <c r="C757" s="7" t="s">
        <v>173</v>
      </c>
      <c r="D757" s="7" t="s">
        <v>34</v>
      </c>
      <c r="E757" s="7" t="s">
        <v>374</v>
      </c>
      <c r="F757" s="7"/>
      <c r="G757" s="30">
        <f>G758+G761+G764</f>
        <v>4288.7</v>
      </c>
    </row>
    <row r="758" spans="1:7">
      <c r="A758" s="153" t="s">
        <v>288</v>
      </c>
      <c r="B758" s="7"/>
      <c r="C758" s="7" t="s">
        <v>173</v>
      </c>
      <c r="D758" s="7" t="s">
        <v>34</v>
      </c>
      <c r="E758" s="7" t="s">
        <v>375</v>
      </c>
      <c r="F758" s="7"/>
      <c r="G758" s="30">
        <f>G759</f>
        <v>1356</v>
      </c>
    </row>
    <row r="759" spans="1:7">
      <c r="A759" s="153" t="s">
        <v>284</v>
      </c>
      <c r="B759" s="7"/>
      <c r="C759" s="7" t="s">
        <v>173</v>
      </c>
      <c r="D759" s="7" t="s">
        <v>34</v>
      </c>
      <c r="E759" s="7" t="s">
        <v>376</v>
      </c>
      <c r="F759" s="7"/>
      <c r="G759" s="30">
        <f>G760</f>
        <v>1356</v>
      </c>
    </row>
    <row r="760" spans="1:7" ht="31.5">
      <c r="A760" s="153" t="s">
        <v>248</v>
      </c>
      <c r="B760" s="7"/>
      <c r="C760" s="7" t="s">
        <v>173</v>
      </c>
      <c r="D760" s="7" t="s">
        <v>34</v>
      </c>
      <c r="E760" s="7" t="s">
        <v>376</v>
      </c>
      <c r="F760" s="7" t="s">
        <v>125</v>
      </c>
      <c r="G760" s="30">
        <v>1356</v>
      </c>
    </row>
    <row r="761" spans="1:7" ht="31.5" hidden="1">
      <c r="A761" s="153" t="s">
        <v>289</v>
      </c>
      <c r="B761" s="7"/>
      <c r="C761" s="7" t="s">
        <v>173</v>
      </c>
      <c r="D761" s="7" t="s">
        <v>34</v>
      </c>
      <c r="E761" s="7" t="s">
        <v>377</v>
      </c>
      <c r="F761" s="7"/>
      <c r="G761" s="30">
        <f>G762</f>
        <v>0</v>
      </c>
    </row>
    <row r="762" spans="1:7" hidden="1">
      <c r="A762" s="153" t="s">
        <v>284</v>
      </c>
      <c r="B762" s="7"/>
      <c r="C762" s="7" t="s">
        <v>173</v>
      </c>
      <c r="D762" s="7" t="s">
        <v>34</v>
      </c>
      <c r="E762" s="7" t="s">
        <v>378</v>
      </c>
      <c r="F762" s="7"/>
      <c r="G762" s="30">
        <f>G763</f>
        <v>0</v>
      </c>
    </row>
    <row r="763" spans="1:7" ht="31.5" hidden="1">
      <c r="A763" s="153" t="s">
        <v>248</v>
      </c>
      <c r="B763" s="7"/>
      <c r="C763" s="7" t="s">
        <v>173</v>
      </c>
      <c r="D763" s="7" t="s">
        <v>34</v>
      </c>
      <c r="E763" s="7" t="s">
        <v>378</v>
      </c>
      <c r="F763" s="7" t="s">
        <v>125</v>
      </c>
      <c r="G763" s="30">
        <v>0</v>
      </c>
    </row>
    <row r="764" spans="1:7">
      <c r="A764" s="153" t="s">
        <v>290</v>
      </c>
      <c r="B764" s="7"/>
      <c r="C764" s="7" t="s">
        <v>173</v>
      </c>
      <c r="D764" s="7" t="s">
        <v>34</v>
      </c>
      <c r="E764" s="7" t="s">
        <v>379</v>
      </c>
      <c r="F764" s="7"/>
      <c r="G764" s="30">
        <f>G765</f>
        <v>2932.7</v>
      </c>
    </row>
    <row r="765" spans="1:7">
      <c r="A765" s="153" t="s">
        <v>284</v>
      </c>
      <c r="B765" s="7"/>
      <c r="C765" s="7" t="s">
        <v>173</v>
      </c>
      <c r="D765" s="7" t="s">
        <v>34</v>
      </c>
      <c r="E765" s="7" t="s">
        <v>380</v>
      </c>
      <c r="F765" s="7"/>
      <c r="G765" s="30">
        <f>G766</f>
        <v>2932.7</v>
      </c>
    </row>
    <row r="766" spans="1:7" ht="31.5">
      <c r="A766" s="153" t="s">
        <v>248</v>
      </c>
      <c r="B766" s="7"/>
      <c r="C766" s="7" t="s">
        <v>173</v>
      </c>
      <c r="D766" s="7" t="s">
        <v>34</v>
      </c>
      <c r="E766" s="7" t="s">
        <v>380</v>
      </c>
      <c r="F766" s="7" t="s">
        <v>125</v>
      </c>
      <c r="G766" s="30">
        <v>2932.7</v>
      </c>
    </row>
    <row r="767" spans="1:7">
      <c r="A767" s="153" t="s">
        <v>191</v>
      </c>
      <c r="B767" s="7"/>
      <c r="C767" s="7" t="s">
        <v>173</v>
      </c>
      <c r="D767" s="7" t="s">
        <v>44</v>
      </c>
      <c r="E767" s="7"/>
      <c r="F767" s="7"/>
      <c r="G767" s="30">
        <f>+G768+G780</f>
        <v>3978.2</v>
      </c>
    </row>
    <row r="768" spans="1:7" ht="31.5">
      <c r="A768" s="153" t="s">
        <v>705</v>
      </c>
      <c r="B768" s="7"/>
      <c r="C768" s="7" t="s">
        <v>173</v>
      </c>
      <c r="D768" s="7" t="s">
        <v>44</v>
      </c>
      <c r="E768" s="7" t="s">
        <v>510</v>
      </c>
      <c r="F768" s="7"/>
      <c r="G768" s="30">
        <f>SUM(G769+G776)</f>
        <v>2465.1</v>
      </c>
    </row>
    <row r="769" spans="1:7" ht="31.5">
      <c r="A769" s="153" t="s">
        <v>511</v>
      </c>
      <c r="B769" s="7"/>
      <c r="C769" s="7" t="s">
        <v>173</v>
      </c>
      <c r="D769" s="7" t="s">
        <v>44</v>
      </c>
      <c r="E769" s="7" t="s">
        <v>512</v>
      </c>
      <c r="F769" s="7"/>
      <c r="G769" s="30">
        <f>SUM(G770+G773)</f>
        <v>1584.7</v>
      </c>
    </row>
    <row r="770" spans="1:7" ht="31.5">
      <c r="A770" s="64" t="s">
        <v>514</v>
      </c>
      <c r="B770" s="7"/>
      <c r="C770" s="7" t="s">
        <v>173</v>
      </c>
      <c r="D770" s="7" t="s">
        <v>44</v>
      </c>
      <c r="E770" s="7" t="s">
        <v>860</v>
      </c>
      <c r="F770" s="7"/>
      <c r="G770" s="30">
        <f>SUM(G771)</f>
        <v>1584.7</v>
      </c>
    </row>
    <row r="771" spans="1:7" ht="31.5">
      <c r="A771" s="64" t="s">
        <v>861</v>
      </c>
      <c r="B771" s="7"/>
      <c r="C771" s="7" t="s">
        <v>173</v>
      </c>
      <c r="D771" s="7" t="s">
        <v>44</v>
      </c>
      <c r="E771" s="7" t="s">
        <v>859</v>
      </c>
      <c r="F771" s="7"/>
      <c r="G771" s="30">
        <f>G772</f>
        <v>1584.7</v>
      </c>
    </row>
    <row r="772" spans="1:7" ht="31.5">
      <c r="A772" s="153" t="s">
        <v>248</v>
      </c>
      <c r="B772" s="7"/>
      <c r="C772" s="7" t="s">
        <v>173</v>
      </c>
      <c r="D772" s="7" t="s">
        <v>44</v>
      </c>
      <c r="E772" s="7" t="s">
        <v>859</v>
      </c>
      <c r="F772" s="7" t="s">
        <v>125</v>
      </c>
      <c r="G772" s="30">
        <v>1584.7</v>
      </c>
    </row>
    <row r="773" spans="1:7" hidden="1">
      <c r="A773" s="153" t="s">
        <v>858</v>
      </c>
      <c r="B773" s="7"/>
      <c r="C773" s="7" t="s">
        <v>173</v>
      </c>
      <c r="D773" s="7" t="s">
        <v>44</v>
      </c>
      <c r="E773" s="7" t="s">
        <v>857</v>
      </c>
      <c r="F773" s="7"/>
      <c r="G773" s="30">
        <f>SUM(G774)</f>
        <v>0</v>
      </c>
    </row>
    <row r="774" spans="1:7" ht="31.5" hidden="1">
      <c r="A774" s="153" t="s">
        <v>706</v>
      </c>
      <c r="B774" s="7"/>
      <c r="C774" s="7" t="s">
        <v>173</v>
      </c>
      <c r="D774" s="7" t="s">
        <v>44</v>
      </c>
      <c r="E774" s="7" t="s">
        <v>856</v>
      </c>
      <c r="F774" s="7"/>
      <c r="G774" s="30">
        <f>SUM(G775)</f>
        <v>0</v>
      </c>
    </row>
    <row r="775" spans="1:7" ht="31.5" hidden="1">
      <c r="A775" s="153" t="s">
        <v>248</v>
      </c>
      <c r="B775" s="7"/>
      <c r="C775" s="7" t="s">
        <v>173</v>
      </c>
      <c r="D775" s="7" t="s">
        <v>44</v>
      </c>
      <c r="E775" s="7" t="s">
        <v>856</v>
      </c>
      <c r="F775" s="7" t="s">
        <v>125</v>
      </c>
      <c r="G775" s="30">
        <v>0</v>
      </c>
    </row>
    <row r="776" spans="1:7">
      <c r="A776" s="153" t="s">
        <v>516</v>
      </c>
      <c r="B776" s="7"/>
      <c r="C776" s="7" t="s">
        <v>173</v>
      </c>
      <c r="D776" s="7" t="s">
        <v>44</v>
      </c>
      <c r="E776" s="7" t="s">
        <v>517</v>
      </c>
      <c r="F776" s="7"/>
      <c r="G776" s="30">
        <f>SUM(G777)</f>
        <v>880.4</v>
      </c>
    </row>
    <row r="777" spans="1:7" ht="31.5">
      <c r="A777" s="64" t="s">
        <v>514</v>
      </c>
      <c r="B777" s="7"/>
      <c r="C777" s="7" t="s">
        <v>173</v>
      </c>
      <c r="D777" s="7" t="s">
        <v>44</v>
      </c>
      <c r="E777" s="7" t="s">
        <v>862</v>
      </c>
      <c r="F777" s="7"/>
      <c r="G777" s="30">
        <f>SUM(G778)</f>
        <v>880.4</v>
      </c>
    </row>
    <row r="778" spans="1:7" ht="47.25">
      <c r="A778" s="153" t="s">
        <v>932</v>
      </c>
      <c r="B778" s="7"/>
      <c r="C778" s="7" t="s">
        <v>173</v>
      </c>
      <c r="D778" s="7" t="s">
        <v>44</v>
      </c>
      <c r="E778" s="7" t="s">
        <v>855</v>
      </c>
      <c r="F778" s="7"/>
      <c r="G778" s="30">
        <f>SUM(G779)</f>
        <v>880.4</v>
      </c>
    </row>
    <row r="779" spans="1:7" ht="31.5">
      <c r="A779" s="153" t="s">
        <v>72</v>
      </c>
      <c r="B779" s="7"/>
      <c r="C779" s="7" t="s">
        <v>173</v>
      </c>
      <c r="D779" s="7" t="s">
        <v>44</v>
      </c>
      <c r="E779" s="7" t="s">
        <v>855</v>
      </c>
      <c r="F779" s="7" t="s">
        <v>125</v>
      </c>
      <c r="G779" s="30">
        <v>880.4</v>
      </c>
    </row>
    <row r="780" spans="1:7" ht="31.5">
      <c r="A780" s="153" t="s">
        <v>684</v>
      </c>
      <c r="B780" s="7"/>
      <c r="C780" s="7" t="s">
        <v>173</v>
      </c>
      <c r="D780" s="7" t="s">
        <v>44</v>
      </c>
      <c r="E780" s="7" t="s">
        <v>282</v>
      </c>
      <c r="F780" s="7"/>
      <c r="G780" s="30">
        <f>SUM(G781)</f>
        <v>1513.1</v>
      </c>
    </row>
    <row r="781" spans="1:7" ht="31.5">
      <c r="A781" s="153" t="s">
        <v>294</v>
      </c>
      <c r="B781" s="7"/>
      <c r="C781" s="7" t="s">
        <v>173</v>
      </c>
      <c r="D781" s="7" t="s">
        <v>44</v>
      </c>
      <c r="E781" s="7" t="s">
        <v>285</v>
      </c>
      <c r="F781" s="7"/>
      <c r="G781" s="30">
        <f>SUM(G782)</f>
        <v>1513.1</v>
      </c>
    </row>
    <row r="782" spans="1:7">
      <c r="A782" s="153" t="s">
        <v>35</v>
      </c>
      <c r="B782" s="7"/>
      <c r="C782" s="7" t="s">
        <v>173</v>
      </c>
      <c r="D782" s="7" t="s">
        <v>44</v>
      </c>
      <c r="E782" s="7" t="s">
        <v>370</v>
      </c>
      <c r="F782" s="7"/>
      <c r="G782" s="30">
        <f>SUM(G783+G785)</f>
        <v>1513.1</v>
      </c>
    </row>
    <row r="783" spans="1:7" ht="63">
      <c r="A783" s="153" t="s">
        <v>865</v>
      </c>
      <c r="B783" s="7"/>
      <c r="C783" s="7" t="s">
        <v>173</v>
      </c>
      <c r="D783" s="7" t="s">
        <v>44</v>
      </c>
      <c r="E783" s="7" t="s">
        <v>863</v>
      </c>
      <c r="F783" s="7"/>
      <c r="G783" s="30">
        <f>SUM(G784)</f>
        <v>1348.1</v>
      </c>
    </row>
    <row r="784" spans="1:7" ht="31.5">
      <c r="A784" s="153" t="s">
        <v>248</v>
      </c>
      <c r="B784" s="7"/>
      <c r="C784" s="7" t="s">
        <v>173</v>
      </c>
      <c r="D784" s="7" t="s">
        <v>44</v>
      </c>
      <c r="E784" s="7" t="s">
        <v>863</v>
      </c>
      <c r="F784" s="7" t="s">
        <v>125</v>
      </c>
      <c r="G784" s="30">
        <v>1348.1</v>
      </c>
    </row>
    <row r="785" spans="1:7" ht="78.75">
      <c r="A785" s="153" t="s">
        <v>866</v>
      </c>
      <c r="B785" s="7"/>
      <c r="C785" s="7" t="s">
        <v>173</v>
      </c>
      <c r="D785" s="7" t="s">
        <v>44</v>
      </c>
      <c r="E785" s="7" t="s">
        <v>864</v>
      </c>
      <c r="F785" s="7"/>
      <c r="G785" s="30">
        <f>SUM(G786)</f>
        <v>165</v>
      </c>
    </row>
    <row r="786" spans="1:7" ht="31.5">
      <c r="A786" s="153" t="s">
        <v>248</v>
      </c>
      <c r="B786" s="7"/>
      <c r="C786" s="7" t="s">
        <v>173</v>
      </c>
      <c r="D786" s="7" t="s">
        <v>44</v>
      </c>
      <c r="E786" s="7" t="s">
        <v>864</v>
      </c>
      <c r="F786" s="7" t="s">
        <v>125</v>
      </c>
      <c r="G786" s="30">
        <v>165</v>
      </c>
    </row>
    <row r="787" spans="1:7">
      <c r="A787" s="153" t="s">
        <v>192</v>
      </c>
      <c r="B787" s="7"/>
      <c r="C787" s="7" t="s">
        <v>173</v>
      </c>
      <c r="D787" s="7" t="s">
        <v>54</v>
      </c>
      <c r="E787" s="7"/>
      <c r="F787" s="7"/>
      <c r="G787" s="30">
        <f>G788+G801</f>
        <v>13917.899999999998</v>
      </c>
    </row>
    <row r="788" spans="1:7" ht="31.5">
      <c r="A788" s="153" t="s">
        <v>707</v>
      </c>
      <c r="B788" s="7"/>
      <c r="C788" s="7" t="s">
        <v>173</v>
      </c>
      <c r="D788" s="7" t="s">
        <v>54</v>
      </c>
      <c r="E788" s="7" t="s">
        <v>510</v>
      </c>
      <c r="F788" s="7"/>
      <c r="G788" s="30">
        <f>G793+G789</f>
        <v>12397.899999999998</v>
      </c>
    </row>
    <row r="789" spans="1:7" ht="31.5">
      <c r="A789" s="153" t="s">
        <v>511</v>
      </c>
      <c r="B789" s="7"/>
      <c r="C789" s="7" t="s">
        <v>173</v>
      </c>
      <c r="D789" s="7" t="s">
        <v>54</v>
      </c>
      <c r="E789" s="7" t="s">
        <v>512</v>
      </c>
      <c r="F789" s="7"/>
      <c r="G789" s="30">
        <f>G790</f>
        <v>2000</v>
      </c>
    </row>
    <row r="790" spans="1:7" ht="31.5">
      <c r="A790" s="64" t="s">
        <v>514</v>
      </c>
      <c r="B790" s="7"/>
      <c r="C790" s="7" t="s">
        <v>173</v>
      </c>
      <c r="D790" s="7" t="s">
        <v>54</v>
      </c>
      <c r="E790" s="7" t="s">
        <v>860</v>
      </c>
      <c r="F790" s="7"/>
      <c r="G790" s="30">
        <f>SUM(G791)</f>
        <v>2000</v>
      </c>
    </row>
    <row r="791" spans="1:7" ht="36" customHeight="1">
      <c r="A791" s="153" t="s">
        <v>708</v>
      </c>
      <c r="B791" s="7"/>
      <c r="C791" s="7" t="s">
        <v>173</v>
      </c>
      <c r="D791" s="7" t="s">
        <v>54</v>
      </c>
      <c r="E791" s="7" t="s">
        <v>875</v>
      </c>
      <c r="F791" s="7"/>
      <c r="G791" s="30">
        <f>G792</f>
        <v>2000</v>
      </c>
    </row>
    <row r="792" spans="1:7" ht="31.5">
      <c r="A792" s="158" t="s">
        <v>248</v>
      </c>
      <c r="B792" s="7"/>
      <c r="C792" s="7" t="s">
        <v>173</v>
      </c>
      <c r="D792" s="7" t="s">
        <v>54</v>
      </c>
      <c r="E792" s="7" t="s">
        <v>875</v>
      </c>
      <c r="F792" s="7" t="s">
        <v>125</v>
      </c>
      <c r="G792" s="30">
        <v>2000</v>
      </c>
    </row>
    <row r="793" spans="1:7">
      <c r="A793" s="153" t="s">
        <v>756</v>
      </c>
      <c r="B793" s="7"/>
      <c r="C793" s="7" t="s">
        <v>173</v>
      </c>
      <c r="D793" s="7" t="s">
        <v>54</v>
      </c>
      <c r="E793" s="7" t="s">
        <v>546</v>
      </c>
      <c r="F793" s="7"/>
      <c r="G793" s="30">
        <f>SUM(G794)+G797</f>
        <v>10397.899999999998</v>
      </c>
    </row>
    <row r="794" spans="1:7" ht="31.5">
      <c r="A794" s="153" t="s">
        <v>514</v>
      </c>
      <c r="B794" s="7"/>
      <c r="C794" s="7" t="s">
        <v>173</v>
      </c>
      <c r="D794" s="7" t="s">
        <v>54</v>
      </c>
      <c r="E794" s="7" t="s">
        <v>867</v>
      </c>
      <c r="F794" s="7"/>
      <c r="G794" s="30">
        <f>+G796</f>
        <v>2147.3000000000002</v>
      </c>
    </row>
    <row r="795" spans="1:7" ht="31.5">
      <c r="A795" s="153" t="s">
        <v>620</v>
      </c>
      <c r="B795" s="7"/>
      <c r="C795" s="7" t="s">
        <v>173</v>
      </c>
      <c r="D795" s="7" t="s">
        <v>54</v>
      </c>
      <c r="E795" s="7" t="s">
        <v>868</v>
      </c>
      <c r="F795" s="7"/>
      <c r="G795" s="30">
        <f>G796</f>
        <v>2147.3000000000002</v>
      </c>
    </row>
    <row r="796" spans="1:7" ht="31.5">
      <c r="A796" s="158" t="s">
        <v>248</v>
      </c>
      <c r="B796" s="7"/>
      <c r="C796" s="7" t="s">
        <v>173</v>
      </c>
      <c r="D796" s="7" t="s">
        <v>54</v>
      </c>
      <c r="E796" s="7" t="s">
        <v>868</v>
      </c>
      <c r="F796" s="7" t="s">
        <v>125</v>
      </c>
      <c r="G796" s="30">
        <v>2147.3000000000002</v>
      </c>
    </row>
    <row r="797" spans="1:7">
      <c r="A797" s="153" t="s">
        <v>858</v>
      </c>
      <c r="B797" s="65"/>
      <c r="C797" s="7" t="s">
        <v>173</v>
      </c>
      <c r="D797" s="7" t="s">
        <v>54</v>
      </c>
      <c r="E797" s="66" t="s">
        <v>869</v>
      </c>
      <c r="F797" s="7"/>
      <c r="G797" s="30">
        <f>SUM(G798)</f>
        <v>8250.5999999999985</v>
      </c>
    </row>
    <row r="798" spans="1:7" ht="31.5">
      <c r="A798" s="67" t="s">
        <v>709</v>
      </c>
      <c r="B798" s="65"/>
      <c r="C798" s="7" t="s">
        <v>173</v>
      </c>
      <c r="D798" s="7" t="s">
        <v>54</v>
      </c>
      <c r="E798" s="66" t="s">
        <v>870</v>
      </c>
      <c r="F798" s="7"/>
      <c r="G798" s="30">
        <f>SUM(G799:G800)</f>
        <v>8250.5999999999985</v>
      </c>
    </row>
    <row r="799" spans="1:7" ht="31.5">
      <c r="A799" s="153" t="s">
        <v>248</v>
      </c>
      <c r="B799" s="65"/>
      <c r="C799" s="7" t="s">
        <v>173</v>
      </c>
      <c r="D799" s="7" t="s">
        <v>54</v>
      </c>
      <c r="E799" s="66" t="s">
        <v>870</v>
      </c>
      <c r="F799" s="7" t="s">
        <v>125</v>
      </c>
      <c r="G799" s="30">
        <v>5500.4</v>
      </c>
    </row>
    <row r="800" spans="1:7">
      <c r="A800" s="158" t="s">
        <v>22</v>
      </c>
      <c r="B800" s="65"/>
      <c r="C800" s="7" t="s">
        <v>173</v>
      </c>
      <c r="D800" s="7" t="s">
        <v>54</v>
      </c>
      <c r="E800" s="66" t="s">
        <v>870</v>
      </c>
      <c r="F800" s="7" t="s">
        <v>98</v>
      </c>
      <c r="G800" s="30">
        <v>2750.2</v>
      </c>
    </row>
    <row r="801" spans="1:7" ht="31.5">
      <c r="A801" s="153" t="s">
        <v>684</v>
      </c>
      <c r="B801" s="7"/>
      <c r="C801" s="7" t="s">
        <v>173</v>
      </c>
      <c r="D801" s="7" t="s">
        <v>54</v>
      </c>
      <c r="E801" s="7" t="s">
        <v>282</v>
      </c>
      <c r="F801" s="7"/>
      <c r="G801" s="30">
        <f>SUM(G802)</f>
        <v>1520</v>
      </c>
    </row>
    <row r="802" spans="1:7" ht="31.5">
      <c r="A802" s="153" t="s">
        <v>294</v>
      </c>
      <c r="B802" s="7"/>
      <c r="C802" s="7" t="s">
        <v>173</v>
      </c>
      <c r="D802" s="7" t="s">
        <v>54</v>
      </c>
      <c r="E802" s="7" t="s">
        <v>285</v>
      </c>
      <c r="F802" s="7"/>
      <c r="G802" s="30">
        <f>SUM(G803)</f>
        <v>1520</v>
      </c>
    </row>
    <row r="803" spans="1:7">
      <c r="A803" s="153" t="s">
        <v>35</v>
      </c>
      <c r="B803" s="7"/>
      <c r="C803" s="7" t="s">
        <v>173</v>
      </c>
      <c r="D803" s="7" t="s">
        <v>54</v>
      </c>
      <c r="E803" s="7" t="s">
        <v>370</v>
      </c>
      <c r="F803" s="7"/>
      <c r="G803" s="30">
        <f>SUM(G804+G806)</f>
        <v>1520</v>
      </c>
    </row>
    <row r="804" spans="1:7" ht="78.75">
      <c r="A804" s="153" t="s">
        <v>871</v>
      </c>
      <c r="B804" s="65"/>
      <c r="C804" s="7" t="s">
        <v>173</v>
      </c>
      <c r="D804" s="7" t="s">
        <v>54</v>
      </c>
      <c r="E804" s="66" t="s">
        <v>873</v>
      </c>
      <c r="F804" s="7"/>
      <c r="G804" s="30">
        <f>SUM(G805)</f>
        <v>1100</v>
      </c>
    </row>
    <row r="805" spans="1:7" ht="31.5">
      <c r="A805" s="158" t="s">
        <v>248</v>
      </c>
      <c r="B805" s="65"/>
      <c r="C805" s="7" t="s">
        <v>173</v>
      </c>
      <c r="D805" s="7" t="s">
        <v>54</v>
      </c>
      <c r="E805" s="66" t="s">
        <v>873</v>
      </c>
      <c r="F805" s="7" t="s">
        <v>125</v>
      </c>
      <c r="G805" s="30">
        <v>1100</v>
      </c>
    </row>
    <row r="806" spans="1:7" ht="63">
      <c r="A806" s="153" t="s">
        <v>872</v>
      </c>
      <c r="B806" s="65"/>
      <c r="C806" s="7" t="s">
        <v>173</v>
      </c>
      <c r="D806" s="7" t="s">
        <v>54</v>
      </c>
      <c r="E806" s="66" t="s">
        <v>874</v>
      </c>
      <c r="F806" s="7"/>
      <c r="G806" s="30">
        <f>SUM(G807)</f>
        <v>420</v>
      </c>
    </row>
    <row r="807" spans="1:7" ht="31.5">
      <c r="A807" s="153" t="s">
        <v>248</v>
      </c>
      <c r="B807" s="65"/>
      <c r="C807" s="7" t="s">
        <v>173</v>
      </c>
      <c r="D807" s="7" t="s">
        <v>54</v>
      </c>
      <c r="E807" s="66" t="s">
        <v>874</v>
      </c>
      <c r="F807" s="7" t="s">
        <v>125</v>
      </c>
      <c r="G807" s="30">
        <v>420</v>
      </c>
    </row>
    <row r="808" spans="1:7">
      <c r="A808" s="153" t="s">
        <v>193</v>
      </c>
      <c r="B808" s="65"/>
      <c r="C808" s="7" t="s">
        <v>173</v>
      </c>
      <c r="D808" s="7" t="s">
        <v>172</v>
      </c>
      <c r="E808" s="66"/>
      <c r="F808" s="7"/>
      <c r="G808" s="30">
        <f>SUM(G809)</f>
        <v>7624.2999999999993</v>
      </c>
    </row>
    <row r="809" spans="1:7" ht="31.5">
      <c r="A809" s="153" t="s">
        <v>684</v>
      </c>
      <c r="B809" s="65"/>
      <c r="C809" s="7" t="s">
        <v>173</v>
      </c>
      <c r="D809" s="7" t="s">
        <v>172</v>
      </c>
      <c r="E809" s="66" t="s">
        <v>282</v>
      </c>
      <c r="F809" s="7"/>
      <c r="G809" s="30">
        <f>SUM(G810+G823)</f>
        <v>7624.2999999999993</v>
      </c>
    </row>
    <row r="810" spans="1:7" ht="31.5">
      <c r="A810" s="153" t="s">
        <v>369</v>
      </c>
      <c r="B810" s="65"/>
      <c r="C810" s="7" t="s">
        <v>173</v>
      </c>
      <c r="D810" s="7" t="s">
        <v>172</v>
      </c>
      <c r="E810" s="66" t="s">
        <v>283</v>
      </c>
      <c r="F810" s="7"/>
      <c r="G810" s="30">
        <f>SUM(G811)</f>
        <v>7372.2999999999993</v>
      </c>
    </row>
    <row r="811" spans="1:7" ht="31.5">
      <c r="A811" s="153" t="s">
        <v>80</v>
      </c>
      <c r="B811" s="65"/>
      <c r="C811" s="7" t="s">
        <v>173</v>
      </c>
      <c r="D811" s="7" t="s">
        <v>172</v>
      </c>
      <c r="E811" s="66" t="s">
        <v>696</v>
      </c>
      <c r="F811" s="7"/>
      <c r="G811" s="30">
        <f>SUM(G812+G815+G818+G820)</f>
        <v>7372.2999999999993</v>
      </c>
    </row>
    <row r="812" spans="1:7">
      <c r="A812" s="153" t="s">
        <v>82</v>
      </c>
      <c r="B812" s="65"/>
      <c r="C812" s="7" t="s">
        <v>173</v>
      </c>
      <c r="D812" s="7" t="s">
        <v>172</v>
      </c>
      <c r="E812" s="66" t="s">
        <v>697</v>
      </c>
      <c r="F812" s="7"/>
      <c r="G812" s="30">
        <f>SUM(G813:G814)</f>
        <v>5927.5999999999995</v>
      </c>
    </row>
    <row r="813" spans="1:7" ht="47.25">
      <c r="A813" s="153" t="s">
        <v>51</v>
      </c>
      <c r="B813" s="65"/>
      <c r="C813" s="7" t="s">
        <v>173</v>
      </c>
      <c r="D813" s="7" t="s">
        <v>172</v>
      </c>
      <c r="E813" s="66" t="s">
        <v>697</v>
      </c>
      <c r="F813" s="7">
        <v>100</v>
      </c>
      <c r="G813" s="30">
        <v>5927.4</v>
      </c>
    </row>
    <row r="814" spans="1:7" ht="31.5">
      <c r="A814" s="153" t="s">
        <v>52</v>
      </c>
      <c r="B814" s="65"/>
      <c r="C814" s="7" t="s">
        <v>173</v>
      </c>
      <c r="D814" s="7" t="s">
        <v>172</v>
      </c>
      <c r="E814" s="66" t="s">
        <v>697</v>
      </c>
      <c r="F814" s="7">
        <v>200</v>
      </c>
      <c r="G814" s="30">
        <v>0.2</v>
      </c>
    </row>
    <row r="815" spans="1:7">
      <c r="A815" s="153" t="s">
        <v>97</v>
      </c>
      <c r="B815" s="65"/>
      <c r="C815" s="7" t="s">
        <v>173</v>
      </c>
      <c r="D815" s="7" t="s">
        <v>172</v>
      </c>
      <c r="E815" s="66" t="s">
        <v>698</v>
      </c>
      <c r="F815" s="7"/>
      <c r="G815" s="30">
        <f>SUM(G816:G817)</f>
        <v>150.6</v>
      </c>
    </row>
    <row r="816" spans="1:7" ht="31.5">
      <c r="A816" s="153" t="s">
        <v>52</v>
      </c>
      <c r="B816" s="65"/>
      <c r="C816" s="7" t="s">
        <v>173</v>
      </c>
      <c r="D816" s="7" t="s">
        <v>172</v>
      </c>
      <c r="E816" s="66" t="s">
        <v>698</v>
      </c>
      <c r="F816" s="7">
        <v>200</v>
      </c>
      <c r="G816" s="30">
        <v>149.6</v>
      </c>
    </row>
    <row r="817" spans="1:7">
      <c r="A817" s="153" t="s">
        <v>22</v>
      </c>
      <c r="B817" s="65"/>
      <c r="C817" s="7" t="s">
        <v>173</v>
      </c>
      <c r="D817" s="7" t="s">
        <v>172</v>
      </c>
      <c r="E817" s="66" t="s">
        <v>698</v>
      </c>
      <c r="F817" s="7">
        <v>800</v>
      </c>
      <c r="G817" s="30">
        <v>1</v>
      </c>
    </row>
    <row r="818" spans="1:7" ht="31.5">
      <c r="A818" s="153" t="s">
        <v>99</v>
      </c>
      <c r="B818" s="65"/>
      <c r="C818" s="7" t="s">
        <v>173</v>
      </c>
      <c r="D818" s="7" t="s">
        <v>172</v>
      </c>
      <c r="E818" s="66" t="s">
        <v>699</v>
      </c>
      <c r="F818" s="7"/>
      <c r="G818" s="30">
        <f>SUM(G819)</f>
        <v>454.7</v>
      </c>
    </row>
    <row r="819" spans="1:7" ht="31.5">
      <c r="A819" s="153" t="s">
        <v>52</v>
      </c>
      <c r="B819" s="65"/>
      <c r="C819" s="7" t="s">
        <v>173</v>
      </c>
      <c r="D819" s="7" t="s">
        <v>172</v>
      </c>
      <c r="E819" s="66" t="s">
        <v>699</v>
      </c>
      <c r="F819" s="7">
        <v>200</v>
      </c>
      <c r="G819" s="30">
        <v>454.7</v>
      </c>
    </row>
    <row r="820" spans="1:7" ht="31.5">
      <c r="A820" s="153" t="s">
        <v>100</v>
      </c>
      <c r="B820" s="65"/>
      <c r="C820" s="7" t="s">
        <v>173</v>
      </c>
      <c r="D820" s="7" t="s">
        <v>172</v>
      </c>
      <c r="E820" s="66" t="s">
        <v>700</v>
      </c>
      <c r="F820" s="7"/>
      <c r="G820" s="30">
        <f>SUM(G821:G822)</f>
        <v>839.4</v>
      </c>
    </row>
    <row r="821" spans="1:7" ht="31.5">
      <c r="A821" s="153" t="s">
        <v>52</v>
      </c>
      <c r="B821" s="65"/>
      <c r="C821" s="7" t="s">
        <v>173</v>
      </c>
      <c r="D821" s="7" t="s">
        <v>172</v>
      </c>
      <c r="E821" s="66" t="s">
        <v>700</v>
      </c>
      <c r="F821" s="7">
        <v>200</v>
      </c>
      <c r="G821" s="30">
        <v>728.9</v>
      </c>
    </row>
    <row r="822" spans="1:7">
      <c r="A822" s="153" t="s">
        <v>22</v>
      </c>
      <c r="B822" s="65"/>
      <c r="C822" s="7" t="s">
        <v>173</v>
      </c>
      <c r="D822" s="7" t="s">
        <v>172</v>
      </c>
      <c r="E822" s="66" t="s">
        <v>700</v>
      </c>
      <c r="F822" s="7">
        <v>800</v>
      </c>
      <c r="G822" s="30">
        <v>110.5</v>
      </c>
    </row>
    <row r="823" spans="1:7" ht="31.5">
      <c r="A823" s="153" t="s">
        <v>293</v>
      </c>
      <c r="B823" s="65"/>
      <c r="C823" s="7" t="s">
        <v>173</v>
      </c>
      <c r="D823" s="7" t="s">
        <v>172</v>
      </c>
      <c r="E823" s="66" t="s">
        <v>291</v>
      </c>
      <c r="F823" s="7"/>
      <c r="G823" s="30">
        <f>SUM(G824)</f>
        <v>252</v>
      </c>
    </row>
    <row r="824" spans="1:7" ht="31.5">
      <c r="A824" s="153" t="s">
        <v>80</v>
      </c>
      <c r="B824" s="65"/>
      <c r="C824" s="7" t="s">
        <v>173</v>
      </c>
      <c r="D824" s="7" t="s">
        <v>172</v>
      </c>
      <c r="E824" s="66" t="s">
        <v>703</v>
      </c>
      <c r="F824" s="7"/>
      <c r="G824" s="30">
        <f>SUM(G825)</f>
        <v>252</v>
      </c>
    </row>
    <row r="825" spans="1:7" ht="31.5">
      <c r="A825" s="153" t="s">
        <v>100</v>
      </c>
      <c r="B825" s="65"/>
      <c r="C825" s="7" t="s">
        <v>173</v>
      </c>
      <c r="D825" s="7" t="s">
        <v>172</v>
      </c>
      <c r="E825" s="66" t="s">
        <v>704</v>
      </c>
      <c r="F825" s="7"/>
      <c r="G825" s="30">
        <f>SUM(G826)</f>
        <v>252</v>
      </c>
    </row>
    <row r="826" spans="1:7" ht="31.5">
      <c r="A826" s="153" t="s">
        <v>52</v>
      </c>
      <c r="B826" s="65"/>
      <c r="C826" s="7" t="s">
        <v>173</v>
      </c>
      <c r="D826" s="7" t="s">
        <v>172</v>
      </c>
      <c r="E826" s="66" t="s">
        <v>704</v>
      </c>
      <c r="F826" s="7" t="s">
        <v>93</v>
      </c>
      <c r="G826" s="30">
        <v>252</v>
      </c>
    </row>
    <row r="827" spans="1:7">
      <c r="A827" s="26" t="s">
        <v>767</v>
      </c>
      <c r="B827" s="27" t="s">
        <v>381</v>
      </c>
      <c r="C827" s="28"/>
      <c r="D827" s="28"/>
      <c r="E827" s="27"/>
      <c r="F827" s="28"/>
      <c r="G827" s="34">
        <f>SUM(G828+G1010)+G1033</f>
        <v>2343703.9999999995</v>
      </c>
    </row>
    <row r="828" spans="1:7">
      <c r="A828" s="153" t="s">
        <v>115</v>
      </c>
      <c r="B828" s="7"/>
      <c r="C828" s="7" t="s">
        <v>116</v>
      </c>
      <c r="D828" s="7"/>
      <c r="E828" s="7"/>
      <c r="F828" s="7"/>
      <c r="G828" s="30">
        <f>SUM(G829+G872+G929+G942+G977)</f>
        <v>2273348.3999999994</v>
      </c>
    </row>
    <row r="829" spans="1:7">
      <c r="A829" s="153" t="s">
        <v>183</v>
      </c>
      <c r="B829" s="7"/>
      <c r="C829" s="7" t="s">
        <v>116</v>
      </c>
      <c r="D829" s="7" t="s">
        <v>34</v>
      </c>
      <c r="E829" s="7"/>
      <c r="F829" s="7"/>
      <c r="G829" s="30">
        <f>SUM(G830)</f>
        <v>930239.9</v>
      </c>
    </row>
    <row r="830" spans="1:7" ht="32.25" customHeight="1">
      <c r="A830" s="153" t="s">
        <v>758</v>
      </c>
      <c r="B830" s="7"/>
      <c r="C830" s="7" t="s">
        <v>116</v>
      </c>
      <c r="D830" s="7" t="s">
        <v>34</v>
      </c>
      <c r="E830" s="37" t="s">
        <v>382</v>
      </c>
      <c r="F830" s="7"/>
      <c r="G830" s="30">
        <f>SUM(G831+G836+G845+G868)+G841</f>
        <v>930239.9</v>
      </c>
    </row>
    <row r="831" spans="1:7">
      <c r="A831" s="153" t="s">
        <v>35</v>
      </c>
      <c r="B831" s="7"/>
      <c r="C831" s="7" t="s">
        <v>116</v>
      </c>
      <c r="D831" s="7" t="s">
        <v>34</v>
      </c>
      <c r="E831" s="37" t="s">
        <v>383</v>
      </c>
      <c r="F831" s="7"/>
      <c r="G831" s="30">
        <f>SUM(G832)</f>
        <v>4341.2</v>
      </c>
    </row>
    <row r="832" spans="1:7">
      <c r="A832" s="153" t="s">
        <v>388</v>
      </c>
      <c r="B832" s="7"/>
      <c r="C832" s="7" t="s">
        <v>116</v>
      </c>
      <c r="D832" s="7" t="s">
        <v>34</v>
      </c>
      <c r="E832" s="37" t="s">
        <v>471</v>
      </c>
      <c r="F832" s="7"/>
      <c r="G832" s="30">
        <f>SUM(G833:G835)</f>
        <v>4341.2</v>
      </c>
    </row>
    <row r="833" spans="1:7" ht="31.5">
      <c r="A833" s="153" t="s">
        <v>52</v>
      </c>
      <c r="B833" s="7"/>
      <c r="C833" s="7" t="s">
        <v>116</v>
      </c>
      <c r="D833" s="7" t="s">
        <v>34</v>
      </c>
      <c r="E833" s="37" t="s">
        <v>471</v>
      </c>
      <c r="F833" s="7" t="s">
        <v>93</v>
      </c>
      <c r="G833" s="30">
        <v>793.8</v>
      </c>
    </row>
    <row r="834" spans="1:7">
      <c r="A834" s="153" t="s">
        <v>42</v>
      </c>
      <c r="B834" s="7"/>
      <c r="C834" s="7" t="s">
        <v>116</v>
      </c>
      <c r="D834" s="7" t="s">
        <v>34</v>
      </c>
      <c r="E834" s="37" t="s">
        <v>471</v>
      </c>
      <c r="F834" s="7" t="s">
        <v>101</v>
      </c>
      <c r="G834" s="30">
        <v>30.7</v>
      </c>
    </row>
    <row r="835" spans="1:7" ht="31.5">
      <c r="A835" s="153" t="s">
        <v>248</v>
      </c>
      <c r="B835" s="7"/>
      <c r="C835" s="7" t="s">
        <v>116</v>
      </c>
      <c r="D835" s="7" t="s">
        <v>34</v>
      </c>
      <c r="E835" s="37" t="s">
        <v>471</v>
      </c>
      <c r="F835" s="7" t="s">
        <v>125</v>
      </c>
      <c r="G835" s="30">
        <v>3516.7</v>
      </c>
    </row>
    <row r="836" spans="1:7" ht="47.25">
      <c r="A836" s="153" t="s">
        <v>26</v>
      </c>
      <c r="B836" s="7"/>
      <c r="C836" s="7" t="s">
        <v>116</v>
      </c>
      <c r="D836" s="7" t="s">
        <v>34</v>
      </c>
      <c r="E836" s="68" t="s">
        <v>889</v>
      </c>
      <c r="F836" s="39"/>
      <c r="G836" s="30">
        <f>SUM(G837)+G839</f>
        <v>764822.6</v>
      </c>
    </row>
    <row r="837" spans="1:7" ht="47.25">
      <c r="A837" s="153" t="s">
        <v>470</v>
      </c>
      <c r="B837" s="7"/>
      <c r="C837" s="7" t="s">
        <v>116</v>
      </c>
      <c r="D837" s="7" t="s">
        <v>34</v>
      </c>
      <c r="E837" s="68" t="s">
        <v>887</v>
      </c>
      <c r="F837" s="39"/>
      <c r="G837" s="30">
        <f>SUM(G838)</f>
        <v>511205</v>
      </c>
    </row>
    <row r="838" spans="1:7" ht="31.5">
      <c r="A838" s="153" t="s">
        <v>248</v>
      </c>
      <c r="B838" s="7"/>
      <c r="C838" s="7" t="s">
        <v>116</v>
      </c>
      <c r="D838" s="7" t="s">
        <v>34</v>
      </c>
      <c r="E838" s="68" t="s">
        <v>887</v>
      </c>
      <c r="F838" s="7" t="s">
        <v>125</v>
      </c>
      <c r="G838" s="30">
        <v>511205</v>
      </c>
    </row>
    <row r="839" spans="1:7">
      <c r="A839" s="153" t="s">
        <v>388</v>
      </c>
      <c r="B839" s="7"/>
      <c r="C839" s="7" t="s">
        <v>116</v>
      </c>
      <c r="D839" s="7" t="s">
        <v>34</v>
      </c>
      <c r="E839" s="37" t="s">
        <v>389</v>
      </c>
      <c r="F839" s="7"/>
      <c r="G839" s="30">
        <f>G840</f>
        <v>253617.6</v>
      </c>
    </row>
    <row r="840" spans="1:7" ht="31.5">
      <c r="A840" s="153" t="s">
        <v>248</v>
      </c>
      <c r="B840" s="7"/>
      <c r="C840" s="7" t="s">
        <v>116</v>
      </c>
      <c r="D840" s="7" t="s">
        <v>34</v>
      </c>
      <c r="E840" s="37" t="s">
        <v>389</v>
      </c>
      <c r="F840" s="7" t="s">
        <v>125</v>
      </c>
      <c r="G840" s="30">
        <v>253617.6</v>
      </c>
    </row>
    <row r="841" spans="1:7">
      <c r="A841" s="153" t="s">
        <v>154</v>
      </c>
      <c r="B841" s="7"/>
      <c r="C841" s="7" t="s">
        <v>116</v>
      </c>
      <c r="D841" s="7" t="s">
        <v>34</v>
      </c>
      <c r="E841" s="37" t="s">
        <v>424</v>
      </c>
      <c r="F841" s="7"/>
      <c r="G841" s="30">
        <f>SUM(G842)</f>
        <v>2155.6</v>
      </c>
    </row>
    <row r="842" spans="1:7">
      <c r="A842" s="153" t="s">
        <v>388</v>
      </c>
      <c r="B842" s="7"/>
      <c r="C842" s="7" t="s">
        <v>116</v>
      </c>
      <c r="D842" s="7" t="s">
        <v>34</v>
      </c>
      <c r="E842" s="37" t="s">
        <v>528</v>
      </c>
      <c r="F842" s="7"/>
      <c r="G842" s="30">
        <f>SUM(G843)</f>
        <v>2155.6</v>
      </c>
    </row>
    <row r="843" spans="1:7">
      <c r="A843" s="153" t="s">
        <v>394</v>
      </c>
      <c r="B843" s="7"/>
      <c r="C843" s="7" t="s">
        <v>116</v>
      </c>
      <c r="D843" s="7" t="s">
        <v>34</v>
      </c>
      <c r="E843" s="37" t="s">
        <v>395</v>
      </c>
      <c r="F843" s="7"/>
      <c r="G843" s="30">
        <f>SUM(G844)</f>
        <v>2155.6</v>
      </c>
    </row>
    <row r="844" spans="1:7" ht="31.5">
      <c r="A844" s="153" t="s">
        <v>248</v>
      </c>
      <c r="B844" s="7"/>
      <c r="C844" s="7" t="s">
        <v>116</v>
      </c>
      <c r="D844" s="7" t="s">
        <v>34</v>
      </c>
      <c r="E844" s="37" t="s">
        <v>395</v>
      </c>
      <c r="F844" s="7" t="s">
        <v>125</v>
      </c>
      <c r="G844" s="30">
        <v>2155.6</v>
      </c>
    </row>
    <row r="845" spans="1:7" ht="31.5">
      <c r="A845" s="153" t="s">
        <v>45</v>
      </c>
      <c r="B845" s="7"/>
      <c r="C845" s="7" t="s">
        <v>116</v>
      </c>
      <c r="D845" s="7" t="s">
        <v>34</v>
      </c>
      <c r="E845" s="68" t="s">
        <v>396</v>
      </c>
      <c r="F845" s="7"/>
      <c r="G845" s="30">
        <f>SUM(G846+G849)</f>
        <v>147408.70000000001</v>
      </c>
    </row>
    <row r="846" spans="1:7" ht="47.25">
      <c r="A846" s="153" t="s">
        <v>470</v>
      </c>
      <c r="B846" s="7"/>
      <c r="C846" s="7" t="s">
        <v>116</v>
      </c>
      <c r="D846" s="7" t="s">
        <v>34</v>
      </c>
      <c r="E846" s="68" t="s">
        <v>888</v>
      </c>
      <c r="F846" s="7"/>
      <c r="G846" s="30">
        <f>SUM(G847:G848)</f>
        <v>84431.7</v>
      </c>
    </row>
    <row r="847" spans="1:7" ht="47.25">
      <c r="A847" s="153" t="s">
        <v>51</v>
      </c>
      <c r="B847" s="7"/>
      <c r="C847" s="7" t="s">
        <v>116</v>
      </c>
      <c r="D847" s="7" t="s">
        <v>34</v>
      </c>
      <c r="E847" s="68" t="s">
        <v>888</v>
      </c>
      <c r="F847" s="7" t="s">
        <v>91</v>
      </c>
      <c r="G847" s="30">
        <v>82510.7</v>
      </c>
    </row>
    <row r="848" spans="1:7" ht="31.5">
      <c r="A848" s="153" t="s">
        <v>52</v>
      </c>
      <c r="B848" s="7"/>
      <c r="C848" s="7" t="s">
        <v>116</v>
      </c>
      <c r="D848" s="7" t="s">
        <v>34</v>
      </c>
      <c r="E848" s="68" t="s">
        <v>888</v>
      </c>
      <c r="F848" s="7" t="s">
        <v>93</v>
      </c>
      <c r="G848" s="30">
        <v>1921</v>
      </c>
    </row>
    <row r="849" spans="1:7">
      <c r="A849" s="153" t="s">
        <v>388</v>
      </c>
      <c r="B849" s="37"/>
      <c r="C849" s="7" t="s">
        <v>116</v>
      </c>
      <c r="D849" s="7" t="s">
        <v>34</v>
      </c>
      <c r="E849" s="37" t="s">
        <v>397</v>
      </c>
      <c r="F849" s="7"/>
      <c r="G849" s="30">
        <f>G850+G851+G852</f>
        <v>62977.000000000007</v>
      </c>
    </row>
    <row r="850" spans="1:7" ht="47.25">
      <c r="A850" s="32" t="s">
        <v>51</v>
      </c>
      <c r="B850" s="7"/>
      <c r="C850" s="7" t="s">
        <v>116</v>
      </c>
      <c r="D850" s="7" t="s">
        <v>34</v>
      </c>
      <c r="E850" s="37" t="s">
        <v>397</v>
      </c>
      <c r="F850" s="7" t="s">
        <v>91</v>
      </c>
      <c r="G850" s="30">
        <v>24781.7</v>
      </c>
    </row>
    <row r="851" spans="1:7" ht="31.5">
      <c r="A851" s="153" t="s">
        <v>52</v>
      </c>
      <c r="B851" s="7"/>
      <c r="C851" s="7" t="s">
        <v>116</v>
      </c>
      <c r="D851" s="7" t="s">
        <v>34</v>
      </c>
      <c r="E851" s="37" t="s">
        <v>397</v>
      </c>
      <c r="F851" s="7" t="s">
        <v>93</v>
      </c>
      <c r="G851" s="30">
        <v>36143.9</v>
      </c>
    </row>
    <row r="852" spans="1:7">
      <c r="A852" s="153" t="s">
        <v>22</v>
      </c>
      <c r="B852" s="7"/>
      <c r="C852" s="7" t="s">
        <v>116</v>
      </c>
      <c r="D852" s="7" t="s">
        <v>34</v>
      </c>
      <c r="E852" s="37" t="s">
        <v>397</v>
      </c>
      <c r="F852" s="7" t="s">
        <v>98</v>
      </c>
      <c r="G852" s="30">
        <v>2051.4</v>
      </c>
    </row>
    <row r="853" spans="1:7" ht="78.75" hidden="1">
      <c r="A853" s="153" t="s">
        <v>632</v>
      </c>
      <c r="B853" s="7"/>
      <c r="C853" s="7" t="s">
        <v>116</v>
      </c>
      <c r="D853" s="7" t="s">
        <v>34</v>
      </c>
      <c r="E853" s="52" t="s">
        <v>633</v>
      </c>
      <c r="F853" s="7"/>
      <c r="G853" s="30">
        <f>G855+G854</f>
        <v>0</v>
      </c>
    </row>
    <row r="854" spans="1:7" ht="31.5" hidden="1">
      <c r="A854" s="153" t="s">
        <v>52</v>
      </c>
      <c r="B854" s="7"/>
      <c r="C854" s="7" t="s">
        <v>116</v>
      </c>
      <c r="D854" s="7" t="s">
        <v>34</v>
      </c>
      <c r="E854" s="52" t="s">
        <v>633</v>
      </c>
      <c r="F854" s="7" t="s">
        <v>93</v>
      </c>
      <c r="G854" s="30"/>
    </row>
    <row r="855" spans="1:7" ht="31.5" hidden="1">
      <c r="A855" s="153" t="s">
        <v>72</v>
      </c>
      <c r="B855" s="7"/>
      <c r="C855" s="7" t="s">
        <v>116</v>
      </c>
      <c r="D855" s="7" t="s">
        <v>34</v>
      </c>
      <c r="E855" s="52" t="s">
        <v>633</v>
      </c>
      <c r="F855" s="7" t="s">
        <v>125</v>
      </c>
      <c r="G855" s="30"/>
    </row>
    <row r="856" spans="1:7" ht="31.5" hidden="1">
      <c r="A856" s="153" t="s">
        <v>384</v>
      </c>
      <c r="B856" s="7"/>
      <c r="C856" s="7" t="s">
        <v>116</v>
      </c>
      <c r="D856" s="7" t="s">
        <v>34</v>
      </c>
      <c r="E856" s="37" t="s">
        <v>385</v>
      </c>
      <c r="F856" s="7"/>
      <c r="G856" s="30">
        <f>G857</f>
        <v>0</v>
      </c>
    </row>
    <row r="857" spans="1:7" hidden="1">
      <c r="A857" s="153" t="s">
        <v>42</v>
      </c>
      <c r="B857" s="7"/>
      <c r="C857" s="7" t="s">
        <v>116</v>
      </c>
      <c r="D857" s="7" t="s">
        <v>34</v>
      </c>
      <c r="E857" s="37" t="s">
        <v>385</v>
      </c>
      <c r="F857" s="7" t="s">
        <v>101</v>
      </c>
      <c r="G857" s="30"/>
    </row>
    <row r="858" spans="1:7" ht="94.5" hidden="1">
      <c r="A858" s="153" t="s">
        <v>766</v>
      </c>
      <c r="B858" s="7"/>
      <c r="C858" s="7" t="s">
        <v>116</v>
      </c>
      <c r="D858" s="7" t="s">
        <v>34</v>
      </c>
      <c r="E858" s="25" t="s">
        <v>386</v>
      </c>
      <c r="F858" s="7"/>
      <c r="G858" s="30">
        <f>G859</f>
        <v>0</v>
      </c>
    </row>
    <row r="859" spans="1:7" ht="31.5" hidden="1">
      <c r="A859" s="153" t="s">
        <v>72</v>
      </c>
      <c r="B859" s="7"/>
      <c r="C859" s="7" t="s">
        <v>116</v>
      </c>
      <c r="D859" s="7" t="s">
        <v>34</v>
      </c>
      <c r="E859" s="25" t="s">
        <v>386</v>
      </c>
      <c r="F859" s="7" t="s">
        <v>125</v>
      </c>
      <c r="G859" s="30"/>
    </row>
    <row r="860" spans="1:7" hidden="1">
      <c r="A860" s="153" t="s">
        <v>154</v>
      </c>
      <c r="B860" s="7"/>
      <c r="C860" s="7" t="s">
        <v>116</v>
      </c>
      <c r="D860" s="7" t="s">
        <v>34</v>
      </c>
      <c r="E860" s="37" t="s">
        <v>424</v>
      </c>
      <c r="F860" s="7"/>
      <c r="G860" s="30">
        <f>SUM(G861)</f>
        <v>0</v>
      </c>
    </row>
    <row r="861" spans="1:7" hidden="1">
      <c r="A861" s="153" t="s">
        <v>388</v>
      </c>
      <c r="B861" s="7"/>
      <c r="C861" s="7" t="s">
        <v>116</v>
      </c>
      <c r="D861" s="7" t="s">
        <v>34</v>
      </c>
      <c r="E861" s="37" t="s">
        <v>528</v>
      </c>
      <c r="F861" s="7"/>
      <c r="G861" s="30">
        <f>SUM(G862+G864+G866)</f>
        <v>0</v>
      </c>
    </row>
    <row r="862" spans="1:7" ht="31.5" hidden="1">
      <c r="A862" s="153" t="s">
        <v>390</v>
      </c>
      <c r="B862" s="7"/>
      <c r="C862" s="7" t="s">
        <v>116</v>
      </c>
      <c r="D862" s="7" t="s">
        <v>34</v>
      </c>
      <c r="E862" s="37" t="s">
        <v>391</v>
      </c>
      <c r="F862" s="7"/>
      <c r="G862" s="30">
        <f>G863</f>
        <v>0</v>
      </c>
    </row>
    <row r="863" spans="1:7" ht="31.5" hidden="1">
      <c r="A863" s="153" t="s">
        <v>72</v>
      </c>
      <c r="B863" s="7"/>
      <c r="C863" s="7" t="s">
        <v>116</v>
      </c>
      <c r="D863" s="7" t="s">
        <v>34</v>
      </c>
      <c r="E863" s="37" t="s">
        <v>391</v>
      </c>
      <c r="F863" s="7" t="s">
        <v>125</v>
      </c>
      <c r="G863" s="30"/>
    </row>
    <row r="864" spans="1:7" ht="31.5" hidden="1">
      <c r="A864" s="153" t="s">
        <v>392</v>
      </c>
      <c r="B864" s="7"/>
      <c r="C864" s="7" t="s">
        <v>116</v>
      </c>
      <c r="D864" s="7" t="s">
        <v>34</v>
      </c>
      <c r="E864" s="37" t="s">
        <v>393</v>
      </c>
      <c r="F864" s="7"/>
      <c r="G864" s="30">
        <f>G865</f>
        <v>0</v>
      </c>
    </row>
    <row r="865" spans="1:7" ht="31.5" hidden="1">
      <c r="A865" s="153" t="s">
        <v>72</v>
      </c>
      <c r="B865" s="7"/>
      <c r="C865" s="7" t="s">
        <v>116</v>
      </c>
      <c r="D865" s="7" t="s">
        <v>34</v>
      </c>
      <c r="E865" s="37" t="s">
        <v>393</v>
      </c>
      <c r="F865" s="7" t="s">
        <v>125</v>
      </c>
      <c r="G865" s="30"/>
    </row>
    <row r="866" spans="1:7" hidden="1">
      <c r="A866" s="153" t="s">
        <v>394</v>
      </c>
      <c r="B866" s="7"/>
      <c r="C866" s="7" t="s">
        <v>116</v>
      </c>
      <c r="D866" s="7" t="s">
        <v>34</v>
      </c>
      <c r="E866" s="37" t="s">
        <v>395</v>
      </c>
      <c r="F866" s="7"/>
      <c r="G866" s="30">
        <f>G867</f>
        <v>0</v>
      </c>
    </row>
    <row r="867" spans="1:7" ht="31.5" hidden="1">
      <c r="A867" s="153" t="s">
        <v>72</v>
      </c>
      <c r="B867" s="7"/>
      <c r="C867" s="7" t="s">
        <v>116</v>
      </c>
      <c r="D867" s="7" t="s">
        <v>34</v>
      </c>
      <c r="E867" s="37" t="s">
        <v>395</v>
      </c>
      <c r="F867" s="7" t="s">
        <v>125</v>
      </c>
      <c r="G867" s="30"/>
    </row>
    <row r="868" spans="1:7" ht="31.5">
      <c r="A868" s="153" t="s">
        <v>759</v>
      </c>
      <c r="B868" s="7"/>
      <c r="C868" s="7" t="s">
        <v>116</v>
      </c>
      <c r="D868" s="7" t="s">
        <v>34</v>
      </c>
      <c r="E868" s="37" t="s">
        <v>398</v>
      </c>
      <c r="F868" s="7"/>
      <c r="G868" s="30">
        <f>G869</f>
        <v>11511.8</v>
      </c>
    </row>
    <row r="869" spans="1:7">
      <c r="A869" s="153" t="s">
        <v>35</v>
      </c>
      <c r="B869" s="7"/>
      <c r="C869" s="7" t="s">
        <v>116</v>
      </c>
      <c r="D869" s="7" t="s">
        <v>34</v>
      </c>
      <c r="E869" s="37" t="s">
        <v>399</v>
      </c>
      <c r="F869" s="7"/>
      <c r="G869" s="30">
        <f>SUM(G870:G871)</f>
        <v>11511.8</v>
      </c>
    </row>
    <row r="870" spans="1:7" ht="31.5">
      <c r="A870" s="153" t="s">
        <v>52</v>
      </c>
      <c r="B870" s="7"/>
      <c r="C870" s="7" t="s">
        <v>116</v>
      </c>
      <c r="D870" s="7" t="s">
        <v>34</v>
      </c>
      <c r="E870" s="37" t="s">
        <v>399</v>
      </c>
      <c r="F870" s="7" t="s">
        <v>93</v>
      </c>
      <c r="G870" s="30">
        <v>5101</v>
      </c>
    </row>
    <row r="871" spans="1:7" ht="31.5">
      <c r="A871" s="153" t="s">
        <v>72</v>
      </c>
      <c r="B871" s="7"/>
      <c r="C871" s="7" t="s">
        <v>116</v>
      </c>
      <c r="D871" s="7" t="s">
        <v>34</v>
      </c>
      <c r="E871" s="37" t="s">
        <v>399</v>
      </c>
      <c r="F871" s="7" t="s">
        <v>125</v>
      </c>
      <c r="G871" s="30">
        <v>6410.8</v>
      </c>
    </row>
    <row r="872" spans="1:7">
      <c r="A872" s="153" t="s">
        <v>184</v>
      </c>
      <c r="B872" s="7"/>
      <c r="C872" s="7" t="s">
        <v>116</v>
      </c>
      <c r="D872" s="7" t="s">
        <v>44</v>
      </c>
      <c r="E872" s="25"/>
      <c r="F872" s="7"/>
      <c r="G872" s="30">
        <f>SUM(G873+G882)</f>
        <v>1169723.9999999995</v>
      </c>
    </row>
    <row r="873" spans="1:7" ht="47.25">
      <c r="A873" s="69" t="s">
        <v>643</v>
      </c>
      <c r="B873" s="70"/>
      <c r="C873" s="70" t="s">
        <v>116</v>
      </c>
      <c r="D873" s="70" t="s">
        <v>44</v>
      </c>
      <c r="E873" s="71" t="s">
        <v>614</v>
      </c>
      <c r="F873" s="70"/>
      <c r="G873" s="72">
        <f>G878+G874</f>
        <v>1268.2</v>
      </c>
    </row>
    <row r="874" spans="1:7">
      <c r="A874" s="153" t="s">
        <v>35</v>
      </c>
      <c r="B874" s="70"/>
      <c r="C874" s="70" t="s">
        <v>116</v>
      </c>
      <c r="D874" s="70" t="s">
        <v>44</v>
      </c>
      <c r="E874" s="71" t="s">
        <v>892</v>
      </c>
      <c r="F874" s="70"/>
      <c r="G874" s="72">
        <f>G875</f>
        <v>952.2</v>
      </c>
    </row>
    <row r="875" spans="1:7">
      <c r="A875" s="153" t="s">
        <v>400</v>
      </c>
      <c r="B875" s="70"/>
      <c r="C875" s="70" t="s">
        <v>116</v>
      </c>
      <c r="D875" s="70" t="s">
        <v>44</v>
      </c>
      <c r="E875" s="71" t="s">
        <v>893</v>
      </c>
      <c r="F875" s="70"/>
      <c r="G875" s="72">
        <f>G876</f>
        <v>952.2</v>
      </c>
    </row>
    <row r="876" spans="1:7" ht="31.5">
      <c r="A876" s="153" t="s">
        <v>52</v>
      </c>
      <c r="B876" s="70"/>
      <c r="C876" s="70" t="s">
        <v>116</v>
      </c>
      <c r="D876" s="70" t="s">
        <v>44</v>
      </c>
      <c r="E876" s="71" t="s">
        <v>893</v>
      </c>
      <c r="F876" s="70" t="s">
        <v>93</v>
      </c>
      <c r="G876" s="72">
        <v>952.2</v>
      </c>
    </row>
    <row r="877" spans="1:7">
      <c r="A877" s="69" t="s">
        <v>154</v>
      </c>
      <c r="B877" s="70"/>
      <c r="C877" s="70" t="s">
        <v>116</v>
      </c>
      <c r="D877" s="70" t="s">
        <v>44</v>
      </c>
      <c r="E877" s="71" t="s">
        <v>720</v>
      </c>
      <c r="F877" s="70"/>
      <c r="G877" s="72">
        <f>SUM(G878)</f>
        <v>316</v>
      </c>
    </row>
    <row r="878" spans="1:7">
      <c r="A878" s="69" t="s">
        <v>394</v>
      </c>
      <c r="B878" s="70"/>
      <c r="C878" s="70" t="s">
        <v>116</v>
      </c>
      <c r="D878" s="70" t="s">
        <v>44</v>
      </c>
      <c r="E878" s="71" t="s">
        <v>891</v>
      </c>
      <c r="F878" s="70"/>
      <c r="G878" s="72">
        <f>G879</f>
        <v>316</v>
      </c>
    </row>
    <row r="879" spans="1:7">
      <c r="A879" s="69" t="s">
        <v>400</v>
      </c>
      <c r="B879" s="70"/>
      <c r="C879" s="70" t="s">
        <v>116</v>
      </c>
      <c r="D879" s="70" t="s">
        <v>44</v>
      </c>
      <c r="E879" s="71" t="s">
        <v>722</v>
      </c>
      <c r="F879" s="70"/>
      <c r="G879" s="72">
        <f>SUM(G880:G881)</f>
        <v>316</v>
      </c>
    </row>
    <row r="880" spans="1:7" ht="31.5" hidden="1">
      <c r="A880" s="153" t="s">
        <v>52</v>
      </c>
      <c r="B880" s="70"/>
      <c r="C880" s="70" t="s">
        <v>116</v>
      </c>
      <c r="D880" s="70" t="s">
        <v>44</v>
      </c>
      <c r="E880" s="71" t="s">
        <v>722</v>
      </c>
      <c r="F880" s="70" t="s">
        <v>93</v>
      </c>
      <c r="G880" s="72">
        <v>0</v>
      </c>
    </row>
    <row r="881" spans="1:7" ht="31.5">
      <c r="A881" s="69" t="s">
        <v>72</v>
      </c>
      <c r="B881" s="70"/>
      <c r="C881" s="70" t="s">
        <v>116</v>
      </c>
      <c r="D881" s="70" t="s">
        <v>44</v>
      </c>
      <c r="E881" s="71" t="s">
        <v>722</v>
      </c>
      <c r="F881" s="70" t="s">
        <v>125</v>
      </c>
      <c r="G881" s="72">
        <v>316</v>
      </c>
    </row>
    <row r="882" spans="1:7" ht="31.5" customHeight="1">
      <c r="A882" s="153" t="s">
        <v>758</v>
      </c>
      <c r="B882" s="7"/>
      <c r="C882" s="7" t="s">
        <v>116</v>
      </c>
      <c r="D882" s="7" t="s">
        <v>44</v>
      </c>
      <c r="E882" s="37" t="s">
        <v>382</v>
      </c>
      <c r="F882" s="7"/>
      <c r="G882" s="30">
        <f>SUM(G883+G885+G888+G891+G898+G907+G922+G925)+G903</f>
        <v>1168455.7999999996</v>
      </c>
    </row>
    <row r="883" spans="1:7" ht="47.25" hidden="1">
      <c r="A883" s="153" t="s">
        <v>472</v>
      </c>
      <c r="B883" s="7"/>
      <c r="C883" s="7" t="s">
        <v>116</v>
      </c>
      <c r="D883" s="7" t="s">
        <v>44</v>
      </c>
      <c r="E883" s="73" t="s">
        <v>894</v>
      </c>
      <c r="F883" s="7"/>
      <c r="G883" s="30">
        <f>G884</f>
        <v>0</v>
      </c>
    </row>
    <row r="884" spans="1:7" ht="31.5" hidden="1">
      <c r="A884" s="153" t="s">
        <v>124</v>
      </c>
      <c r="B884" s="7"/>
      <c r="C884" s="7" t="s">
        <v>116</v>
      </c>
      <c r="D884" s="7" t="s">
        <v>44</v>
      </c>
      <c r="E884" s="73" t="s">
        <v>894</v>
      </c>
      <c r="F884" s="7" t="s">
        <v>125</v>
      </c>
      <c r="G884" s="30">
        <v>0</v>
      </c>
    </row>
    <row r="885" spans="1:7" ht="94.5">
      <c r="A885" s="153" t="s">
        <v>634</v>
      </c>
      <c r="B885" s="9"/>
      <c r="C885" s="7" t="s">
        <v>116</v>
      </c>
      <c r="D885" s="7" t="s">
        <v>44</v>
      </c>
      <c r="E885" s="73" t="s">
        <v>895</v>
      </c>
      <c r="F885" s="7"/>
      <c r="G885" s="30">
        <f>G886+G887</f>
        <v>535</v>
      </c>
    </row>
    <row r="886" spans="1:7" ht="31.5">
      <c r="A886" s="153" t="s">
        <v>52</v>
      </c>
      <c r="B886" s="9"/>
      <c r="C886" s="7" t="s">
        <v>116</v>
      </c>
      <c r="D886" s="7" t="s">
        <v>44</v>
      </c>
      <c r="E886" s="73" t="s">
        <v>895</v>
      </c>
      <c r="F886" s="7" t="s">
        <v>93</v>
      </c>
      <c r="G886" s="30">
        <v>535</v>
      </c>
    </row>
    <row r="887" spans="1:7" ht="31.5">
      <c r="A887" s="153" t="s">
        <v>248</v>
      </c>
      <c r="B887" s="9"/>
      <c r="C887" s="7" t="s">
        <v>116</v>
      </c>
      <c r="D887" s="7" t="s">
        <v>44</v>
      </c>
      <c r="E887" s="73" t="s">
        <v>895</v>
      </c>
      <c r="F887" s="7" t="s">
        <v>125</v>
      </c>
      <c r="G887" s="30">
        <v>0</v>
      </c>
    </row>
    <row r="888" spans="1:7" ht="47.25">
      <c r="A888" s="153" t="s">
        <v>555</v>
      </c>
      <c r="B888" s="7"/>
      <c r="C888" s="7" t="s">
        <v>116</v>
      </c>
      <c r="D888" s="7" t="s">
        <v>44</v>
      </c>
      <c r="E888" s="52" t="s">
        <v>896</v>
      </c>
      <c r="F888" s="25"/>
      <c r="G888" s="30">
        <f>SUM(G889:G890)</f>
        <v>10832.7</v>
      </c>
    </row>
    <row r="889" spans="1:7" ht="31.5">
      <c r="A889" s="153" t="s">
        <v>52</v>
      </c>
      <c r="B889" s="7"/>
      <c r="C889" s="7" t="s">
        <v>116</v>
      </c>
      <c r="D889" s="7" t="s">
        <v>44</v>
      </c>
      <c r="E889" s="52" t="s">
        <v>896</v>
      </c>
      <c r="F889" s="7" t="s">
        <v>93</v>
      </c>
      <c r="G889" s="30">
        <f>4541</f>
        <v>4541</v>
      </c>
    </row>
    <row r="890" spans="1:7" ht="31.5">
      <c r="A890" s="153" t="s">
        <v>248</v>
      </c>
      <c r="B890" s="7"/>
      <c r="C890" s="7" t="s">
        <v>116</v>
      </c>
      <c r="D890" s="7" t="s">
        <v>44</v>
      </c>
      <c r="E890" s="52" t="s">
        <v>896</v>
      </c>
      <c r="F890" s="7" t="s">
        <v>125</v>
      </c>
      <c r="G890" s="30">
        <f>960.5+5331.2</f>
        <v>6291.7</v>
      </c>
    </row>
    <row r="891" spans="1:7" ht="18.75" customHeight="1">
      <c r="A891" s="153" t="s">
        <v>35</v>
      </c>
      <c r="B891" s="7"/>
      <c r="C891" s="7" t="s">
        <v>116</v>
      </c>
      <c r="D891" s="7" t="s">
        <v>44</v>
      </c>
      <c r="E891" s="25" t="s">
        <v>383</v>
      </c>
      <c r="F891" s="25"/>
      <c r="G891" s="30">
        <f>SUM(G892)+G896</f>
        <v>3286.5</v>
      </c>
    </row>
    <row r="892" spans="1:7" ht="14.25" customHeight="1">
      <c r="A892" s="153" t="s">
        <v>400</v>
      </c>
      <c r="B892" s="7"/>
      <c r="C892" s="7" t="s">
        <v>116</v>
      </c>
      <c r="D892" s="7" t="s">
        <v>44</v>
      </c>
      <c r="E892" s="52" t="s">
        <v>475</v>
      </c>
      <c r="F892" s="25"/>
      <c r="G892" s="30">
        <f>SUM(G893:G895)</f>
        <v>3285</v>
      </c>
    </row>
    <row r="893" spans="1:7" ht="31.5">
      <c r="A893" s="153" t="s">
        <v>52</v>
      </c>
      <c r="B893" s="7"/>
      <c r="C893" s="7" t="s">
        <v>116</v>
      </c>
      <c r="D893" s="7" t="s">
        <v>44</v>
      </c>
      <c r="E893" s="52" t="s">
        <v>475</v>
      </c>
      <c r="F893" s="25">
        <v>200</v>
      </c>
      <c r="G893" s="30">
        <v>1899.9</v>
      </c>
    </row>
    <row r="894" spans="1:7">
      <c r="A894" s="153" t="s">
        <v>42</v>
      </c>
      <c r="B894" s="7"/>
      <c r="C894" s="7" t="s">
        <v>116</v>
      </c>
      <c r="D894" s="7" t="s">
        <v>44</v>
      </c>
      <c r="E894" s="52" t="s">
        <v>475</v>
      </c>
      <c r="F894" s="25">
        <v>300</v>
      </c>
      <c r="G894" s="30">
        <v>170.6</v>
      </c>
    </row>
    <row r="895" spans="1:7" ht="31.5">
      <c r="A895" s="153" t="s">
        <v>72</v>
      </c>
      <c r="B895" s="7"/>
      <c r="C895" s="7" t="s">
        <v>116</v>
      </c>
      <c r="D895" s="7" t="s">
        <v>44</v>
      </c>
      <c r="E895" s="52" t="s">
        <v>475</v>
      </c>
      <c r="F895" s="25">
        <v>600</v>
      </c>
      <c r="G895" s="30">
        <v>1214.5</v>
      </c>
    </row>
    <row r="896" spans="1:7" ht="31.5">
      <c r="A896" s="160" t="s">
        <v>977</v>
      </c>
      <c r="B896" s="7"/>
      <c r="C896" s="7" t="s">
        <v>116</v>
      </c>
      <c r="D896" s="7" t="s">
        <v>44</v>
      </c>
      <c r="E896" s="52" t="s">
        <v>976</v>
      </c>
      <c r="F896" s="25"/>
      <c r="G896" s="30">
        <f>SUM(G897)</f>
        <v>1.5</v>
      </c>
    </row>
    <row r="897" spans="1:7" ht="31.5">
      <c r="A897" s="160" t="s">
        <v>52</v>
      </c>
      <c r="B897" s="7"/>
      <c r="C897" s="7" t="s">
        <v>116</v>
      </c>
      <c r="D897" s="7" t="s">
        <v>44</v>
      </c>
      <c r="E897" s="52" t="s">
        <v>976</v>
      </c>
      <c r="F897" s="25">
        <v>200</v>
      </c>
      <c r="G897" s="30">
        <v>1.5</v>
      </c>
    </row>
    <row r="898" spans="1:7" ht="47.25">
      <c r="A898" s="153" t="s">
        <v>26</v>
      </c>
      <c r="B898" s="7"/>
      <c r="C898" s="7" t="s">
        <v>116</v>
      </c>
      <c r="D898" s="7" t="s">
        <v>44</v>
      </c>
      <c r="E898" s="52" t="s">
        <v>387</v>
      </c>
      <c r="F898" s="7"/>
      <c r="G898" s="30">
        <f>G899+G901</f>
        <v>655959.6</v>
      </c>
    </row>
    <row r="899" spans="1:7" ht="63">
      <c r="A899" s="153" t="s">
        <v>474</v>
      </c>
      <c r="B899" s="7"/>
      <c r="C899" s="7" t="s">
        <v>116</v>
      </c>
      <c r="D899" s="7" t="s">
        <v>44</v>
      </c>
      <c r="E899" s="73" t="s">
        <v>897</v>
      </c>
      <c r="F899" s="7"/>
      <c r="G899" s="30">
        <f>G900</f>
        <v>493046.1</v>
      </c>
    </row>
    <row r="900" spans="1:7" ht="31.5">
      <c r="A900" s="153" t="s">
        <v>124</v>
      </c>
      <c r="B900" s="7"/>
      <c r="C900" s="7" t="s">
        <v>116</v>
      </c>
      <c r="D900" s="7" t="s">
        <v>44</v>
      </c>
      <c r="E900" s="73" t="s">
        <v>897</v>
      </c>
      <c r="F900" s="7" t="s">
        <v>125</v>
      </c>
      <c r="G900" s="30">
        <v>493046.1</v>
      </c>
    </row>
    <row r="901" spans="1:7">
      <c r="A901" s="153" t="s">
        <v>400</v>
      </c>
      <c r="B901" s="7"/>
      <c r="C901" s="7" t="s">
        <v>116</v>
      </c>
      <c r="D901" s="7" t="s">
        <v>44</v>
      </c>
      <c r="E901" s="25" t="s">
        <v>401</v>
      </c>
      <c r="F901" s="7"/>
      <c r="G901" s="30">
        <f>G902</f>
        <v>162913.5</v>
      </c>
    </row>
    <row r="902" spans="1:7" ht="31.5">
      <c r="A902" s="153" t="s">
        <v>248</v>
      </c>
      <c r="B902" s="7"/>
      <c r="C902" s="7" t="s">
        <v>116</v>
      </c>
      <c r="D902" s="7" t="s">
        <v>44</v>
      </c>
      <c r="E902" s="25" t="s">
        <v>401</v>
      </c>
      <c r="F902" s="7" t="s">
        <v>125</v>
      </c>
      <c r="G902" s="30">
        <v>162913.5</v>
      </c>
    </row>
    <row r="903" spans="1:7">
      <c r="A903" s="153" t="s">
        <v>154</v>
      </c>
      <c r="B903" s="7"/>
      <c r="C903" s="7" t="s">
        <v>116</v>
      </c>
      <c r="D903" s="7" t="s">
        <v>44</v>
      </c>
      <c r="E903" s="25" t="s">
        <v>424</v>
      </c>
      <c r="F903" s="7"/>
      <c r="G903" s="30">
        <f>SUM(G904)</f>
        <v>153.69999999999999</v>
      </c>
    </row>
    <row r="904" spans="1:7">
      <c r="A904" s="153" t="s">
        <v>400</v>
      </c>
      <c r="B904" s="7"/>
      <c r="C904" s="7" t="s">
        <v>116</v>
      </c>
      <c r="D904" s="7" t="s">
        <v>44</v>
      </c>
      <c r="E904" s="25" t="s">
        <v>957</v>
      </c>
      <c r="F904" s="7"/>
      <c r="G904" s="30">
        <f>SUM(G905)</f>
        <v>153.69999999999999</v>
      </c>
    </row>
    <row r="905" spans="1:7">
      <c r="A905" s="153" t="s">
        <v>394</v>
      </c>
      <c r="B905" s="7"/>
      <c r="C905" s="7" t="s">
        <v>116</v>
      </c>
      <c r="D905" s="7" t="s">
        <v>44</v>
      </c>
      <c r="E905" s="25" t="s">
        <v>958</v>
      </c>
      <c r="F905" s="7"/>
      <c r="G905" s="30">
        <f>SUM(G906)</f>
        <v>153.69999999999999</v>
      </c>
    </row>
    <row r="906" spans="1:7" ht="31.5">
      <c r="A906" s="153" t="s">
        <v>248</v>
      </c>
      <c r="B906" s="7"/>
      <c r="C906" s="7" t="s">
        <v>116</v>
      </c>
      <c r="D906" s="7" t="s">
        <v>44</v>
      </c>
      <c r="E906" s="25" t="s">
        <v>958</v>
      </c>
      <c r="F906" s="7" t="s">
        <v>125</v>
      </c>
      <c r="G906" s="30">
        <v>153.69999999999999</v>
      </c>
    </row>
    <row r="907" spans="1:7" ht="31.5">
      <c r="A907" s="153" t="s">
        <v>45</v>
      </c>
      <c r="B907" s="7"/>
      <c r="C907" s="7" t="s">
        <v>116</v>
      </c>
      <c r="D907" s="7" t="s">
        <v>44</v>
      </c>
      <c r="E907" s="52" t="s">
        <v>396</v>
      </c>
      <c r="F907" s="7"/>
      <c r="G907" s="30">
        <f>G908+G911+G914+G918</f>
        <v>490141.49999999994</v>
      </c>
    </row>
    <row r="908" spans="1:7" ht="78.75">
      <c r="A908" s="153" t="s">
        <v>473</v>
      </c>
      <c r="B908" s="7"/>
      <c r="C908" s="7" t="s">
        <v>116</v>
      </c>
      <c r="D908" s="7" t="s">
        <v>44</v>
      </c>
      <c r="E908" s="73" t="s">
        <v>898</v>
      </c>
      <c r="F908" s="7"/>
      <c r="G908" s="30">
        <f>G909+G910</f>
        <v>48912.6</v>
      </c>
    </row>
    <row r="909" spans="1:7" ht="47.25">
      <c r="A909" s="32" t="s">
        <v>51</v>
      </c>
      <c r="B909" s="7"/>
      <c r="C909" s="7" t="s">
        <v>116</v>
      </c>
      <c r="D909" s="7" t="s">
        <v>44</v>
      </c>
      <c r="E909" s="73" t="s">
        <v>898</v>
      </c>
      <c r="F909" s="7" t="s">
        <v>91</v>
      </c>
      <c r="G909" s="30">
        <v>45621.9</v>
      </c>
    </row>
    <row r="910" spans="1:7" ht="31.5">
      <c r="A910" s="153" t="s">
        <v>52</v>
      </c>
      <c r="B910" s="7"/>
      <c r="C910" s="7" t="s">
        <v>116</v>
      </c>
      <c r="D910" s="7" t="s">
        <v>44</v>
      </c>
      <c r="E910" s="73" t="s">
        <v>898</v>
      </c>
      <c r="F910" s="7" t="s">
        <v>93</v>
      </c>
      <c r="G910" s="30">
        <v>3290.7</v>
      </c>
    </row>
    <row r="911" spans="1:7" ht="63">
      <c r="A911" s="153" t="s">
        <v>474</v>
      </c>
      <c r="B911" s="7"/>
      <c r="C911" s="7" t="s">
        <v>116</v>
      </c>
      <c r="D911" s="7" t="s">
        <v>44</v>
      </c>
      <c r="E911" s="73" t="s">
        <v>899</v>
      </c>
      <c r="F911" s="7"/>
      <c r="G911" s="30">
        <f>G912+G913</f>
        <v>311014.09999999998</v>
      </c>
    </row>
    <row r="912" spans="1:7" ht="47.25">
      <c r="A912" s="153" t="s">
        <v>51</v>
      </c>
      <c r="B912" s="7"/>
      <c r="C912" s="7" t="s">
        <v>116</v>
      </c>
      <c r="D912" s="7" t="s">
        <v>44</v>
      </c>
      <c r="E912" s="73" t="s">
        <v>899</v>
      </c>
      <c r="F912" s="7" t="s">
        <v>91</v>
      </c>
      <c r="G912" s="30">
        <v>307223.09999999998</v>
      </c>
    </row>
    <row r="913" spans="1:7" ht="31.5">
      <c r="A913" s="153" t="s">
        <v>52</v>
      </c>
      <c r="B913" s="7"/>
      <c r="C913" s="7" t="s">
        <v>116</v>
      </c>
      <c r="D913" s="7" t="s">
        <v>44</v>
      </c>
      <c r="E913" s="73" t="s">
        <v>899</v>
      </c>
      <c r="F913" s="7" t="s">
        <v>93</v>
      </c>
      <c r="G913" s="30">
        <v>3791</v>
      </c>
    </row>
    <row r="914" spans="1:7">
      <c r="A914" s="153" t="s">
        <v>400</v>
      </c>
      <c r="B914" s="7"/>
      <c r="C914" s="7" t="s">
        <v>116</v>
      </c>
      <c r="D914" s="7" t="s">
        <v>44</v>
      </c>
      <c r="E914" s="37" t="s">
        <v>402</v>
      </c>
      <c r="F914" s="37"/>
      <c r="G914" s="30">
        <f>G915+G916+G917</f>
        <v>119265.60000000001</v>
      </c>
    </row>
    <row r="915" spans="1:7" ht="47.25">
      <c r="A915" s="32" t="s">
        <v>51</v>
      </c>
      <c r="B915" s="7"/>
      <c r="C915" s="7" t="s">
        <v>116</v>
      </c>
      <c r="D915" s="7" t="s">
        <v>44</v>
      </c>
      <c r="E915" s="37" t="s">
        <v>402</v>
      </c>
      <c r="F915" s="7" t="s">
        <v>91</v>
      </c>
      <c r="G915" s="30">
        <v>60961.4</v>
      </c>
    </row>
    <row r="916" spans="1:7" ht="31.5">
      <c r="A916" s="153" t="s">
        <v>52</v>
      </c>
      <c r="B916" s="7"/>
      <c r="C916" s="7" t="s">
        <v>116</v>
      </c>
      <c r="D916" s="7" t="s">
        <v>44</v>
      </c>
      <c r="E916" s="37" t="s">
        <v>402</v>
      </c>
      <c r="F916" s="7" t="s">
        <v>93</v>
      </c>
      <c r="G916" s="30">
        <v>45642.9</v>
      </c>
    </row>
    <row r="917" spans="1:7">
      <c r="A917" s="153" t="s">
        <v>22</v>
      </c>
      <c r="B917" s="7"/>
      <c r="C917" s="7" t="s">
        <v>116</v>
      </c>
      <c r="D917" s="7" t="s">
        <v>44</v>
      </c>
      <c r="E917" s="37" t="s">
        <v>402</v>
      </c>
      <c r="F917" s="7" t="s">
        <v>98</v>
      </c>
      <c r="G917" s="30">
        <v>12661.3</v>
      </c>
    </row>
    <row r="918" spans="1:7" ht="31.5">
      <c r="A918" s="153" t="s">
        <v>977</v>
      </c>
      <c r="B918" s="7"/>
      <c r="C918" s="7" t="s">
        <v>116</v>
      </c>
      <c r="D918" s="7" t="s">
        <v>44</v>
      </c>
      <c r="E918" s="25" t="s">
        <v>403</v>
      </c>
      <c r="F918" s="25"/>
      <c r="G918" s="30">
        <f>G919+G920+G921</f>
        <v>10949.2</v>
      </c>
    </row>
    <row r="919" spans="1:7" ht="47.25">
      <c r="A919" s="32" t="s">
        <v>51</v>
      </c>
      <c r="B919" s="7"/>
      <c r="C919" s="7" t="s">
        <v>116</v>
      </c>
      <c r="D919" s="7" t="s">
        <v>44</v>
      </c>
      <c r="E919" s="25" t="s">
        <v>403</v>
      </c>
      <c r="F919" s="25">
        <v>100</v>
      </c>
      <c r="G919" s="30">
        <v>5607</v>
      </c>
    </row>
    <row r="920" spans="1:7" ht="31.5">
      <c r="A920" s="153" t="s">
        <v>52</v>
      </c>
      <c r="B920" s="7"/>
      <c r="C920" s="7" t="s">
        <v>116</v>
      </c>
      <c r="D920" s="7" t="s">
        <v>44</v>
      </c>
      <c r="E920" s="25" t="s">
        <v>403</v>
      </c>
      <c r="F920" s="25">
        <v>200</v>
      </c>
      <c r="G920" s="30">
        <v>4164.6000000000004</v>
      </c>
    </row>
    <row r="921" spans="1:7">
      <c r="A921" s="153" t="s">
        <v>22</v>
      </c>
      <c r="B921" s="7"/>
      <c r="C921" s="7" t="s">
        <v>116</v>
      </c>
      <c r="D921" s="7" t="s">
        <v>44</v>
      </c>
      <c r="E921" s="25" t="s">
        <v>403</v>
      </c>
      <c r="F921" s="25">
        <v>800</v>
      </c>
      <c r="G921" s="30">
        <v>1177.5999999999999</v>
      </c>
    </row>
    <row r="922" spans="1:7">
      <c r="A922" s="153" t="s">
        <v>900</v>
      </c>
      <c r="B922" s="7"/>
      <c r="C922" s="7" t="s">
        <v>116</v>
      </c>
      <c r="D922" s="7" t="s">
        <v>44</v>
      </c>
      <c r="E922" s="52" t="s">
        <v>901</v>
      </c>
      <c r="F922" s="7"/>
      <c r="G922" s="30">
        <f>G923</f>
        <v>803.4</v>
      </c>
    </row>
    <row r="923" spans="1:7" ht="31.5">
      <c r="A923" s="153" t="s">
        <v>637</v>
      </c>
      <c r="B923" s="7"/>
      <c r="C923" s="7" t="s">
        <v>116</v>
      </c>
      <c r="D923" s="7" t="s">
        <v>44</v>
      </c>
      <c r="E923" s="52" t="s">
        <v>902</v>
      </c>
      <c r="F923" s="7"/>
      <c r="G923" s="30">
        <f>G924</f>
        <v>803.4</v>
      </c>
    </row>
    <row r="924" spans="1:7" ht="31.5">
      <c r="A924" s="153" t="s">
        <v>72</v>
      </c>
      <c r="B924" s="7"/>
      <c r="C924" s="7" t="s">
        <v>116</v>
      </c>
      <c r="D924" s="7" t="s">
        <v>44</v>
      </c>
      <c r="E924" s="52" t="s">
        <v>902</v>
      </c>
      <c r="F924" s="7" t="s">
        <v>125</v>
      </c>
      <c r="G924" s="30">
        <v>803.4</v>
      </c>
    </row>
    <row r="925" spans="1:7" ht="31.5">
      <c r="A925" s="153" t="s">
        <v>759</v>
      </c>
      <c r="B925" s="7"/>
      <c r="C925" s="7" t="s">
        <v>116</v>
      </c>
      <c r="D925" s="7" t="s">
        <v>44</v>
      </c>
      <c r="E925" s="37" t="s">
        <v>398</v>
      </c>
      <c r="F925" s="7"/>
      <c r="G925" s="30">
        <f>G926</f>
        <v>6743.4</v>
      </c>
    </row>
    <row r="926" spans="1:7">
      <c r="A926" s="153" t="s">
        <v>35</v>
      </c>
      <c r="B926" s="7"/>
      <c r="C926" s="7" t="s">
        <v>116</v>
      </c>
      <c r="D926" s="7" t="s">
        <v>44</v>
      </c>
      <c r="E926" s="37" t="s">
        <v>399</v>
      </c>
      <c r="F926" s="7"/>
      <c r="G926" s="30">
        <f>SUM(G927:G928)</f>
        <v>6743.4</v>
      </c>
    </row>
    <row r="927" spans="1:7" ht="31.5">
      <c r="A927" s="153" t="s">
        <v>52</v>
      </c>
      <c r="B927" s="7"/>
      <c r="C927" s="7" t="s">
        <v>116</v>
      </c>
      <c r="D927" s="7" t="s">
        <v>44</v>
      </c>
      <c r="E927" s="37" t="s">
        <v>399</v>
      </c>
      <c r="F927" s="7" t="s">
        <v>93</v>
      </c>
      <c r="G927" s="30">
        <v>4437.2</v>
      </c>
    </row>
    <row r="928" spans="1:7" ht="31.5">
      <c r="A928" s="153" t="s">
        <v>248</v>
      </c>
      <c r="B928" s="7"/>
      <c r="C928" s="7" t="s">
        <v>116</v>
      </c>
      <c r="D928" s="7" t="s">
        <v>44</v>
      </c>
      <c r="E928" s="37" t="s">
        <v>399</v>
      </c>
      <c r="F928" s="7" t="s">
        <v>125</v>
      </c>
      <c r="G928" s="30">
        <v>2306.1999999999998</v>
      </c>
    </row>
    <row r="929" spans="1:7">
      <c r="A929" s="153" t="s">
        <v>117</v>
      </c>
      <c r="B929" s="7"/>
      <c r="C929" s="7" t="s">
        <v>116</v>
      </c>
      <c r="D929" s="7" t="s">
        <v>54</v>
      </c>
      <c r="E929" s="7"/>
      <c r="F929" s="7"/>
      <c r="G929" s="30">
        <f>G930</f>
        <v>87621.2</v>
      </c>
    </row>
    <row r="930" spans="1:7" ht="31.5">
      <c r="A930" s="153" t="s">
        <v>758</v>
      </c>
      <c r="B930" s="7"/>
      <c r="C930" s="7" t="s">
        <v>116</v>
      </c>
      <c r="D930" s="7" t="s">
        <v>54</v>
      </c>
      <c r="E930" s="73" t="s">
        <v>382</v>
      </c>
      <c r="F930" s="7"/>
      <c r="G930" s="30">
        <f>G936+G933+G931+G939</f>
        <v>87621.2</v>
      </c>
    </row>
    <row r="931" spans="1:7" ht="94.5">
      <c r="A931" s="153" t="s">
        <v>634</v>
      </c>
      <c r="B931" s="9"/>
      <c r="C931" s="7" t="s">
        <v>116</v>
      </c>
      <c r="D931" s="7" t="s">
        <v>54</v>
      </c>
      <c r="E931" s="73" t="s">
        <v>895</v>
      </c>
      <c r="F931" s="7"/>
      <c r="G931" s="30">
        <f>G932</f>
        <v>535.1</v>
      </c>
    </row>
    <row r="932" spans="1:7" ht="31.5">
      <c r="A932" s="153" t="s">
        <v>248</v>
      </c>
      <c r="B932" s="9"/>
      <c r="C932" s="7" t="s">
        <v>116</v>
      </c>
      <c r="D932" s="7" t="s">
        <v>54</v>
      </c>
      <c r="E932" s="73" t="s">
        <v>895</v>
      </c>
      <c r="F932" s="7" t="s">
        <v>125</v>
      </c>
      <c r="G932" s="30">
        <f>520.1+15</f>
        <v>535.1</v>
      </c>
    </row>
    <row r="933" spans="1:7">
      <c r="A933" s="153" t="s">
        <v>35</v>
      </c>
      <c r="B933" s="7"/>
      <c r="C933" s="7" t="s">
        <v>116</v>
      </c>
      <c r="D933" s="7" t="s">
        <v>54</v>
      </c>
      <c r="E933" s="52" t="s">
        <v>383</v>
      </c>
      <c r="F933" s="7"/>
      <c r="G933" s="30">
        <f>G934</f>
        <v>2469.9</v>
      </c>
    </row>
    <row r="934" spans="1:7">
      <c r="A934" s="153" t="s">
        <v>404</v>
      </c>
      <c r="B934" s="7"/>
      <c r="C934" s="7" t="s">
        <v>116</v>
      </c>
      <c r="D934" s="7" t="s">
        <v>54</v>
      </c>
      <c r="E934" s="73" t="s">
        <v>903</v>
      </c>
      <c r="F934" s="7"/>
      <c r="G934" s="30">
        <f>G935</f>
        <v>2469.9</v>
      </c>
    </row>
    <row r="935" spans="1:7" ht="31.5">
      <c r="A935" s="153" t="s">
        <v>248</v>
      </c>
      <c r="B935" s="7"/>
      <c r="C935" s="7" t="s">
        <v>116</v>
      </c>
      <c r="D935" s="7" t="s">
        <v>54</v>
      </c>
      <c r="E935" s="73" t="s">
        <v>903</v>
      </c>
      <c r="F935" s="7" t="s">
        <v>125</v>
      </c>
      <c r="G935" s="30">
        <v>2469.9</v>
      </c>
    </row>
    <row r="936" spans="1:7" ht="47.25">
      <c r="A936" s="153" t="s">
        <v>26</v>
      </c>
      <c r="B936" s="7"/>
      <c r="C936" s="7" t="s">
        <v>116</v>
      </c>
      <c r="D936" s="7" t="s">
        <v>54</v>
      </c>
      <c r="E936" s="52" t="s">
        <v>387</v>
      </c>
      <c r="F936" s="7"/>
      <c r="G936" s="30">
        <f>SUM(G937)</f>
        <v>77616.2</v>
      </c>
    </row>
    <row r="937" spans="1:7">
      <c r="A937" s="153" t="s">
        <v>404</v>
      </c>
      <c r="B937" s="7"/>
      <c r="C937" s="7" t="s">
        <v>116</v>
      </c>
      <c r="D937" s="7" t="s">
        <v>54</v>
      </c>
      <c r="E937" s="52" t="s">
        <v>405</v>
      </c>
      <c r="F937" s="7"/>
      <c r="G937" s="30">
        <f>G938</f>
        <v>77616.2</v>
      </c>
    </row>
    <row r="938" spans="1:7" ht="31.5">
      <c r="A938" s="153" t="s">
        <v>248</v>
      </c>
      <c r="B938" s="7"/>
      <c r="C938" s="7" t="s">
        <v>116</v>
      </c>
      <c r="D938" s="7" t="s">
        <v>54</v>
      </c>
      <c r="E938" s="52" t="s">
        <v>405</v>
      </c>
      <c r="F938" s="7" t="s">
        <v>125</v>
      </c>
      <c r="G938" s="30">
        <v>77616.2</v>
      </c>
    </row>
    <row r="939" spans="1:7" ht="31.5">
      <c r="A939" s="153" t="s">
        <v>759</v>
      </c>
      <c r="B939" s="7"/>
      <c r="C939" s="7" t="s">
        <v>116</v>
      </c>
      <c r="D939" s="7" t="s">
        <v>54</v>
      </c>
      <c r="E939" s="37" t="s">
        <v>398</v>
      </c>
      <c r="F939" s="7"/>
      <c r="G939" s="30">
        <f>SUM(G940)</f>
        <v>7000</v>
      </c>
    </row>
    <row r="940" spans="1:7">
      <c r="A940" s="153" t="s">
        <v>35</v>
      </c>
      <c r="B940" s="7"/>
      <c r="C940" s="7" t="s">
        <v>116</v>
      </c>
      <c r="D940" s="7" t="s">
        <v>54</v>
      </c>
      <c r="E940" s="37" t="s">
        <v>399</v>
      </c>
      <c r="F940" s="7"/>
      <c r="G940" s="30">
        <f>SUM(G941)</f>
        <v>7000</v>
      </c>
    </row>
    <row r="941" spans="1:7" ht="31.5">
      <c r="A941" s="153" t="s">
        <v>248</v>
      </c>
      <c r="B941" s="7"/>
      <c r="C941" s="7" t="s">
        <v>116</v>
      </c>
      <c r="D941" s="7" t="s">
        <v>54</v>
      </c>
      <c r="E941" s="37" t="s">
        <v>399</v>
      </c>
      <c r="F941" s="7" t="s">
        <v>125</v>
      </c>
      <c r="G941" s="30">
        <v>7000</v>
      </c>
    </row>
    <row r="942" spans="1:7">
      <c r="A942" s="153" t="s">
        <v>406</v>
      </c>
      <c r="B942" s="7"/>
      <c r="C942" s="7" t="s">
        <v>116</v>
      </c>
      <c r="D942" s="7" t="s">
        <v>116</v>
      </c>
      <c r="E942" s="7"/>
      <c r="F942" s="7"/>
      <c r="G942" s="30">
        <f>G943+G946+G949</f>
        <v>28876</v>
      </c>
    </row>
    <row r="943" spans="1:7" ht="31.5">
      <c r="A943" s="153" t="s">
        <v>761</v>
      </c>
      <c r="B943" s="154"/>
      <c r="C943" s="154" t="s">
        <v>116</v>
      </c>
      <c r="D943" s="154" t="s">
        <v>116</v>
      </c>
      <c r="E943" s="154" t="s">
        <v>243</v>
      </c>
      <c r="F943" s="154"/>
      <c r="G943" s="157">
        <f>G944</f>
        <v>78</v>
      </c>
    </row>
    <row r="944" spans="1:7">
      <c r="A944" s="153" t="s">
        <v>35</v>
      </c>
      <c r="B944" s="154"/>
      <c r="C944" s="154" t="s">
        <v>116</v>
      </c>
      <c r="D944" s="154" t="s">
        <v>116</v>
      </c>
      <c r="E944" s="154" t="s">
        <v>407</v>
      </c>
      <c r="F944" s="154"/>
      <c r="G944" s="157">
        <f>SUM(G945)</f>
        <v>78</v>
      </c>
    </row>
    <row r="945" spans="1:7" ht="31.5">
      <c r="A945" s="153" t="s">
        <v>52</v>
      </c>
      <c r="B945" s="154"/>
      <c r="C945" s="154" t="s">
        <v>116</v>
      </c>
      <c r="D945" s="154" t="s">
        <v>116</v>
      </c>
      <c r="E945" s="154" t="s">
        <v>407</v>
      </c>
      <c r="F945" s="154" t="s">
        <v>93</v>
      </c>
      <c r="G945" s="157">
        <v>78</v>
      </c>
    </row>
    <row r="946" spans="1:7" ht="47.25">
      <c r="A946" s="153" t="s">
        <v>762</v>
      </c>
      <c r="B946" s="154"/>
      <c r="C946" s="154" t="s">
        <v>116</v>
      </c>
      <c r="D946" s="154" t="s">
        <v>116</v>
      </c>
      <c r="E946" s="154" t="s">
        <v>409</v>
      </c>
      <c r="F946" s="154"/>
      <c r="G946" s="157">
        <f>G947</f>
        <v>78.5</v>
      </c>
    </row>
    <row r="947" spans="1:7">
      <c r="A947" s="153" t="s">
        <v>35</v>
      </c>
      <c r="B947" s="154"/>
      <c r="C947" s="154" t="s">
        <v>116</v>
      </c>
      <c r="D947" s="154" t="s">
        <v>116</v>
      </c>
      <c r="E947" s="154" t="s">
        <v>410</v>
      </c>
      <c r="F947" s="154"/>
      <c r="G947" s="157">
        <f>SUM(G948)</f>
        <v>78.5</v>
      </c>
    </row>
    <row r="948" spans="1:7" ht="31.5">
      <c r="A948" s="153" t="s">
        <v>52</v>
      </c>
      <c r="B948" s="154"/>
      <c r="C948" s="154" t="s">
        <v>116</v>
      </c>
      <c r="D948" s="154" t="s">
        <v>116</v>
      </c>
      <c r="E948" s="154" t="s">
        <v>410</v>
      </c>
      <c r="F948" s="154" t="s">
        <v>93</v>
      </c>
      <c r="G948" s="157">
        <v>78.5</v>
      </c>
    </row>
    <row r="949" spans="1:7" ht="31.5">
      <c r="A949" s="153" t="s">
        <v>758</v>
      </c>
      <c r="B949" s="154"/>
      <c r="C949" s="154" t="s">
        <v>116</v>
      </c>
      <c r="D949" s="154" t="s">
        <v>116</v>
      </c>
      <c r="E949" s="37" t="s">
        <v>382</v>
      </c>
      <c r="F949" s="154"/>
      <c r="G949" s="157">
        <f>G954+G958+G950</f>
        <v>28719.5</v>
      </c>
    </row>
    <row r="950" spans="1:7">
      <c r="A950" s="153" t="s">
        <v>568</v>
      </c>
      <c r="B950" s="7"/>
      <c r="C950" s="7" t="s">
        <v>116</v>
      </c>
      <c r="D950" s="7" t="s">
        <v>116</v>
      </c>
      <c r="E950" s="7" t="s">
        <v>904</v>
      </c>
      <c r="F950" s="7"/>
      <c r="G950" s="30">
        <f>G951+G952+G953</f>
        <v>22835.5</v>
      </c>
    </row>
    <row r="951" spans="1:7" ht="31.5">
      <c r="A951" s="153" t="s">
        <v>52</v>
      </c>
      <c r="B951" s="7"/>
      <c r="C951" s="7" t="s">
        <v>116</v>
      </c>
      <c r="D951" s="7" t="s">
        <v>116</v>
      </c>
      <c r="E951" s="7" t="s">
        <v>904</v>
      </c>
      <c r="F951" s="154" t="s">
        <v>93</v>
      </c>
      <c r="G951" s="30">
        <v>2691.3</v>
      </c>
    </row>
    <row r="952" spans="1:7" ht="31.5">
      <c r="A952" s="153" t="s">
        <v>248</v>
      </c>
      <c r="B952" s="7"/>
      <c r="C952" s="7" t="s">
        <v>116</v>
      </c>
      <c r="D952" s="7" t="s">
        <v>116</v>
      </c>
      <c r="E952" s="7" t="s">
        <v>904</v>
      </c>
      <c r="F952" s="154" t="s">
        <v>125</v>
      </c>
      <c r="G952" s="30">
        <v>6374.6</v>
      </c>
    </row>
    <row r="953" spans="1:7">
      <c r="A953" s="153" t="s">
        <v>22</v>
      </c>
      <c r="B953" s="7"/>
      <c r="C953" s="7" t="s">
        <v>116</v>
      </c>
      <c r="D953" s="7" t="s">
        <v>116</v>
      </c>
      <c r="E953" s="7" t="s">
        <v>904</v>
      </c>
      <c r="F953" s="154" t="s">
        <v>98</v>
      </c>
      <c r="G953" s="30">
        <v>13769.6</v>
      </c>
    </row>
    <row r="954" spans="1:7">
      <c r="A954" s="153" t="s">
        <v>35</v>
      </c>
      <c r="B954" s="154"/>
      <c r="C954" s="154" t="s">
        <v>116</v>
      </c>
      <c r="D954" s="154" t="s">
        <v>116</v>
      </c>
      <c r="E954" s="37" t="s">
        <v>383</v>
      </c>
      <c r="F954" s="154"/>
      <c r="G954" s="157">
        <f>SUM(G955)</f>
        <v>3026</v>
      </c>
    </row>
    <row r="955" spans="1:7">
      <c r="A955" s="42" t="s">
        <v>412</v>
      </c>
      <c r="B955" s="7"/>
      <c r="C955" s="7" t="s">
        <v>116</v>
      </c>
      <c r="D955" s="7" t="s">
        <v>116</v>
      </c>
      <c r="E955" s="7" t="s">
        <v>413</v>
      </c>
      <c r="F955" s="154"/>
      <c r="G955" s="157">
        <f>SUM(G956:G957)</f>
        <v>3026</v>
      </c>
    </row>
    <row r="956" spans="1:7" ht="31.5">
      <c r="A956" s="153" t="s">
        <v>52</v>
      </c>
      <c r="B956" s="154"/>
      <c r="C956" s="154" t="s">
        <v>116</v>
      </c>
      <c r="D956" s="154" t="s">
        <v>116</v>
      </c>
      <c r="E956" s="25" t="s">
        <v>413</v>
      </c>
      <c r="F956" s="154" t="s">
        <v>93</v>
      </c>
      <c r="G956" s="157">
        <v>1015.2</v>
      </c>
    </row>
    <row r="957" spans="1:7" ht="31.5">
      <c r="A957" s="153" t="s">
        <v>248</v>
      </c>
      <c r="B957" s="154"/>
      <c r="C957" s="7" t="s">
        <v>116</v>
      </c>
      <c r="D957" s="7" t="s">
        <v>116</v>
      </c>
      <c r="E957" s="7" t="s">
        <v>904</v>
      </c>
      <c r="F957" s="154" t="s">
        <v>125</v>
      </c>
      <c r="G957" s="157">
        <v>2010.8</v>
      </c>
    </row>
    <row r="958" spans="1:7" ht="31.5">
      <c r="A958" s="153" t="s">
        <v>755</v>
      </c>
      <c r="B958" s="7"/>
      <c r="C958" s="7" t="s">
        <v>116</v>
      </c>
      <c r="D958" s="7" t="s">
        <v>116</v>
      </c>
      <c r="E958" s="7" t="s">
        <v>414</v>
      </c>
      <c r="F958" s="7"/>
      <c r="G958" s="30">
        <f>G959+G969+G972</f>
        <v>2858.0000000000005</v>
      </c>
    </row>
    <row r="959" spans="1:7">
      <c r="A959" s="153" t="s">
        <v>35</v>
      </c>
      <c r="B959" s="7"/>
      <c r="C959" s="7" t="s">
        <v>116</v>
      </c>
      <c r="D959" s="7" t="s">
        <v>116</v>
      </c>
      <c r="E959" s="7" t="s">
        <v>415</v>
      </c>
      <c r="F959" s="7"/>
      <c r="G959" s="30">
        <f>G965+G960</f>
        <v>2341.3000000000002</v>
      </c>
    </row>
    <row r="960" spans="1:7">
      <c r="A960" s="153" t="s">
        <v>635</v>
      </c>
      <c r="B960" s="7"/>
      <c r="C960" s="7" t="s">
        <v>116</v>
      </c>
      <c r="D960" s="7" t="s">
        <v>116</v>
      </c>
      <c r="E960" s="52" t="s">
        <v>636</v>
      </c>
      <c r="F960" s="7"/>
      <c r="G960" s="30">
        <f>G962+G963+G961+G964</f>
        <v>532</v>
      </c>
    </row>
    <row r="961" spans="1:7" ht="47.25">
      <c r="A961" s="32" t="s">
        <v>51</v>
      </c>
      <c r="B961" s="7"/>
      <c r="C961" s="7" t="s">
        <v>116</v>
      </c>
      <c r="D961" s="7" t="s">
        <v>116</v>
      </c>
      <c r="E961" s="52" t="s">
        <v>636</v>
      </c>
      <c r="F961" s="7" t="s">
        <v>91</v>
      </c>
      <c r="G961" s="30">
        <v>0.9</v>
      </c>
    </row>
    <row r="962" spans="1:7" ht="31.5">
      <c r="A962" s="153" t="s">
        <v>52</v>
      </c>
      <c r="B962" s="7"/>
      <c r="C962" s="7" t="s">
        <v>116</v>
      </c>
      <c r="D962" s="7" t="s">
        <v>116</v>
      </c>
      <c r="E962" s="52" t="s">
        <v>636</v>
      </c>
      <c r="F962" s="7" t="s">
        <v>93</v>
      </c>
      <c r="G962" s="30">
        <v>502.1</v>
      </c>
    </row>
    <row r="963" spans="1:7">
      <c r="A963" s="153" t="s">
        <v>42</v>
      </c>
      <c r="B963" s="7"/>
      <c r="C963" s="7" t="s">
        <v>116</v>
      </c>
      <c r="D963" s="7" t="s">
        <v>116</v>
      </c>
      <c r="E963" s="52" t="s">
        <v>636</v>
      </c>
      <c r="F963" s="7" t="s">
        <v>101</v>
      </c>
      <c r="G963" s="30">
        <v>24</v>
      </c>
    </row>
    <row r="964" spans="1:7" ht="31.5">
      <c r="A964" s="160" t="s">
        <v>248</v>
      </c>
      <c r="B964" s="7"/>
      <c r="C964" s="7" t="s">
        <v>116</v>
      </c>
      <c r="D964" s="7" t="s">
        <v>116</v>
      </c>
      <c r="E964" s="52" t="s">
        <v>636</v>
      </c>
      <c r="F964" s="7" t="s">
        <v>125</v>
      </c>
      <c r="G964" s="30">
        <v>5</v>
      </c>
    </row>
    <row r="965" spans="1:7" ht="31.5">
      <c r="A965" s="153" t="s">
        <v>416</v>
      </c>
      <c r="B965" s="37"/>
      <c r="C965" s="7" t="s">
        <v>116</v>
      </c>
      <c r="D965" s="7" t="s">
        <v>116</v>
      </c>
      <c r="E965" s="7" t="s">
        <v>417</v>
      </c>
      <c r="F965" s="7"/>
      <c r="G965" s="30">
        <f>SUM(G966:G968)</f>
        <v>1809.3</v>
      </c>
    </row>
    <row r="966" spans="1:7" ht="47.25">
      <c r="A966" s="32" t="s">
        <v>51</v>
      </c>
      <c r="B966" s="37"/>
      <c r="C966" s="7" t="s">
        <v>116</v>
      </c>
      <c r="D966" s="7" t="s">
        <v>116</v>
      </c>
      <c r="E966" s="7" t="s">
        <v>417</v>
      </c>
      <c r="F966" s="7" t="s">
        <v>91</v>
      </c>
      <c r="G966" s="30">
        <v>712.5</v>
      </c>
    </row>
    <row r="967" spans="1:7" ht="31.5">
      <c r="A967" s="153" t="s">
        <v>52</v>
      </c>
      <c r="B967" s="37"/>
      <c r="C967" s="7" t="s">
        <v>116</v>
      </c>
      <c r="D967" s="7" t="s">
        <v>116</v>
      </c>
      <c r="E967" s="7" t="s">
        <v>417</v>
      </c>
      <c r="F967" s="7" t="s">
        <v>93</v>
      </c>
      <c r="G967" s="30">
        <v>155.9</v>
      </c>
    </row>
    <row r="968" spans="1:7" ht="31.5">
      <c r="A968" s="160" t="s">
        <v>248</v>
      </c>
      <c r="B968" s="37"/>
      <c r="C968" s="7" t="s">
        <v>116</v>
      </c>
      <c r="D968" s="7" t="s">
        <v>116</v>
      </c>
      <c r="E968" s="7" t="s">
        <v>417</v>
      </c>
      <c r="F968" s="7" t="s">
        <v>125</v>
      </c>
      <c r="G968" s="30">
        <v>940.9</v>
      </c>
    </row>
    <row r="969" spans="1:7" ht="31.5">
      <c r="A969" s="153" t="s">
        <v>45</v>
      </c>
      <c r="B969" s="7"/>
      <c r="C969" s="7" t="s">
        <v>116</v>
      </c>
      <c r="D969" s="7" t="s">
        <v>116</v>
      </c>
      <c r="E969" s="37" t="s">
        <v>418</v>
      </c>
      <c r="F969" s="7"/>
      <c r="G969" s="30">
        <f>SUM(G970)</f>
        <v>190.3</v>
      </c>
    </row>
    <row r="970" spans="1:7">
      <c r="A970" s="153" t="s">
        <v>419</v>
      </c>
      <c r="B970" s="7"/>
      <c r="C970" s="7" t="s">
        <v>116</v>
      </c>
      <c r="D970" s="7" t="s">
        <v>116</v>
      </c>
      <c r="E970" s="37" t="s">
        <v>420</v>
      </c>
      <c r="F970" s="7"/>
      <c r="G970" s="30">
        <f>G971</f>
        <v>190.3</v>
      </c>
    </row>
    <row r="971" spans="1:7" ht="47.25">
      <c r="A971" s="32" t="s">
        <v>51</v>
      </c>
      <c r="B971" s="7"/>
      <c r="C971" s="7" t="s">
        <v>116</v>
      </c>
      <c r="D971" s="7" t="s">
        <v>116</v>
      </c>
      <c r="E971" s="37" t="s">
        <v>420</v>
      </c>
      <c r="F971" s="7" t="s">
        <v>91</v>
      </c>
      <c r="G971" s="30">
        <v>190.3</v>
      </c>
    </row>
    <row r="972" spans="1:7">
      <c r="A972" s="153" t="s">
        <v>905</v>
      </c>
      <c r="B972" s="7"/>
      <c r="C972" s="7" t="s">
        <v>116</v>
      </c>
      <c r="D972" s="7" t="s">
        <v>116</v>
      </c>
      <c r="E972" s="7" t="s">
        <v>906</v>
      </c>
      <c r="F972" s="7"/>
      <c r="G972" s="30">
        <f>G973</f>
        <v>326.39999999999998</v>
      </c>
    </row>
    <row r="973" spans="1:7">
      <c r="A973" s="153" t="s">
        <v>635</v>
      </c>
      <c r="B973" s="7"/>
      <c r="C973" s="7" t="s">
        <v>116</v>
      </c>
      <c r="D973" s="7" t="s">
        <v>116</v>
      </c>
      <c r="E973" s="7" t="s">
        <v>907</v>
      </c>
      <c r="F973" s="7"/>
      <c r="G973" s="30">
        <f>G974+G975+G976</f>
        <v>326.39999999999998</v>
      </c>
    </row>
    <row r="974" spans="1:7" ht="47.25">
      <c r="A974" s="32" t="s">
        <v>51</v>
      </c>
      <c r="B974" s="7"/>
      <c r="C974" s="7" t="s">
        <v>116</v>
      </c>
      <c r="D974" s="7" t="s">
        <v>116</v>
      </c>
      <c r="E974" s="7" t="s">
        <v>907</v>
      </c>
      <c r="F974" s="7" t="s">
        <v>91</v>
      </c>
      <c r="G974" s="30">
        <v>0</v>
      </c>
    </row>
    <row r="975" spans="1:7" ht="31.5">
      <c r="A975" s="153" t="s">
        <v>52</v>
      </c>
      <c r="B975" s="7"/>
      <c r="C975" s="7" t="s">
        <v>116</v>
      </c>
      <c r="D975" s="7" t="s">
        <v>116</v>
      </c>
      <c r="E975" s="7" t="s">
        <v>907</v>
      </c>
      <c r="F975" s="7" t="s">
        <v>93</v>
      </c>
      <c r="G975" s="30">
        <v>268.89999999999998</v>
      </c>
    </row>
    <row r="976" spans="1:7">
      <c r="A976" s="153" t="s">
        <v>42</v>
      </c>
      <c r="B976" s="7"/>
      <c r="C976" s="7" t="s">
        <v>116</v>
      </c>
      <c r="D976" s="7" t="s">
        <v>116</v>
      </c>
      <c r="E976" s="7" t="s">
        <v>907</v>
      </c>
      <c r="F976" s="7" t="s">
        <v>101</v>
      </c>
      <c r="G976" s="30">
        <v>57.5</v>
      </c>
    </row>
    <row r="977" spans="1:7">
      <c r="A977" s="153" t="s">
        <v>186</v>
      </c>
      <c r="B977" s="37"/>
      <c r="C977" s="7" t="s">
        <v>116</v>
      </c>
      <c r="D977" s="7" t="s">
        <v>176</v>
      </c>
      <c r="E977" s="37"/>
      <c r="F977" s="37"/>
      <c r="G977" s="157">
        <f>G978</f>
        <v>56887.3</v>
      </c>
    </row>
    <row r="978" spans="1:7" ht="31.5">
      <c r="A978" s="153" t="s">
        <v>758</v>
      </c>
      <c r="B978" s="154"/>
      <c r="C978" s="154" t="s">
        <v>116</v>
      </c>
      <c r="D978" s="154" t="s">
        <v>176</v>
      </c>
      <c r="E978" s="37" t="s">
        <v>382</v>
      </c>
      <c r="F978" s="37"/>
      <c r="G978" s="157">
        <f>G979+G981+G985+G992+G995</f>
        <v>56887.3</v>
      </c>
    </row>
    <row r="979" spans="1:7">
      <c r="A979" s="153" t="s">
        <v>569</v>
      </c>
      <c r="B979" s="7"/>
      <c r="C979" s="7" t="s">
        <v>116</v>
      </c>
      <c r="D979" s="7" t="s">
        <v>176</v>
      </c>
      <c r="E979" s="52" t="s">
        <v>908</v>
      </c>
      <c r="F979" s="25"/>
      <c r="G979" s="30">
        <f>SUM(G980:G980)</f>
        <v>1390</v>
      </c>
    </row>
    <row r="980" spans="1:7" ht="31.5">
      <c r="A980" s="153" t="s">
        <v>52</v>
      </c>
      <c r="B980" s="7"/>
      <c r="C980" s="7" t="s">
        <v>116</v>
      </c>
      <c r="D980" s="7" t="s">
        <v>176</v>
      </c>
      <c r="E980" s="52" t="s">
        <v>908</v>
      </c>
      <c r="F980" s="25">
        <v>200</v>
      </c>
      <c r="G980" s="30">
        <v>1390</v>
      </c>
    </row>
    <row r="981" spans="1:7">
      <c r="A981" s="153" t="s">
        <v>35</v>
      </c>
      <c r="B981" s="7"/>
      <c r="C981" s="7" t="s">
        <v>116</v>
      </c>
      <c r="D981" s="7" t="s">
        <v>176</v>
      </c>
      <c r="E981" s="52" t="s">
        <v>383</v>
      </c>
      <c r="F981" s="7"/>
      <c r="G981" s="30">
        <f>SUM(G982)</f>
        <v>1247.0999999999999</v>
      </c>
    </row>
    <row r="982" spans="1:7">
      <c r="A982" s="42" t="s">
        <v>773</v>
      </c>
      <c r="B982" s="7"/>
      <c r="C982" s="7" t="s">
        <v>116</v>
      </c>
      <c r="D982" s="7" t="s">
        <v>176</v>
      </c>
      <c r="E982" s="52" t="s">
        <v>479</v>
      </c>
      <c r="F982" s="7"/>
      <c r="G982" s="30">
        <f>SUM(G983:G984)</f>
        <v>1247.0999999999999</v>
      </c>
    </row>
    <row r="983" spans="1:7" ht="31.5">
      <c r="A983" s="153" t="s">
        <v>52</v>
      </c>
      <c r="B983" s="7"/>
      <c r="C983" s="7" t="s">
        <v>116</v>
      </c>
      <c r="D983" s="7" t="s">
        <v>176</v>
      </c>
      <c r="E983" s="52" t="s">
        <v>479</v>
      </c>
      <c r="F983" s="7" t="s">
        <v>93</v>
      </c>
      <c r="G983" s="30">
        <v>1244.3</v>
      </c>
    </row>
    <row r="984" spans="1:7">
      <c r="A984" s="153" t="s">
        <v>22</v>
      </c>
      <c r="B984" s="7"/>
      <c r="C984" s="7" t="s">
        <v>116</v>
      </c>
      <c r="D984" s="7" t="s">
        <v>176</v>
      </c>
      <c r="E984" s="52" t="s">
        <v>479</v>
      </c>
      <c r="F984" s="7" t="s">
        <v>98</v>
      </c>
      <c r="G984" s="30">
        <v>2.8</v>
      </c>
    </row>
    <row r="985" spans="1:7" ht="31.5">
      <c r="A985" s="74" t="s">
        <v>45</v>
      </c>
      <c r="B985" s="70"/>
      <c r="C985" s="70" t="s">
        <v>116</v>
      </c>
      <c r="D985" s="70" t="s">
        <v>176</v>
      </c>
      <c r="E985" s="75" t="s">
        <v>396</v>
      </c>
      <c r="F985" s="70"/>
      <c r="G985" s="72">
        <f>G986+G989</f>
        <v>4438.8999999999996</v>
      </c>
    </row>
    <row r="986" spans="1:7" ht="63">
      <c r="A986" s="153" t="s">
        <v>476</v>
      </c>
      <c r="B986" s="7"/>
      <c r="C986" s="7" t="s">
        <v>116</v>
      </c>
      <c r="D986" s="7" t="s">
        <v>176</v>
      </c>
      <c r="E986" s="52" t="s">
        <v>909</v>
      </c>
      <c r="F986" s="7"/>
      <c r="G986" s="157">
        <f>G987+G988</f>
        <v>3343.3</v>
      </c>
    </row>
    <row r="987" spans="1:7" ht="47.25">
      <c r="A987" s="153" t="s">
        <v>51</v>
      </c>
      <c r="B987" s="7"/>
      <c r="C987" s="7" t="s">
        <v>116</v>
      </c>
      <c r="D987" s="7" t="s">
        <v>176</v>
      </c>
      <c r="E987" s="52" t="s">
        <v>909</v>
      </c>
      <c r="F987" s="7" t="s">
        <v>91</v>
      </c>
      <c r="G987" s="157">
        <v>3032.9</v>
      </c>
    </row>
    <row r="988" spans="1:7" ht="31.5">
      <c r="A988" s="153" t="s">
        <v>52</v>
      </c>
      <c r="B988" s="7"/>
      <c r="C988" s="7" t="s">
        <v>116</v>
      </c>
      <c r="D988" s="7" t="s">
        <v>176</v>
      </c>
      <c r="E988" s="52" t="s">
        <v>909</v>
      </c>
      <c r="F988" s="7" t="s">
        <v>93</v>
      </c>
      <c r="G988" s="157">
        <v>310.39999999999998</v>
      </c>
    </row>
    <row r="989" spans="1:7">
      <c r="A989" s="74" t="s">
        <v>910</v>
      </c>
      <c r="B989" s="70"/>
      <c r="C989" s="70" t="s">
        <v>116</v>
      </c>
      <c r="D989" s="70" t="s">
        <v>176</v>
      </c>
      <c r="E989" s="75" t="s">
        <v>723</v>
      </c>
      <c r="F989" s="70"/>
      <c r="G989" s="72">
        <f>G990+G991</f>
        <v>1095.5999999999999</v>
      </c>
    </row>
    <row r="990" spans="1:7" ht="47.25">
      <c r="A990" s="74" t="s">
        <v>51</v>
      </c>
      <c r="B990" s="70"/>
      <c r="C990" s="70" t="s">
        <v>116</v>
      </c>
      <c r="D990" s="70" t="s">
        <v>176</v>
      </c>
      <c r="E990" s="75" t="s">
        <v>723</v>
      </c>
      <c r="F990" s="70" t="s">
        <v>91</v>
      </c>
      <c r="G990" s="72">
        <f>785.4+132.6</f>
        <v>918</v>
      </c>
    </row>
    <row r="991" spans="1:7" ht="31.5">
      <c r="A991" s="69" t="s">
        <v>52</v>
      </c>
      <c r="B991" s="70"/>
      <c r="C991" s="70" t="s">
        <v>116</v>
      </c>
      <c r="D991" s="70" t="s">
        <v>176</v>
      </c>
      <c r="E991" s="75" t="s">
        <v>723</v>
      </c>
      <c r="F991" s="70" t="s">
        <v>93</v>
      </c>
      <c r="G991" s="72">
        <v>177.6</v>
      </c>
    </row>
    <row r="992" spans="1:7" ht="31.5">
      <c r="A992" s="153" t="s">
        <v>759</v>
      </c>
      <c r="B992" s="7"/>
      <c r="C992" s="7" t="s">
        <v>116</v>
      </c>
      <c r="D992" s="7" t="s">
        <v>176</v>
      </c>
      <c r="E992" s="37" t="s">
        <v>398</v>
      </c>
      <c r="F992" s="25"/>
      <c r="G992" s="30">
        <f>SUM(G993)</f>
        <v>398</v>
      </c>
    </row>
    <row r="993" spans="1:7">
      <c r="A993" s="153" t="s">
        <v>35</v>
      </c>
      <c r="B993" s="7"/>
      <c r="C993" s="7" t="s">
        <v>116</v>
      </c>
      <c r="D993" s="7" t="s">
        <v>176</v>
      </c>
      <c r="E993" s="37" t="s">
        <v>399</v>
      </c>
      <c r="F993" s="25"/>
      <c r="G993" s="30">
        <f>SUM(G994)</f>
        <v>398</v>
      </c>
    </row>
    <row r="994" spans="1:7" ht="31.5">
      <c r="A994" s="153" t="s">
        <v>52</v>
      </c>
      <c r="B994" s="7"/>
      <c r="C994" s="7" t="s">
        <v>116</v>
      </c>
      <c r="D994" s="7" t="s">
        <v>176</v>
      </c>
      <c r="E994" s="37" t="s">
        <v>399</v>
      </c>
      <c r="F994" s="25">
        <v>200</v>
      </c>
      <c r="G994" s="30">
        <v>398</v>
      </c>
    </row>
    <row r="995" spans="1:7" ht="31.5">
      <c r="A995" s="153" t="s">
        <v>772</v>
      </c>
      <c r="B995" s="7"/>
      <c r="C995" s="7" t="s">
        <v>116</v>
      </c>
      <c r="D995" s="7" t="s">
        <v>176</v>
      </c>
      <c r="E995" s="73" t="s">
        <v>421</v>
      </c>
      <c r="F995" s="7"/>
      <c r="G995" s="30">
        <f>SUM(G1005+G996)</f>
        <v>49413.3</v>
      </c>
    </row>
    <row r="996" spans="1:7" ht="31.5">
      <c r="A996" s="69" t="s">
        <v>80</v>
      </c>
      <c r="B996" s="70"/>
      <c r="C996" s="70" t="s">
        <v>116</v>
      </c>
      <c r="D996" s="70" t="s">
        <v>176</v>
      </c>
      <c r="E996" s="76" t="s">
        <v>724</v>
      </c>
      <c r="F996" s="70"/>
      <c r="G996" s="72">
        <f>G997+G1002+G1000</f>
        <v>13981.000000000002</v>
      </c>
    </row>
    <row r="997" spans="1:7">
      <c r="A997" s="69" t="s">
        <v>82</v>
      </c>
      <c r="B997" s="70"/>
      <c r="C997" s="70" t="s">
        <v>116</v>
      </c>
      <c r="D997" s="70" t="s">
        <v>176</v>
      </c>
      <c r="E997" s="76" t="s">
        <v>725</v>
      </c>
      <c r="F997" s="70"/>
      <c r="G997" s="72">
        <f>+G998+G999</f>
        <v>13377.300000000001</v>
      </c>
    </row>
    <row r="998" spans="1:7" ht="47.25">
      <c r="A998" s="69" t="s">
        <v>51</v>
      </c>
      <c r="B998" s="70"/>
      <c r="C998" s="70" t="s">
        <v>116</v>
      </c>
      <c r="D998" s="70" t="s">
        <v>176</v>
      </c>
      <c r="E998" s="76" t="s">
        <v>725</v>
      </c>
      <c r="F998" s="70" t="s">
        <v>91</v>
      </c>
      <c r="G998" s="72">
        <f>13456-78.9</f>
        <v>13377.1</v>
      </c>
    </row>
    <row r="999" spans="1:7" ht="31.5">
      <c r="A999" s="69" t="s">
        <v>52</v>
      </c>
      <c r="B999" s="70"/>
      <c r="C999" s="70" t="s">
        <v>116</v>
      </c>
      <c r="D999" s="70" t="s">
        <v>176</v>
      </c>
      <c r="E999" s="76" t="s">
        <v>725</v>
      </c>
      <c r="F999" s="70" t="s">
        <v>93</v>
      </c>
      <c r="G999" s="72">
        <v>0.2</v>
      </c>
    </row>
    <row r="1000" spans="1:7" ht="31.5">
      <c r="A1000" s="69" t="s">
        <v>99</v>
      </c>
      <c r="B1000" s="70"/>
      <c r="C1000" s="70" t="s">
        <v>116</v>
      </c>
      <c r="D1000" s="70" t="s">
        <v>176</v>
      </c>
      <c r="E1000" s="76" t="s">
        <v>964</v>
      </c>
      <c r="F1000" s="70"/>
      <c r="G1000" s="72">
        <f>SUM(G1001)</f>
        <v>313.7</v>
      </c>
    </row>
    <row r="1001" spans="1:7" ht="31.5">
      <c r="A1001" s="69" t="s">
        <v>52</v>
      </c>
      <c r="B1001" s="70"/>
      <c r="C1001" s="70" t="s">
        <v>116</v>
      </c>
      <c r="D1001" s="70" t="s">
        <v>176</v>
      </c>
      <c r="E1001" s="76" t="s">
        <v>964</v>
      </c>
      <c r="F1001" s="70" t="s">
        <v>93</v>
      </c>
      <c r="G1001" s="72">
        <v>313.7</v>
      </c>
    </row>
    <row r="1002" spans="1:7" ht="31.5">
      <c r="A1002" s="69" t="s">
        <v>770</v>
      </c>
      <c r="B1002" s="70"/>
      <c r="C1002" s="70" t="s">
        <v>116</v>
      </c>
      <c r="D1002" s="70" t="s">
        <v>176</v>
      </c>
      <c r="E1002" s="76" t="s">
        <v>771</v>
      </c>
      <c r="F1002" s="70"/>
      <c r="G1002" s="72">
        <f>SUM(G1003:G1004)</f>
        <v>290</v>
      </c>
    </row>
    <row r="1003" spans="1:7" ht="31.5">
      <c r="A1003" s="69" t="s">
        <v>52</v>
      </c>
      <c r="B1003" s="70"/>
      <c r="C1003" s="70" t="s">
        <v>116</v>
      </c>
      <c r="D1003" s="70" t="s">
        <v>176</v>
      </c>
      <c r="E1003" s="76" t="s">
        <v>771</v>
      </c>
      <c r="F1003" s="70" t="s">
        <v>93</v>
      </c>
      <c r="G1003" s="72">
        <v>250</v>
      </c>
    </row>
    <row r="1004" spans="1:7">
      <c r="A1004" s="153" t="s">
        <v>22</v>
      </c>
      <c r="B1004" s="70"/>
      <c r="C1004" s="70" t="s">
        <v>116</v>
      </c>
      <c r="D1004" s="70" t="s">
        <v>176</v>
      </c>
      <c r="E1004" s="76" t="s">
        <v>771</v>
      </c>
      <c r="F1004" s="70" t="s">
        <v>98</v>
      </c>
      <c r="G1004" s="72">
        <v>40</v>
      </c>
    </row>
    <row r="1005" spans="1:7" ht="31.5">
      <c r="A1005" s="153" t="s">
        <v>45</v>
      </c>
      <c r="B1005" s="7"/>
      <c r="C1005" s="7" t="s">
        <v>116</v>
      </c>
      <c r="D1005" s="7" t="s">
        <v>176</v>
      </c>
      <c r="E1005" s="25" t="s">
        <v>422</v>
      </c>
      <c r="F1005" s="7"/>
      <c r="G1005" s="30">
        <f>SUM(G1006)</f>
        <v>35432.300000000003</v>
      </c>
    </row>
    <row r="1006" spans="1:7">
      <c r="A1006" s="42" t="s">
        <v>773</v>
      </c>
      <c r="B1006" s="7"/>
      <c r="C1006" s="7" t="s">
        <v>116</v>
      </c>
      <c r="D1006" s="7" t="s">
        <v>176</v>
      </c>
      <c r="E1006" s="25" t="s">
        <v>423</v>
      </c>
      <c r="F1006" s="7"/>
      <c r="G1006" s="30">
        <f>G1007+G1008+G1009</f>
        <v>35432.300000000003</v>
      </c>
    </row>
    <row r="1007" spans="1:7" ht="47.25">
      <c r="A1007" s="32" t="s">
        <v>51</v>
      </c>
      <c r="B1007" s="7"/>
      <c r="C1007" s="7" t="s">
        <v>116</v>
      </c>
      <c r="D1007" s="7" t="s">
        <v>176</v>
      </c>
      <c r="E1007" s="25" t="s">
        <v>423</v>
      </c>
      <c r="F1007" s="7" t="s">
        <v>91</v>
      </c>
      <c r="G1007" s="30">
        <v>29966.9</v>
      </c>
    </row>
    <row r="1008" spans="1:7" ht="31.5">
      <c r="A1008" s="153" t="s">
        <v>52</v>
      </c>
      <c r="B1008" s="7"/>
      <c r="C1008" s="7" t="s">
        <v>116</v>
      </c>
      <c r="D1008" s="7" t="s">
        <v>176</v>
      </c>
      <c r="E1008" s="25" t="s">
        <v>423</v>
      </c>
      <c r="F1008" s="7" t="s">
        <v>93</v>
      </c>
      <c r="G1008" s="30">
        <v>5211.6000000000004</v>
      </c>
    </row>
    <row r="1009" spans="1:7">
      <c r="A1009" s="153" t="s">
        <v>22</v>
      </c>
      <c r="B1009" s="7"/>
      <c r="C1009" s="7" t="s">
        <v>116</v>
      </c>
      <c r="D1009" s="7" t="s">
        <v>176</v>
      </c>
      <c r="E1009" s="25" t="s">
        <v>423</v>
      </c>
      <c r="F1009" s="7" t="s">
        <v>98</v>
      </c>
      <c r="G1009" s="30">
        <v>253.8</v>
      </c>
    </row>
    <row r="1010" spans="1:7">
      <c r="A1010" s="153" t="s">
        <v>30</v>
      </c>
      <c r="B1010" s="7"/>
      <c r="C1010" s="7" t="s">
        <v>31</v>
      </c>
      <c r="D1010" s="7" t="s">
        <v>32</v>
      </c>
      <c r="E1010" s="52"/>
      <c r="F1010" s="7"/>
      <c r="G1010" s="30">
        <f>SUM(G1011+G1020)</f>
        <v>68550</v>
      </c>
    </row>
    <row r="1011" spans="1:7">
      <c r="A1011" s="153" t="s">
        <v>53</v>
      </c>
      <c r="B1011" s="7"/>
      <c r="C1011" s="7" t="s">
        <v>31</v>
      </c>
      <c r="D1011" s="7" t="s">
        <v>54</v>
      </c>
      <c r="E1011" s="52"/>
      <c r="F1011" s="7"/>
      <c r="G1011" s="30">
        <f>G1012+G1017</f>
        <v>28537</v>
      </c>
    </row>
    <row r="1012" spans="1:7" ht="31.5">
      <c r="A1012" s="64" t="s">
        <v>686</v>
      </c>
      <c r="B1012" s="154"/>
      <c r="C1012" s="154" t="s">
        <v>31</v>
      </c>
      <c r="D1012" s="154" t="s">
        <v>54</v>
      </c>
      <c r="E1012" s="73" t="s">
        <v>432</v>
      </c>
      <c r="F1012" s="7"/>
      <c r="G1012" s="30">
        <f>G1013</f>
        <v>5113</v>
      </c>
    </row>
    <row r="1013" spans="1:7" ht="31.5">
      <c r="A1013" s="77" t="s">
        <v>444</v>
      </c>
      <c r="B1013" s="154"/>
      <c r="C1013" s="154" t="s">
        <v>31</v>
      </c>
      <c r="D1013" s="154" t="s">
        <v>54</v>
      </c>
      <c r="E1013" s="73" t="s">
        <v>445</v>
      </c>
      <c r="F1013" s="7"/>
      <c r="G1013" s="30">
        <f>G1014</f>
        <v>5113</v>
      </c>
    </row>
    <row r="1014" spans="1:7" ht="47.25">
      <c r="A1014" s="77" t="s">
        <v>456</v>
      </c>
      <c r="B1014" s="154"/>
      <c r="C1014" s="154" t="s">
        <v>31</v>
      </c>
      <c r="D1014" s="154" t="s">
        <v>54</v>
      </c>
      <c r="E1014" s="73" t="s">
        <v>832</v>
      </c>
      <c r="F1014" s="7"/>
      <c r="G1014" s="30">
        <f>G1015+G1016</f>
        <v>5113</v>
      </c>
    </row>
    <row r="1015" spans="1:7">
      <c r="A1015" s="153" t="s">
        <v>42</v>
      </c>
      <c r="B1015" s="154"/>
      <c r="C1015" s="154" t="s">
        <v>31</v>
      </c>
      <c r="D1015" s="154" t="s">
        <v>54</v>
      </c>
      <c r="E1015" s="73" t="s">
        <v>832</v>
      </c>
      <c r="F1015" s="154" t="s">
        <v>101</v>
      </c>
      <c r="G1015" s="30">
        <v>4656</v>
      </c>
    </row>
    <row r="1016" spans="1:7" ht="31.5">
      <c r="A1016" s="153" t="s">
        <v>124</v>
      </c>
      <c r="B1016" s="7"/>
      <c r="C1016" s="154" t="s">
        <v>31</v>
      </c>
      <c r="D1016" s="154" t="s">
        <v>54</v>
      </c>
      <c r="E1016" s="73" t="s">
        <v>832</v>
      </c>
      <c r="F1016" s="7" t="s">
        <v>125</v>
      </c>
      <c r="G1016" s="30">
        <v>457</v>
      </c>
    </row>
    <row r="1017" spans="1:7" ht="31.5">
      <c r="A1017" s="153" t="s">
        <v>763</v>
      </c>
      <c r="B1017" s="7"/>
      <c r="C1017" s="7" t="s">
        <v>31</v>
      </c>
      <c r="D1017" s="7" t="s">
        <v>54</v>
      </c>
      <c r="E1017" s="73" t="s">
        <v>221</v>
      </c>
      <c r="F1017" s="7"/>
      <c r="G1017" s="157">
        <f>G1018</f>
        <v>23424</v>
      </c>
    </row>
    <row r="1018" spans="1:7" ht="47.25">
      <c r="A1018" s="153" t="s">
        <v>477</v>
      </c>
      <c r="B1018" s="7"/>
      <c r="C1018" s="7" t="s">
        <v>31</v>
      </c>
      <c r="D1018" s="7" t="s">
        <v>54</v>
      </c>
      <c r="E1018" s="73" t="s">
        <v>911</v>
      </c>
      <c r="F1018" s="7"/>
      <c r="G1018" s="157">
        <f>G1019</f>
        <v>23424</v>
      </c>
    </row>
    <row r="1019" spans="1:7">
      <c r="A1019" s="153" t="s">
        <v>42</v>
      </c>
      <c r="B1019" s="7"/>
      <c r="C1019" s="7" t="s">
        <v>31</v>
      </c>
      <c r="D1019" s="7" t="s">
        <v>54</v>
      </c>
      <c r="E1019" s="73" t="s">
        <v>911</v>
      </c>
      <c r="F1019" s="7" t="s">
        <v>101</v>
      </c>
      <c r="G1019" s="157">
        <v>23424</v>
      </c>
    </row>
    <row r="1020" spans="1:7">
      <c r="A1020" s="153" t="s">
        <v>189</v>
      </c>
      <c r="B1020" s="37"/>
      <c r="C1020" s="7" t="s">
        <v>31</v>
      </c>
      <c r="D1020" s="7" t="s">
        <v>13</v>
      </c>
      <c r="E1020" s="73"/>
      <c r="F1020" s="37"/>
      <c r="G1020" s="157">
        <f>G1021+G1024</f>
        <v>40013</v>
      </c>
    </row>
    <row r="1021" spans="1:7" ht="31.5">
      <c r="A1021" s="153" t="s">
        <v>757</v>
      </c>
      <c r="B1021" s="7"/>
      <c r="C1021" s="7" t="s">
        <v>31</v>
      </c>
      <c r="D1021" s="7" t="s">
        <v>13</v>
      </c>
      <c r="E1021" s="52" t="s">
        <v>469</v>
      </c>
      <c r="F1021" s="7"/>
      <c r="G1021" s="157">
        <f>G1022</f>
        <v>29718.3</v>
      </c>
    </row>
    <row r="1022" spans="1:7" ht="63">
      <c r="A1022" s="153" t="s">
        <v>478</v>
      </c>
      <c r="B1022" s="7"/>
      <c r="C1022" s="7" t="s">
        <v>31</v>
      </c>
      <c r="D1022" s="7" t="s">
        <v>13</v>
      </c>
      <c r="E1022" s="73" t="s">
        <v>912</v>
      </c>
      <c r="F1022" s="7"/>
      <c r="G1022" s="157">
        <f>G1023</f>
        <v>29718.3</v>
      </c>
    </row>
    <row r="1023" spans="1:7">
      <c r="A1023" s="153" t="s">
        <v>42</v>
      </c>
      <c r="B1023" s="154"/>
      <c r="C1023" s="7" t="s">
        <v>31</v>
      </c>
      <c r="D1023" s="7" t="s">
        <v>13</v>
      </c>
      <c r="E1023" s="73" t="s">
        <v>912</v>
      </c>
      <c r="F1023" s="7">
        <v>300</v>
      </c>
      <c r="G1023" s="157">
        <v>29718.3</v>
      </c>
    </row>
    <row r="1024" spans="1:7" ht="31.5">
      <c r="A1024" s="153" t="s">
        <v>758</v>
      </c>
      <c r="B1024" s="37"/>
      <c r="C1024" s="7" t="s">
        <v>31</v>
      </c>
      <c r="D1024" s="7" t="s">
        <v>13</v>
      </c>
      <c r="E1024" s="37" t="s">
        <v>382</v>
      </c>
      <c r="F1024" s="37"/>
      <c r="G1024" s="157">
        <f>G1025</f>
        <v>10294.700000000001</v>
      </c>
    </row>
    <row r="1025" spans="1:7" ht="94.5">
      <c r="A1025" s="153" t="s">
        <v>913</v>
      </c>
      <c r="B1025" s="7"/>
      <c r="C1025" s="7" t="s">
        <v>31</v>
      </c>
      <c r="D1025" s="7" t="s">
        <v>13</v>
      </c>
      <c r="E1025" s="37" t="s">
        <v>914</v>
      </c>
      <c r="F1025" s="7"/>
      <c r="G1025" s="30">
        <f>G1026</f>
        <v>10294.700000000001</v>
      </c>
    </row>
    <row r="1026" spans="1:7">
      <c r="A1026" s="153" t="s">
        <v>42</v>
      </c>
      <c r="B1026" s="7"/>
      <c r="C1026" s="7" t="s">
        <v>31</v>
      </c>
      <c r="D1026" s="7" t="s">
        <v>13</v>
      </c>
      <c r="E1026" s="37" t="s">
        <v>914</v>
      </c>
      <c r="F1026" s="7" t="s">
        <v>101</v>
      </c>
      <c r="G1026" s="30">
        <f>3000+7294.7</f>
        <v>10294.700000000001</v>
      </c>
    </row>
    <row r="1027" spans="1:7">
      <c r="A1027" s="153" t="s">
        <v>77</v>
      </c>
      <c r="B1027" s="57"/>
      <c r="C1027" s="154" t="s">
        <v>31</v>
      </c>
      <c r="D1027" s="154" t="s">
        <v>78</v>
      </c>
      <c r="E1027" s="154"/>
      <c r="F1027" s="40"/>
      <c r="G1027" s="157">
        <f>G1028</f>
        <v>0</v>
      </c>
    </row>
    <row r="1028" spans="1:7" ht="31.5" hidden="1">
      <c r="A1028" s="153" t="s">
        <v>677</v>
      </c>
      <c r="B1028" s="57"/>
      <c r="C1028" s="154" t="s">
        <v>31</v>
      </c>
      <c r="D1028" s="154" t="s">
        <v>78</v>
      </c>
      <c r="E1028" s="37" t="s">
        <v>16</v>
      </c>
      <c r="F1028" s="40"/>
      <c r="G1028" s="157">
        <f>G1029</f>
        <v>0</v>
      </c>
    </row>
    <row r="1029" spans="1:7" hidden="1">
      <c r="A1029" s="153" t="s">
        <v>86</v>
      </c>
      <c r="B1029" s="57"/>
      <c r="C1029" s="154" t="s">
        <v>31</v>
      </c>
      <c r="D1029" s="154" t="s">
        <v>78</v>
      </c>
      <c r="E1029" s="37" t="s">
        <v>68</v>
      </c>
      <c r="F1029" s="37"/>
      <c r="G1029" s="157">
        <f>SUM(G1031)</f>
        <v>0</v>
      </c>
    </row>
    <row r="1030" spans="1:7" hidden="1">
      <c r="A1030" s="153" t="s">
        <v>35</v>
      </c>
      <c r="B1030" s="57"/>
      <c r="C1030" s="154" t="s">
        <v>31</v>
      </c>
      <c r="D1030" s="154" t="s">
        <v>78</v>
      </c>
      <c r="E1030" s="37" t="s">
        <v>504</v>
      </c>
      <c r="F1030" s="37"/>
      <c r="G1030" s="157">
        <f>G1031</f>
        <v>0</v>
      </c>
    </row>
    <row r="1031" spans="1:7" hidden="1">
      <c r="A1031" s="153" t="s">
        <v>37</v>
      </c>
      <c r="B1031" s="57"/>
      <c r="C1031" s="154" t="s">
        <v>31</v>
      </c>
      <c r="D1031" s="154" t="s">
        <v>78</v>
      </c>
      <c r="E1031" s="37" t="s">
        <v>505</v>
      </c>
      <c r="F1031" s="37"/>
      <c r="G1031" s="157">
        <f>G1032</f>
        <v>0</v>
      </c>
    </row>
    <row r="1032" spans="1:7" ht="31.5" hidden="1">
      <c r="A1032" s="153" t="s">
        <v>124</v>
      </c>
      <c r="B1032" s="57"/>
      <c r="C1032" s="154" t="s">
        <v>31</v>
      </c>
      <c r="D1032" s="154" t="s">
        <v>78</v>
      </c>
      <c r="E1032" s="37" t="s">
        <v>505</v>
      </c>
      <c r="F1032" s="37">
        <v>600</v>
      </c>
      <c r="G1032" s="157"/>
    </row>
    <row r="1033" spans="1:7">
      <c r="A1033" s="153" t="s">
        <v>279</v>
      </c>
      <c r="B1033" s="57"/>
      <c r="C1033" s="154" t="s">
        <v>173</v>
      </c>
      <c r="D1033" s="154"/>
      <c r="E1033" s="37"/>
      <c r="F1033" s="37"/>
      <c r="G1033" s="157">
        <f t="shared" ref="G1033:G1038" si="3">SUM(G1034)</f>
        <v>1805.6</v>
      </c>
    </row>
    <row r="1034" spans="1:7">
      <c r="A1034" s="153" t="s">
        <v>193</v>
      </c>
      <c r="B1034" s="57"/>
      <c r="C1034" s="154" t="s">
        <v>173</v>
      </c>
      <c r="D1034" s="154" t="s">
        <v>172</v>
      </c>
      <c r="E1034" s="37"/>
      <c r="F1034" s="37"/>
      <c r="G1034" s="157">
        <f t="shared" si="3"/>
        <v>1805.6</v>
      </c>
    </row>
    <row r="1035" spans="1:7" ht="31.5">
      <c r="A1035" s="153" t="s">
        <v>758</v>
      </c>
      <c r="B1035" s="57"/>
      <c r="C1035" s="154" t="s">
        <v>173</v>
      </c>
      <c r="D1035" s="154" t="s">
        <v>172</v>
      </c>
      <c r="E1035" s="37" t="s">
        <v>382</v>
      </c>
      <c r="F1035" s="37"/>
      <c r="G1035" s="157">
        <f t="shared" si="3"/>
        <v>1805.6</v>
      </c>
    </row>
    <row r="1036" spans="1:7" ht="31.5">
      <c r="A1036" s="153" t="s">
        <v>772</v>
      </c>
      <c r="B1036" s="57"/>
      <c r="C1036" s="154" t="s">
        <v>173</v>
      </c>
      <c r="D1036" s="154" t="s">
        <v>172</v>
      </c>
      <c r="E1036" s="37" t="s">
        <v>421</v>
      </c>
      <c r="F1036" s="37"/>
      <c r="G1036" s="157">
        <f t="shared" si="3"/>
        <v>1805.6</v>
      </c>
    </row>
    <row r="1037" spans="1:7" ht="31.5">
      <c r="A1037" s="153" t="s">
        <v>45</v>
      </c>
      <c r="B1037" s="57"/>
      <c r="C1037" s="154" t="s">
        <v>173</v>
      </c>
      <c r="D1037" s="154" t="s">
        <v>172</v>
      </c>
      <c r="E1037" s="37" t="s">
        <v>422</v>
      </c>
      <c r="F1037" s="37"/>
      <c r="G1037" s="157">
        <f t="shared" si="3"/>
        <v>1805.6</v>
      </c>
    </row>
    <row r="1038" spans="1:7">
      <c r="A1038" s="153" t="s">
        <v>773</v>
      </c>
      <c r="B1038" s="57"/>
      <c r="C1038" s="154" t="s">
        <v>173</v>
      </c>
      <c r="D1038" s="154" t="s">
        <v>172</v>
      </c>
      <c r="E1038" s="37" t="s">
        <v>423</v>
      </c>
      <c r="F1038" s="37"/>
      <c r="G1038" s="157">
        <f t="shared" si="3"/>
        <v>1805.6</v>
      </c>
    </row>
    <row r="1039" spans="1:7" ht="47.25">
      <c r="A1039" s="32" t="s">
        <v>51</v>
      </c>
      <c r="B1039" s="57"/>
      <c r="C1039" s="154" t="s">
        <v>173</v>
      </c>
      <c r="D1039" s="154" t="s">
        <v>172</v>
      </c>
      <c r="E1039" s="37" t="s">
        <v>423</v>
      </c>
      <c r="F1039" s="37">
        <v>100</v>
      </c>
      <c r="G1039" s="157">
        <v>1805.6</v>
      </c>
    </row>
    <row r="1040" spans="1:7">
      <c r="A1040" s="62" t="s">
        <v>769</v>
      </c>
      <c r="B1040" s="27" t="s">
        <v>114</v>
      </c>
      <c r="C1040" s="27"/>
      <c r="D1040" s="27"/>
      <c r="E1040" s="27"/>
      <c r="F1040" s="27"/>
      <c r="G1040" s="34">
        <f>G1041+G1073+G1189</f>
        <v>256456.19999999998</v>
      </c>
    </row>
    <row r="1041" spans="1:7">
      <c r="A1041" s="153" t="s">
        <v>115</v>
      </c>
      <c r="B1041" s="7"/>
      <c r="C1041" s="7" t="s">
        <v>116</v>
      </c>
      <c r="D1041" s="7"/>
      <c r="E1041" s="7"/>
      <c r="F1041" s="7"/>
      <c r="G1041" s="30">
        <f>G1042+G1067</f>
        <v>94170.099999999991</v>
      </c>
    </row>
    <row r="1042" spans="1:7">
      <c r="A1042" s="153" t="s">
        <v>117</v>
      </c>
      <c r="B1042" s="7"/>
      <c r="C1042" s="7" t="s">
        <v>116</v>
      </c>
      <c r="D1042" s="7" t="s">
        <v>54</v>
      </c>
      <c r="E1042" s="7"/>
      <c r="F1042" s="7"/>
      <c r="G1042" s="30">
        <f>G1043+G1049</f>
        <v>93920.299999999988</v>
      </c>
    </row>
    <row r="1043" spans="1:7" ht="31.5">
      <c r="A1043" s="153" t="s">
        <v>710</v>
      </c>
      <c r="B1043" s="7"/>
      <c r="C1043" s="7" t="s">
        <v>116</v>
      </c>
      <c r="D1043" s="7" t="s">
        <v>54</v>
      </c>
      <c r="E1043" s="7" t="s">
        <v>580</v>
      </c>
      <c r="F1043" s="7"/>
      <c r="G1043" s="30">
        <f>G1044</f>
        <v>5606.2</v>
      </c>
    </row>
    <row r="1044" spans="1:7" ht="31.5">
      <c r="A1044" s="78" t="s">
        <v>876</v>
      </c>
      <c r="B1044" s="7"/>
      <c r="C1044" s="7" t="s">
        <v>116</v>
      </c>
      <c r="D1044" s="7" t="s">
        <v>54</v>
      </c>
      <c r="E1044" s="7" t="s">
        <v>711</v>
      </c>
      <c r="F1044" s="7"/>
      <c r="G1044" s="30">
        <f>G1045</f>
        <v>5606.2</v>
      </c>
    </row>
    <row r="1045" spans="1:7" s="11" customFormat="1">
      <c r="A1045" s="48" t="s">
        <v>877</v>
      </c>
      <c r="B1045" s="7"/>
      <c r="C1045" s="7" t="s">
        <v>116</v>
      </c>
      <c r="D1045" s="7" t="s">
        <v>54</v>
      </c>
      <c r="E1045" s="7" t="s">
        <v>878</v>
      </c>
      <c r="F1045" s="7"/>
      <c r="G1045" s="30">
        <f>G1046</f>
        <v>5606.2</v>
      </c>
    </row>
    <row r="1046" spans="1:7" s="11" customFormat="1">
      <c r="A1046" s="151" t="s">
        <v>879</v>
      </c>
      <c r="B1046" s="7"/>
      <c r="C1046" s="7" t="s">
        <v>116</v>
      </c>
      <c r="D1046" s="7" t="s">
        <v>54</v>
      </c>
      <c r="E1046" s="7" t="s">
        <v>880</v>
      </c>
      <c r="F1046" s="7"/>
      <c r="G1046" s="30">
        <f>G1047</f>
        <v>5606.2</v>
      </c>
    </row>
    <row r="1047" spans="1:7" s="11" customFormat="1" ht="47.25">
      <c r="A1047" s="48" t="s">
        <v>886</v>
      </c>
      <c r="B1047" s="7"/>
      <c r="C1047" s="7" t="s">
        <v>116</v>
      </c>
      <c r="D1047" s="7" t="s">
        <v>54</v>
      </c>
      <c r="E1047" s="7" t="s">
        <v>881</v>
      </c>
      <c r="F1047" s="7"/>
      <c r="G1047" s="30">
        <f>G1048</f>
        <v>5606.2</v>
      </c>
    </row>
    <row r="1048" spans="1:7" ht="31.5">
      <c r="A1048" s="153" t="s">
        <v>124</v>
      </c>
      <c r="B1048" s="7"/>
      <c r="C1048" s="7" t="s">
        <v>116</v>
      </c>
      <c r="D1048" s="7" t="s">
        <v>54</v>
      </c>
      <c r="E1048" s="7" t="s">
        <v>881</v>
      </c>
      <c r="F1048" s="7" t="s">
        <v>125</v>
      </c>
      <c r="G1048" s="30">
        <v>5606.2</v>
      </c>
    </row>
    <row r="1049" spans="1:7">
      <c r="A1049" s="153" t="s">
        <v>712</v>
      </c>
      <c r="B1049" s="7"/>
      <c r="C1049" s="7" t="s">
        <v>116</v>
      </c>
      <c r="D1049" s="7" t="s">
        <v>54</v>
      </c>
      <c r="E1049" s="7" t="s">
        <v>118</v>
      </c>
      <c r="F1049" s="7"/>
      <c r="G1049" s="30">
        <f>SUM(G1050)+G1054</f>
        <v>88314.099999999991</v>
      </c>
    </row>
    <row r="1050" spans="1:7">
      <c r="A1050" s="153" t="s">
        <v>119</v>
      </c>
      <c r="B1050" s="7"/>
      <c r="C1050" s="7" t="s">
        <v>116</v>
      </c>
      <c r="D1050" s="7" t="s">
        <v>54</v>
      </c>
      <c r="E1050" s="7" t="s">
        <v>120</v>
      </c>
      <c r="F1050" s="7"/>
      <c r="G1050" s="30">
        <f>G1051</f>
        <v>85869.2</v>
      </c>
    </row>
    <row r="1051" spans="1:7" ht="47.25">
      <c r="A1051" s="153" t="s">
        <v>26</v>
      </c>
      <c r="B1051" s="7"/>
      <c r="C1051" s="7" t="s">
        <v>116</v>
      </c>
      <c r="D1051" s="7" t="s">
        <v>54</v>
      </c>
      <c r="E1051" s="7" t="s">
        <v>121</v>
      </c>
      <c r="F1051" s="7"/>
      <c r="G1051" s="30">
        <f>G1052</f>
        <v>85869.2</v>
      </c>
    </row>
    <row r="1052" spans="1:7">
      <c r="A1052" s="153" t="s">
        <v>122</v>
      </c>
      <c r="B1052" s="7"/>
      <c r="C1052" s="7" t="s">
        <v>116</v>
      </c>
      <c r="D1052" s="7" t="s">
        <v>54</v>
      </c>
      <c r="E1052" s="7" t="s">
        <v>123</v>
      </c>
      <c r="F1052" s="7"/>
      <c r="G1052" s="30">
        <f>G1053</f>
        <v>85869.2</v>
      </c>
    </row>
    <row r="1053" spans="1:7" ht="31.5">
      <c r="A1053" s="153" t="s">
        <v>124</v>
      </c>
      <c r="B1053" s="7"/>
      <c r="C1053" s="7" t="s">
        <v>116</v>
      </c>
      <c r="D1053" s="7" t="s">
        <v>54</v>
      </c>
      <c r="E1053" s="7" t="s">
        <v>123</v>
      </c>
      <c r="F1053" s="7" t="s">
        <v>125</v>
      </c>
      <c r="G1053" s="30">
        <v>85869.2</v>
      </c>
    </row>
    <row r="1054" spans="1:7" ht="31.5">
      <c r="A1054" s="153" t="s">
        <v>159</v>
      </c>
      <c r="B1054" s="8"/>
      <c r="C1054" s="7" t="s">
        <v>116</v>
      </c>
      <c r="D1054" s="7" t="s">
        <v>54</v>
      </c>
      <c r="E1054" s="7" t="s">
        <v>160</v>
      </c>
      <c r="F1054" s="9"/>
      <c r="G1054" s="30">
        <f>G1055+G1064</f>
        <v>2444.9</v>
      </c>
    </row>
    <row r="1055" spans="1:7">
      <c r="A1055" s="153" t="s">
        <v>154</v>
      </c>
      <c r="B1055" s="8"/>
      <c r="C1055" s="7" t="s">
        <v>116</v>
      </c>
      <c r="D1055" s="7" t="s">
        <v>54</v>
      </c>
      <c r="E1055" s="7" t="s">
        <v>161</v>
      </c>
      <c r="F1055" s="9"/>
      <c r="G1055" s="30">
        <f>SUM(G1056+G1059+G1061)</f>
        <v>2444.9</v>
      </c>
    </row>
    <row r="1056" spans="1:7">
      <c r="A1056" s="153" t="s">
        <v>498</v>
      </c>
      <c r="B1056" s="8"/>
      <c r="C1056" s="7" t="s">
        <v>116</v>
      </c>
      <c r="D1056" s="7" t="s">
        <v>54</v>
      </c>
      <c r="E1056" s="7" t="s">
        <v>499</v>
      </c>
      <c r="F1056" s="7"/>
      <c r="G1056" s="30">
        <f>G1057</f>
        <v>1506.2</v>
      </c>
    </row>
    <row r="1057" spans="1:7">
      <c r="A1057" s="153" t="s">
        <v>122</v>
      </c>
      <c r="B1057" s="8"/>
      <c r="C1057" s="7" t="s">
        <v>116</v>
      </c>
      <c r="D1057" s="7" t="s">
        <v>54</v>
      </c>
      <c r="E1057" s="7" t="s">
        <v>500</v>
      </c>
      <c r="F1057" s="7"/>
      <c r="G1057" s="30">
        <f>G1058</f>
        <v>1506.2</v>
      </c>
    </row>
    <row r="1058" spans="1:7" ht="31.5">
      <c r="A1058" s="153" t="s">
        <v>124</v>
      </c>
      <c r="B1058" s="8"/>
      <c r="C1058" s="7" t="s">
        <v>116</v>
      </c>
      <c r="D1058" s="7" t="s">
        <v>54</v>
      </c>
      <c r="E1058" s="7" t="s">
        <v>500</v>
      </c>
      <c r="F1058" s="7" t="s">
        <v>125</v>
      </c>
      <c r="G1058" s="30">
        <v>1506.2</v>
      </c>
    </row>
    <row r="1059" spans="1:7" ht="31.5">
      <c r="A1059" s="153" t="s">
        <v>289</v>
      </c>
      <c r="B1059" s="8"/>
      <c r="C1059" s="7" t="s">
        <v>116</v>
      </c>
      <c r="D1059" s="7" t="s">
        <v>54</v>
      </c>
      <c r="E1059" s="7" t="s">
        <v>520</v>
      </c>
      <c r="F1059" s="7"/>
      <c r="G1059" s="30">
        <f>SUM(G1060)</f>
        <v>400</v>
      </c>
    </row>
    <row r="1060" spans="1:7" ht="31.5">
      <c r="A1060" s="153" t="s">
        <v>124</v>
      </c>
      <c r="B1060" s="8"/>
      <c r="C1060" s="7" t="s">
        <v>116</v>
      </c>
      <c r="D1060" s="7" t="s">
        <v>54</v>
      </c>
      <c r="E1060" s="7" t="s">
        <v>521</v>
      </c>
      <c r="F1060" s="7" t="s">
        <v>125</v>
      </c>
      <c r="G1060" s="30">
        <v>400</v>
      </c>
    </row>
    <row r="1061" spans="1:7">
      <c r="A1061" s="153" t="s">
        <v>394</v>
      </c>
      <c r="B1061" s="8"/>
      <c r="C1061" s="7" t="s">
        <v>116</v>
      </c>
      <c r="D1061" s="7" t="s">
        <v>54</v>
      </c>
      <c r="E1061" s="7" t="s">
        <v>501</v>
      </c>
      <c r="F1061" s="7"/>
      <c r="G1061" s="30">
        <f>SUM(G1062)</f>
        <v>538.70000000000005</v>
      </c>
    </row>
    <row r="1062" spans="1:7">
      <c r="A1062" s="153" t="s">
        <v>394</v>
      </c>
      <c r="B1062" s="8"/>
      <c r="C1062" s="7" t="s">
        <v>116</v>
      </c>
      <c r="D1062" s="7" t="s">
        <v>54</v>
      </c>
      <c r="E1062" s="7" t="s">
        <v>502</v>
      </c>
      <c r="F1062" s="7"/>
      <c r="G1062" s="30">
        <f>G1063</f>
        <v>538.70000000000005</v>
      </c>
    </row>
    <row r="1063" spans="1:7" ht="31.5">
      <c r="A1063" s="153" t="s">
        <v>124</v>
      </c>
      <c r="B1063" s="8"/>
      <c r="C1063" s="7" t="s">
        <v>116</v>
      </c>
      <c r="D1063" s="7" t="s">
        <v>54</v>
      </c>
      <c r="E1063" s="7" t="s">
        <v>502</v>
      </c>
      <c r="F1063" s="7" t="s">
        <v>125</v>
      </c>
      <c r="G1063" s="30">
        <v>538.70000000000005</v>
      </c>
    </row>
    <row r="1064" spans="1:7" hidden="1">
      <c r="A1064" s="153" t="s">
        <v>877</v>
      </c>
      <c r="B1064" s="8"/>
      <c r="C1064" s="7" t="s">
        <v>116</v>
      </c>
      <c r="D1064" s="7" t="s">
        <v>54</v>
      </c>
      <c r="E1064" s="7" t="s">
        <v>882</v>
      </c>
      <c r="F1064" s="7"/>
      <c r="G1064" s="30">
        <f>G1065</f>
        <v>0</v>
      </c>
    </row>
    <row r="1065" spans="1:7" ht="63" hidden="1">
      <c r="A1065" s="153" t="s">
        <v>933</v>
      </c>
      <c r="B1065" s="8"/>
      <c r="C1065" s="7" t="s">
        <v>116</v>
      </c>
      <c r="D1065" s="7" t="s">
        <v>54</v>
      </c>
      <c r="E1065" s="7" t="s">
        <v>883</v>
      </c>
      <c r="F1065" s="7"/>
      <c r="G1065" s="30">
        <f>G1066</f>
        <v>0</v>
      </c>
    </row>
    <row r="1066" spans="1:7" ht="31.5" hidden="1">
      <c r="A1066" s="153" t="s">
        <v>124</v>
      </c>
      <c r="B1066" s="8"/>
      <c r="C1066" s="7" t="s">
        <v>116</v>
      </c>
      <c r="D1066" s="7" t="s">
        <v>54</v>
      </c>
      <c r="E1066" s="7" t="s">
        <v>883</v>
      </c>
      <c r="F1066" s="7" t="s">
        <v>125</v>
      </c>
      <c r="G1066" s="30"/>
    </row>
    <row r="1067" spans="1:7">
      <c r="A1067" s="158" t="s">
        <v>406</v>
      </c>
      <c r="B1067" s="7"/>
      <c r="C1067" s="7" t="s">
        <v>116</v>
      </c>
      <c r="D1067" s="7" t="s">
        <v>116</v>
      </c>
      <c r="E1067" s="37"/>
      <c r="F1067" s="37"/>
      <c r="G1067" s="30">
        <f t="shared" ref="G1067:G1071" si="4">SUM(G1068)</f>
        <v>249.8</v>
      </c>
    </row>
    <row r="1068" spans="1:7" ht="31.5">
      <c r="A1068" s="158" t="s">
        <v>754</v>
      </c>
      <c r="B1068" s="159"/>
      <c r="C1068" s="159" t="s">
        <v>116</v>
      </c>
      <c r="D1068" s="159" t="s">
        <v>116</v>
      </c>
      <c r="E1068" s="37" t="s">
        <v>382</v>
      </c>
      <c r="F1068" s="37"/>
      <c r="G1068" s="30">
        <f t="shared" si="4"/>
        <v>249.8</v>
      </c>
    </row>
    <row r="1069" spans="1:7" ht="31.5">
      <c r="A1069" s="158" t="s">
        <v>755</v>
      </c>
      <c r="B1069" s="7"/>
      <c r="C1069" s="7" t="s">
        <v>116</v>
      </c>
      <c r="D1069" s="7" t="s">
        <v>116</v>
      </c>
      <c r="E1069" s="7" t="s">
        <v>414</v>
      </c>
      <c r="F1069" s="7"/>
      <c r="G1069" s="30">
        <f t="shared" si="4"/>
        <v>249.8</v>
      </c>
    </row>
    <row r="1070" spans="1:7">
      <c r="A1070" s="158" t="s">
        <v>35</v>
      </c>
      <c r="B1070" s="7"/>
      <c r="C1070" s="7" t="s">
        <v>116</v>
      </c>
      <c r="D1070" s="7" t="s">
        <v>116</v>
      </c>
      <c r="E1070" s="7" t="s">
        <v>415</v>
      </c>
      <c r="F1070" s="7"/>
      <c r="G1070" s="30">
        <f t="shared" si="4"/>
        <v>249.8</v>
      </c>
    </row>
    <row r="1071" spans="1:7" ht="31.5">
      <c r="A1071" s="158" t="s">
        <v>416</v>
      </c>
      <c r="B1071" s="37"/>
      <c r="C1071" s="7" t="s">
        <v>116</v>
      </c>
      <c r="D1071" s="7" t="s">
        <v>116</v>
      </c>
      <c r="E1071" s="7" t="s">
        <v>417</v>
      </c>
      <c r="F1071" s="7"/>
      <c r="G1071" s="30">
        <f t="shared" si="4"/>
        <v>249.8</v>
      </c>
    </row>
    <row r="1072" spans="1:7" ht="31.5">
      <c r="A1072" s="158" t="s">
        <v>248</v>
      </c>
      <c r="B1072" s="7"/>
      <c r="C1072" s="7" t="s">
        <v>116</v>
      </c>
      <c r="D1072" s="7" t="s">
        <v>116</v>
      </c>
      <c r="E1072" s="7" t="s">
        <v>417</v>
      </c>
      <c r="F1072" s="25">
        <v>600</v>
      </c>
      <c r="G1072" s="30">
        <v>249.8</v>
      </c>
    </row>
    <row r="1073" spans="1:7">
      <c r="A1073" s="153" t="s">
        <v>126</v>
      </c>
      <c r="B1073" s="7"/>
      <c r="C1073" s="7" t="s">
        <v>15</v>
      </c>
      <c r="D1073" s="7"/>
      <c r="E1073" s="7"/>
      <c r="F1073" s="7"/>
      <c r="G1073" s="30">
        <f>SUM(G1074+G1144)</f>
        <v>161896.70000000001</v>
      </c>
    </row>
    <row r="1074" spans="1:7">
      <c r="A1074" s="153" t="s">
        <v>127</v>
      </c>
      <c r="B1074" s="7"/>
      <c r="C1074" s="7" t="s">
        <v>15</v>
      </c>
      <c r="D1074" s="7" t="s">
        <v>34</v>
      </c>
      <c r="E1074" s="7"/>
      <c r="F1074" s="7"/>
      <c r="G1074" s="30">
        <f>G1083+G1075+G1139</f>
        <v>124350.8</v>
      </c>
    </row>
    <row r="1075" spans="1:7" ht="31.5">
      <c r="A1075" s="153" t="s">
        <v>718</v>
      </c>
      <c r="B1075" s="7"/>
      <c r="C1075" s="7" t="s">
        <v>15</v>
      </c>
      <c r="D1075" s="7" t="s">
        <v>34</v>
      </c>
      <c r="E1075" s="7" t="s">
        <v>580</v>
      </c>
      <c r="F1075" s="7"/>
      <c r="G1075" s="30">
        <f>G1076</f>
        <v>154</v>
      </c>
    </row>
    <row r="1076" spans="1:7">
      <c r="A1076" s="153" t="s">
        <v>719</v>
      </c>
      <c r="B1076" s="7"/>
      <c r="C1076" s="7" t="s">
        <v>15</v>
      </c>
      <c r="D1076" s="7" t="s">
        <v>34</v>
      </c>
      <c r="E1076" s="7" t="s">
        <v>581</v>
      </c>
      <c r="F1076" s="7"/>
      <c r="G1076" s="30">
        <f>SUM(G1077)</f>
        <v>154</v>
      </c>
    </row>
    <row r="1077" spans="1:7">
      <c r="A1077" s="153" t="s">
        <v>879</v>
      </c>
      <c r="B1077" s="7"/>
      <c r="C1077" s="7" t="s">
        <v>15</v>
      </c>
      <c r="D1077" s="7" t="s">
        <v>34</v>
      </c>
      <c r="E1077" s="7" t="s">
        <v>884</v>
      </c>
      <c r="F1077" s="7"/>
      <c r="G1077" s="30">
        <f>SUM(G1078)</f>
        <v>154</v>
      </c>
    </row>
    <row r="1078" spans="1:7">
      <c r="A1078" s="153" t="s">
        <v>784</v>
      </c>
      <c r="B1078" s="7"/>
      <c r="C1078" s="7" t="s">
        <v>15</v>
      </c>
      <c r="D1078" s="7" t="s">
        <v>34</v>
      </c>
      <c r="E1078" s="7" t="s">
        <v>885</v>
      </c>
      <c r="F1078" s="7"/>
      <c r="G1078" s="30">
        <f>SUM(G1079)</f>
        <v>154</v>
      </c>
    </row>
    <row r="1079" spans="1:7" ht="28.5" customHeight="1">
      <c r="A1079" s="153" t="s">
        <v>52</v>
      </c>
      <c r="B1079" s="7"/>
      <c r="C1079" s="7" t="s">
        <v>15</v>
      </c>
      <c r="D1079" s="7" t="s">
        <v>34</v>
      </c>
      <c r="E1079" s="7" t="s">
        <v>885</v>
      </c>
      <c r="F1079" s="7" t="s">
        <v>93</v>
      </c>
      <c r="G1079" s="30">
        <v>154</v>
      </c>
    </row>
    <row r="1080" spans="1:7" hidden="1">
      <c r="A1080" s="153" t="s">
        <v>576</v>
      </c>
      <c r="B1080" s="7"/>
      <c r="C1080" s="7" t="s">
        <v>15</v>
      </c>
      <c r="D1080" s="7" t="s">
        <v>34</v>
      </c>
      <c r="E1080" s="7" t="s">
        <v>577</v>
      </c>
      <c r="F1080" s="7"/>
      <c r="G1080" s="30">
        <f>G1081</f>
        <v>0</v>
      </c>
    </row>
    <row r="1081" spans="1:7" hidden="1">
      <c r="A1081" s="153" t="s">
        <v>578</v>
      </c>
      <c r="B1081" s="7"/>
      <c r="C1081" s="7" t="s">
        <v>15</v>
      </c>
      <c r="D1081" s="7" t="s">
        <v>34</v>
      </c>
      <c r="E1081" s="7" t="s">
        <v>579</v>
      </c>
      <c r="F1081" s="7"/>
      <c r="G1081" s="30">
        <f>G1082</f>
        <v>0</v>
      </c>
    </row>
    <row r="1082" spans="1:7" ht="47.25" hidden="1">
      <c r="A1082" s="153" t="s">
        <v>51</v>
      </c>
      <c r="B1082" s="7"/>
      <c r="C1082" s="7" t="s">
        <v>15</v>
      </c>
      <c r="D1082" s="7" t="s">
        <v>34</v>
      </c>
      <c r="E1082" s="7" t="s">
        <v>579</v>
      </c>
      <c r="F1082" s="7" t="s">
        <v>91</v>
      </c>
      <c r="G1082" s="30"/>
    </row>
    <row r="1083" spans="1:7">
      <c r="A1083" s="153" t="s">
        <v>712</v>
      </c>
      <c r="B1083" s="7"/>
      <c r="C1083" s="7" t="s">
        <v>15</v>
      </c>
      <c r="D1083" s="7" t="s">
        <v>34</v>
      </c>
      <c r="E1083" s="7" t="s">
        <v>118</v>
      </c>
      <c r="F1083" s="7"/>
      <c r="G1083" s="30">
        <f>G1084+G1097+G1103+G1107+G1118</f>
        <v>123896.8</v>
      </c>
    </row>
    <row r="1084" spans="1:7">
      <c r="A1084" s="153" t="s">
        <v>128</v>
      </c>
      <c r="B1084" s="7"/>
      <c r="C1084" s="7" t="s">
        <v>15</v>
      </c>
      <c r="D1084" s="7" t="s">
        <v>34</v>
      </c>
      <c r="E1084" s="7" t="s">
        <v>129</v>
      </c>
      <c r="F1084" s="7"/>
      <c r="G1084" s="30">
        <f>G1085+G1092+G1088</f>
        <v>60216.399999999994</v>
      </c>
    </row>
    <row r="1085" spans="1:7" ht="47.25">
      <c r="A1085" s="153" t="s">
        <v>26</v>
      </c>
      <c r="B1085" s="7"/>
      <c r="C1085" s="7" t="s">
        <v>15</v>
      </c>
      <c r="D1085" s="7" t="s">
        <v>34</v>
      </c>
      <c r="E1085" s="7" t="s">
        <v>130</v>
      </c>
      <c r="F1085" s="7"/>
      <c r="G1085" s="30">
        <f>G1086</f>
        <v>37158</v>
      </c>
    </row>
    <row r="1086" spans="1:7">
      <c r="A1086" s="153" t="s">
        <v>131</v>
      </c>
      <c r="B1086" s="7"/>
      <c r="C1086" s="7" t="s">
        <v>15</v>
      </c>
      <c r="D1086" s="7" t="s">
        <v>34</v>
      </c>
      <c r="E1086" s="7" t="s">
        <v>132</v>
      </c>
      <c r="F1086" s="7"/>
      <c r="G1086" s="30">
        <f>G1087</f>
        <v>37158</v>
      </c>
    </row>
    <row r="1087" spans="1:7" ht="31.5">
      <c r="A1087" s="153" t="s">
        <v>124</v>
      </c>
      <c r="B1087" s="7"/>
      <c r="C1087" s="7" t="s">
        <v>15</v>
      </c>
      <c r="D1087" s="7" t="s">
        <v>34</v>
      </c>
      <c r="E1087" s="7" t="s">
        <v>132</v>
      </c>
      <c r="F1087" s="7" t="s">
        <v>125</v>
      </c>
      <c r="G1087" s="30">
        <v>37158</v>
      </c>
    </row>
    <row r="1088" spans="1:7">
      <c r="A1088" s="153" t="s">
        <v>154</v>
      </c>
      <c r="B1088" s="7"/>
      <c r="C1088" s="7" t="s">
        <v>15</v>
      </c>
      <c r="D1088" s="7" t="s">
        <v>34</v>
      </c>
      <c r="E1088" s="7" t="s">
        <v>919</v>
      </c>
      <c r="F1088" s="7"/>
      <c r="G1088" s="30">
        <f>SUM(G1089)</f>
        <v>67.7</v>
      </c>
    </row>
    <row r="1089" spans="1:7">
      <c r="A1089" s="153" t="s">
        <v>131</v>
      </c>
      <c r="B1089" s="7"/>
      <c r="C1089" s="7" t="s">
        <v>15</v>
      </c>
      <c r="D1089" s="7" t="s">
        <v>34</v>
      </c>
      <c r="E1089" s="7" t="s">
        <v>920</v>
      </c>
      <c r="F1089" s="7"/>
      <c r="G1089" s="30">
        <f>SUM(G1090)</f>
        <v>67.7</v>
      </c>
    </row>
    <row r="1090" spans="1:7">
      <c r="A1090" s="153" t="s">
        <v>394</v>
      </c>
      <c r="B1090" s="7"/>
      <c r="C1090" s="7" t="s">
        <v>15</v>
      </c>
      <c r="D1090" s="7" t="s">
        <v>34</v>
      </c>
      <c r="E1090" s="7" t="s">
        <v>921</v>
      </c>
      <c r="F1090" s="7"/>
      <c r="G1090" s="30">
        <f>SUM(G1091)</f>
        <v>67.7</v>
      </c>
    </row>
    <row r="1091" spans="1:7" ht="31.5">
      <c r="A1091" s="153" t="s">
        <v>124</v>
      </c>
      <c r="B1091" s="7"/>
      <c r="C1091" s="7" t="s">
        <v>15</v>
      </c>
      <c r="D1091" s="7" t="s">
        <v>34</v>
      </c>
      <c r="E1091" s="7" t="s">
        <v>921</v>
      </c>
      <c r="F1091" s="7" t="s">
        <v>125</v>
      </c>
      <c r="G1091" s="30">
        <v>67.7</v>
      </c>
    </row>
    <row r="1092" spans="1:7" ht="31.5">
      <c r="A1092" s="153" t="s">
        <v>45</v>
      </c>
      <c r="B1092" s="7"/>
      <c r="C1092" s="7" t="s">
        <v>15</v>
      </c>
      <c r="D1092" s="7" t="s">
        <v>34</v>
      </c>
      <c r="E1092" s="7" t="s">
        <v>133</v>
      </c>
      <c r="F1092" s="7"/>
      <c r="G1092" s="30">
        <f>G1093</f>
        <v>22990.7</v>
      </c>
    </row>
    <row r="1093" spans="1:7">
      <c r="A1093" s="153" t="s">
        <v>131</v>
      </c>
      <c r="B1093" s="7"/>
      <c r="C1093" s="7" t="s">
        <v>15</v>
      </c>
      <c r="D1093" s="7" t="s">
        <v>34</v>
      </c>
      <c r="E1093" s="7" t="s">
        <v>134</v>
      </c>
      <c r="F1093" s="7"/>
      <c r="G1093" s="30">
        <f>G1094+G1095+G1096</f>
        <v>22990.7</v>
      </c>
    </row>
    <row r="1094" spans="1:7" ht="47.25">
      <c r="A1094" s="153" t="s">
        <v>51</v>
      </c>
      <c r="B1094" s="7"/>
      <c r="C1094" s="7" t="s">
        <v>15</v>
      </c>
      <c r="D1094" s="7" t="s">
        <v>34</v>
      </c>
      <c r="E1094" s="7" t="s">
        <v>134</v>
      </c>
      <c r="F1094" s="7" t="s">
        <v>91</v>
      </c>
      <c r="G1094" s="30">
        <v>17615.099999999999</v>
      </c>
    </row>
    <row r="1095" spans="1:7" ht="31.5">
      <c r="A1095" s="153" t="s">
        <v>52</v>
      </c>
      <c r="B1095" s="7"/>
      <c r="C1095" s="7" t="s">
        <v>15</v>
      </c>
      <c r="D1095" s="7" t="s">
        <v>34</v>
      </c>
      <c r="E1095" s="7" t="s">
        <v>134</v>
      </c>
      <c r="F1095" s="7" t="s">
        <v>93</v>
      </c>
      <c r="G1095" s="157">
        <v>4976.7</v>
      </c>
    </row>
    <row r="1096" spans="1:7">
      <c r="A1096" s="153" t="s">
        <v>22</v>
      </c>
      <c r="B1096" s="7"/>
      <c r="C1096" s="7" t="s">
        <v>15</v>
      </c>
      <c r="D1096" s="7" t="s">
        <v>34</v>
      </c>
      <c r="E1096" s="7" t="s">
        <v>134</v>
      </c>
      <c r="F1096" s="7" t="s">
        <v>98</v>
      </c>
      <c r="G1096" s="30">
        <v>398.9</v>
      </c>
    </row>
    <row r="1097" spans="1:7">
      <c r="A1097" s="153" t="s">
        <v>136</v>
      </c>
      <c r="B1097" s="7"/>
      <c r="C1097" s="7" t="s">
        <v>15</v>
      </c>
      <c r="D1097" s="7" t="s">
        <v>34</v>
      </c>
      <c r="E1097" s="7" t="s">
        <v>137</v>
      </c>
      <c r="F1097" s="7"/>
      <c r="G1097" s="30">
        <f>G1098</f>
        <v>49237.899999999994</v>
      </c>
    </row>
    <row r="1098" spans="1:7" ht="31.5">
      <c r="A1098" s="153" t="s">
        <v>45</v>
      </c>
      <c r="B1098" s="7"/>
      <c r="C1098" s="7" t="s">
        <v>15</v>
      </c>
      <c r="D1098" s="7" t="s">
        <v>34</v>
      </c>
      <c r="E1098" s="7" t="s">
        <v>138</v>
      </c>
      <c r="F1098" s="7"/>
      <c r="G1098" s="30">
        <f>G1099</f>
        <v>49237.899999999994</v>
      </c>
    </row>
    <row r="1099" spans="1:7">
      <c r="A1099" s="153" t="s">
        <v>139</v>
      </c>
      <c r="B1099" s="7"/>
      <c r="C1099" s="7" t="s">
        <v>15</v>
      </c>
      <c r="D1099" s="7" t="s">
        <v>34</v>
      </c>
      <c r="E1099" s="7" t="s">
        <v>140</v>
      </c>
      <c r="F1099" s="7"/>
      <c r="G1099" s="30">
        <f>G1100+G1101+G1102</f>
        <v>49237.899999999994</v>
      </c>
    </row>
    <row r="1100" spans="1:7" ht="47.25">
      <c r="A1100" s="153" t="s">
        <v>51</v>
      </c>
      <c r="B1100" s="7"/>
      <c r="C1100" s="7" t="s">
        <v>15</v>
      </c>
      <c r="D1100" s="7" t="s">
        <v>34</v>
      </c>
      <c r="E1100" s="7" t="s">
        <v>140</v>
      </c>
      <c r="F1100" s="7" t="s">
        <v>91</v>
      </c>
      <c r="G1100" s="30">
        <v>42121.7</v>
      </c>
    </row>
    <row r="1101" spans="1:7" ht="31.5">
      <c r="A1101" s="153" t="s">
        <v>52</v>
      </c>
      <c r="B1101" s="7"/>
      <c r="C1101" s="7" t="s">
        <v>15</v>
      </c>
      <c r="D1101" s="7" t="s">
        <v>34</v>
      </c>
      <c r="E1101" s="7" t="s">
        <v>140</v>
      </c>
      <c r="F1101" s="7" t="s">
        <v>93</v>
      </c>
      <c r="G1101" s="157">
        <v>6639.6</v>
      </c>
    </row>
    <row r="1102" spans="1:7">
      <c r="A1102" s="153" t="s">
        <v>22</v>
      </c>
      <c r="B1102" s="7"/>
      <c r="C1102" s="7" t="s">
        <v>15</v>
      </c>
      <c r="D1102" s="7" t="s">
        <v>34</v>
      </c>
      <c r="E1102" s="7" t="s">
        <v>140</v>
      </c>
      <c r="F1102" s="7" t="s">
        <v>98</v>
      </c>
      <c r="G1102" s="30">
        <v>476.6</v>
      </c>
    </row>
    <row r="1103" spans="1:7">
      <c r="A1103" s="153" t="s">
        <v>141</v>
      </c>
      <c r="B1103" s="7"/>
      <c r="C1103" s="7" t="s">
        <v>15</v>
      </c>
      <c r="D1103" s="7" t="s">
        <v>34</v>
      </c>
      <c r="E1103" s="7" t="s">
        <v>142</v>
      </c>
      <c r="F1103" s="7"/>
      <c r="G1103" s="30">
        <f>G1104</f>
        <v>9380.1</v>
      </c>
    </row>
    <row r="1104" spans="1:7" ht="47.25">
      <c r="A1104" s="153" t="s">
        <v>26</v>
      </c>
      <c r="B1104" s="7"/>
      <c r="C1104" s="7" t="s">
        <v>15</v>
      </c>
      <c r="D1104" s="7" t="s">
        <v>34</v>
      </c>
      <c r="E1104" s="7" t="s">
        <v>143</v>
      </c>
      <c r="F1104" s="7"/>
      <c r="G1104" s="30">
        <f>G1105</f>
        <v>9380.1</v>
      </c>
    </row>
    <row r="1105" spans="1:7">
      <c r="A1105" s="153" t="s">
        <v>144</v>
      </c>
      <c r="B1105" s="7"/>
      <c r="C1105" s="7" t="s">
        <v>15</v>
      </c>
      <c r="D1105" s="7" t="s">
        <v>34</v>
      </c>
      <c r="E1105" s="7" t="s">
        <v>145</v>
      </c>
      <c r="F1105" s="7"/>
      <c r="G1105" s="30">
        <f>G1106</f>
        <v>9380.1</v>
      </c>
    </row>
    <row r="1106" spans="1:7" ht="31.5">
      <c r="A1106" s="153" t="s">
        <v>124</v>
      </c>
      <c r="B1106" s="7"/>
      <c r="C1106" s="7" t="s">
        <v>15</v>
      </c>
      <c r="D1106" s="7" t="s">
        <v>34</v>
      </c>
      <c r="E1106" s="7" t="s">
        <v>145</v>
      </c>
      <c r="F1106" s="7" t="s">
        <v>125</v>
      </c>
      <c r="G1106" s="30">
        <v>9380.1</v>
      </c>
    </row>
    <row r="1107" spans="1:7" ht="31.5">
      <c r="A1107" s="153" t="s">
        <v>152</v>
      </c>
      <c r="B1107" s="9"/>
      <c r="C1107" s="7" t="s">
        <v>15</v>
      </c>
      <c r="D1107" s="7" t="s">
        <v>34</v>
      </c>
      <c r="E1107" s="7" t="s">
        <v>153</v>
      </c>
      <c r="F1107" s="7"/>
      <c r="G1107" s="30">
        <f>SUM(G1112+G1108)</f>
        <v>2079.1</v>
      </c>
    </row>
    <row r="1108" spans="1:7">
      <c r="A1108" s="153" t="s">
        <v>35</v>
      </c>
      <c r="B1108" s="8"/>
      <c r="C1108" s="7" t="s">
        <v>15</v>
      </c>
      <c r="D1108" s="7" t="s">
        <v>34</v>
      </c>
      <c r="E1108" s="7" t="s">
        <v>489</v>
      </c>
      <c r="F1108" s="9"/>
      <c r="G1108" s="30">
        <f>G1109</f>
        <v>98.4</v>
      </c>
    </row>
    <row r="1109" spans="1:7">
      <c r="A1109" s="153" t="s">
        <v>156</v>
      </c>
      <c r="B1109" s="8"/>
      <c r="C1109" s="7" t="s">
        <v>15</v>
      </c>
      <c r="D1109" s="7" t="s">
        <v>34</v>
      </c>
      <c r="E1109" s="7" t="s">
        <v>713</v>
      </c>
      <c r="F1109" s="9"/>
      <c r="G1109" s="30">
        <f>G1110</f>
        <v>98.4</v>
      </c>
    </row>
    <row r="1110" spans="1:7">
      <c r="A1110" s="153" t="s">
        <v>131</v>
      </c>
      <c r="B1110" s="8"/>
      <c r="C1110" s="7" t="s">
        <v>15</v>
      </c>
      <c r="D1110" s="7" t="s">
        <v>34</v>
      </c>
      <c r="E1110" s="7" t="s">
        <v>490</v>
      </c>
      <c r="F1110" s="7"/>
      <c r="G1110" s="30">
        <f>G1111</f>
        <v>98.4</v>
      </c>
    </row>
    <row r="1111" spans="1:7" ht="31.5">
      <c r="A1111" s="153" t="s">
        <v>52</v>
      </c>
      <c r="B1111" s="8"/>
      <c r="C1111" s="7" t="s">
        <v>15</v>
      </c>
      <c r="D1111" s="7" t="s">
        <v>34</v>
      </c>
      <c r="E1111" s="7" t="s">
        <v>490</v>
      </c>
      <c r="F1111" s="7" t="s">
        <v>93</v>
      </c>
      <c r="G1111" s="30">
        <v>98.4</v>
      </c>
    </row>
    <row r="1112" spans="1:7">
      <c r="A1112" s="153" t="s">
        <v>154</v>
      </c>
      <c r="B1112" s="9"/>
      <c r="C1112" s="7" t="s">
        <v>15</v>
      </c>
      <c r="D1112" s="7" t="s">
        <v>34</v>
      </c>
      <c r="E1112" s="7" t="s">
        <v>155</v>
      </c>
      <c r="F1112" s="7"/>
      <c r="G1112" s="30">
        <f>SUM(G1113)+G1116</f>
        <v>1980.7</v>
      </c>
    </row>
    <row r="1113" spans="1:7" ht="31.5">
      <c r="A1113" s="153" t="s">
        <v>934</v>
      </c>
      <c r="B1113" s="9"/>
      <c r="C1113" s="7" t="s">
        <v>15</v>
      </c>
      <c r="D1113" s="7" t="s">
        <v>34</v>
      </c>
      <c r="E1113" s="7" t="s">
        <v>922</v>
      </c>
      <c r="F1113" s="7"/>
      <c r="G1113" s="30">
        <f>SUM(G1114)</f>
        <v>1935.7</v>
      </c>
    </row>
    <row r="1114" spans="1:7">
      <c r="A1114" s="153" t="s">
        <v>144</v>
      </c>
      <c r="B1114" s="9"/>
      <c r="C1114" s="7" t="s">
        <v>15</v>
      </c>
      <c r="D1114" s="7" t="s">
        <v>34</v>
      </c>
      <c r="E1114" s="7" t="s">
        <v>923</v>
      </c>
      <c r="F1114" s="7"/>
      <c r="G1114" s="30">
        <f>SUM(G1115)</f>
        <v>1935.7</v>
      </c>
    </row>
    <row r="1115" spans="1:7" ht="28.5" customHeight="1">
      <c r="A1115" s="153" t="s">
        <v>248</v>
      </c>
      <c r="B1115" s="9"/>
      <c r="C1115" s="7" t="s">
        <v>15</v>
      </c>
      <c r="D1115" s="7" t="s">
        <v>34</v>
      </c>
      <c r="E1115" s="7" t="s">
        <v>923</v>
      </c>
      <c r="F1115" s="7" t="s">
        <v>125</v>
      </c>
      <c r="G1115" s="30">
        <v>1935.7</v>
      </c>
    </row>
    <row r="1116" spans="1:7">
      <c r="A1116" s="153" t="s">
        <v>394</v>
      </c>
      <c r="B1116" s="9"/>
      <c r="C1116" s="7" t="s">
        <v>15</v>
      </c>
      <c r="D1116" s="7" t="s">
        <v>34</v>
      </c>
      <c r="E1116" s="7" t="s">
        <v>488</v>
      </c>
      <c r="F1116" s="7"/>
      <c r="G1116" s="30">
        <f>SUM(G1117)</f>
        <v>45</v>
      </c>
    </row>
    <row r="1117" spans="1:7" ht="31.5">
      <c r="A1117" s="153" t="s">
        <v>72</v>
      </c>
      <c r="B1117" s="9"/>
      <c r="C1117" s="7" t="s">
        <v>15</v>
      </c>
      <c r="D1117" s="7" t="s">
        <v>34</v>
      </c>
      <c r="E1117" s="7" t="s">
        <v>488</v>
      </c>
      <c r="F1117" s="7" t="s">
        <v>125</v>
      </c>
      <c r="G1117" s="30">
        <v>45</v>
      </c>
    </row>
    <row r="1118" spans="1:7" ht="31.5">
      <c r="A1118" s="153" t="s">
        <v>159</v>
      </c>
      <c r="B1118" s="9"/>
      <c r="C1118" s="7" t="s">
        <v>15</v>
      </c>
      <c r="D1118" s="7" t="s">
        <v>34</v>
      </c>
      <c r="E1118" s="7" t="s">
        <v>160</v>
      </c>
      <c r="F1118" s="7"/>
      <c r="G1118" s="30">
        <f>SUM(G1119)+G1127</f>
        <v>2983.3</v>
      </c>
    </row>
    <row r="1119" spans="1:7">
      <c r="A1119" s="153" t="s">
        <v>35</v>
      </c>
      <c r="B1119" s="9"/>
      <c r="C1119" s="7" t="s">
        <v>15</v>
      </c>
      <c r="D1119" s="7" t="s">
        <v>34</v>
      </c>
      <c r="E1119" s="7" t="s">
        <v>493</v>
      </c>
      <c r="F1119" s="7"/>
      <c r="G1119" s="30">
        <f>SUM(G1120)</f>
        <v>2870.2000000000003</v>
      </c>
    </row>
    <row r="1120" spans="1:7">
      <c r="A1120" s="153" t="s">
        <v>156</v>
      </c>
      <c r="B1120" s="9"/>
      <c r="C1120" s="7" t="s">
        <v>15</v>
      </c>
      <c r="D1120" s="7" t="s">
        <v>34</v>
      </c>
      <c r="E1120" s="7" t="s">
        <v>494</v>
      </c>
      <c r="F1120" s="7"/>
      <c r="G1120" s="30">
        <f>SUM(G1123+G1121+G1125)</f>
        <v>2870.2000000000003</v>
      </c>
    </row>
    <row r="1121" spans="1:7">
      <c r="A1121" s="153" t="s">
        <v>131</v>
      </c>
      <c r="B1121" s="8"/>
      <c r="C1121" s="7" t="s">
        <v>15</v>
      </c>
      <c r="D1121" s="7" t="s">
        <v>34</v>
      </c>
      <c r="E1121" s="7" t="s">
        <v>495</v>
      </c>
      <c r="F1121" s="7"/>
      <c r="G1121" s="30">
        <f>G1122</f>
        <v>2249.4</v>
      </c>
    </row>
    <row r="1122" spans="1:7" ht="31.5">
      <c r="A1122" s="153" t="s">
        <v>52</v>
      </c>
      <c r="B1122" s="8"/>
      <c r="C1122" s="7" t="s">
        <v>15</v>
      </c>
      <c r="D1122" s="7" t="s">
        <v>34</v>
      </c>
      <c r="E1122" s="7" t="s">
        <v>495</v>
      </c>
      <c r="F1122" s="7" t="s">
        <v>93</v>
      </c>
      <c r="G1122" s="30">
        <v>2249.4</v>
      </c>
    </row>
    <row r="1123" spans="1:7">
      <c r="A1123" s="153" t="s">
        <v>139</v>
      </c>
      <c r="B1123" s="9"/>
      <c r="C1123" s="7" t="s">
        <v>15</v>
      </c>
      <c r="D1123" s="7" t="s">
        <v>34</v>
      </c>
      <c r="E1123" s="7" t="s">
        <v>496</v>
      </c>
      <c r="F1123" s="7"/>
      <c r="G1123" s="30">
        <f>SUM(G1124)</f>
        <v>518.20000000000005</v>
      </c>
    </row>
    <row r="1124" spans="1:7" ht="31.5">
      <c r="A1124" s="153" t="s">
        <v>52</v>
      </c>
      <c r="B1124" s="9"/>
      <c r="C1124" s="7" t="s">
        <v>15</v>
      </c>
      <c r="D1124" s="7" t="s">
        <v>34</v>
      </c>
      <c r="E1124" s="7" t="s">
        <v>496</v>
      </c>
      <c r="F1124" s="7" t="s">
        <v>93</v>
      </c>
      <c r="G1124" s="30">
        <v>518.20000000000005</v>
      </c>
    </row>
    <row r="1125" spans="1:7">
      <c r="A1125" s="31" t="s">
        <v>714</v>
      </c>
      <c r="B1125" s="8"/>
      <c r="C1125" s="7" t="s">
        <v>15</v>
      </c>
      <c r="D1125" s="7" t="s">
        <v>34</v>
      </c>
      <c r="E1125" s="7" t="s">
        <v>497</v>
      </c>
      <c r="F1125" s="7"/>
      <c r="G1125" s="30">
        <f>G1126</f>
        <v>102.6</v>
      </c>
    </row>
    <row r="1126" spans="1:7" ht="31.5">
      <c r="A1126" s="153" t="s">
        <v>52</v>
      </c>
      <c r="B1126" s="8"/>
      <c r="C1126" s="7" t="s">
        <v>15</v>
      </c>
      <c r="D1126" s="7" t="s">
        <v>34</v>
      </c>
      <c r="E1126" s="7" t="s">
        <v>497</v>
      </c>
      <c r="F1126" s="7" t="s">
        <v>93</v>
      </c>
      <c r="G1126" s="30">
        <v>102.6</v>
      </c>
    </row>
    <row r="1127" spans="1:7">
      <c r="A1127" s="153" t="s">
        <v>154</v>
      </c>
      <c r="B1127" s="9"/>
      <c r="C1127" s="7" t="s">
        <v>15</v>
      </c>
      <c r="D1127" s="7" t="s">
        <v>34</v>
      </c>
      <c r="E1127" s="7" t="s">
        <v>161</v>
      </c>
      <c r="F1127" s="7"/>
      <c r="G1127" s="30">
        <f>G1128+G1131+G1134</f>
        <v>113.1</v>
      </c>
    </row>
    <row r="1128" spans="1:7">
      <c r="A1128" s="153" t="s">
        <v>498</v>
      </c>
      <c r="B1128" s="9"/>
      <c r="C1128" s="7" t="s">
        <v>15</v>
      </c>
      <c r="D1128" s="7" t="s">
        <v>34</v>
      </c>
      <c r="E1128" s="7" t="s">
        <v>499</v>
      </c>
      <c r="F1128" s="7"/>
      <c r="G1128" s="30">
        <f>G1129</f>
        <v>43.5</v>
      </c>
    </row>
    <row r="1129" spans="1:7">
      <c r="A1129" s="153" t="s">
        <v>131</v>
      </c>
      <c r="B1129" s="9"/>
      <c r="C1129" s="7" t="s">
        <v>15</v>
      </c>
      <c r="D1129" s="7" t="s">
        <v>34</v>
      </c>
      <c r="E1129" s="7" t="s">
        <v>519</v>
      </c>
      <c r="F1129" s="7"/>
      <c r="G1129" s="30">
        <f>G1130</f>
        <v>43.5</v>
      </c>
    </row>
    <row r="1130" spans="1:7" ht="27" customHeight="1">
      <c r="A1130" s="153" t="s">
        <v>124</v>
      </c>
      <c r="B1130" s="9"/>
      <c r="C1130" s="7" t="s">
        <v>15</v>
      </c>
      <c r="D1130" s="7" t="s">
        <v>34</v>
      </c>
      <c r="E1130" s="7" t="s">
        <v>519</v>
      </c>
      <c r="F1130" s="7" t="s">
        <v>125</v>
      </c>
      <c r="G1130" s="30">
        <v>43.5</v>
      </c>
    </row>
    <row r="1131" spans="1:7" ht="31.5" hidden="1">
      <c r="A1131" s="153" t="s">
        <v>289</v>
      </c>
      <c r="B1131" s="9"/>
      <c r="C1131" s="7" t="s">
        <v>15</v>
      </c>
      <c r="D1131" s="7" t="s">
        <v>34</v>
      </c>
      <c r="E1131" s="7" t="s">
        <v>520</v>
      </c>
      <c r="F1131" s="7"/>
      <c r="G1131" s="30">
        <f>G1132</f>
        <v>0</v>
      </c>
    </row>
    <row r="1132" spans="1:7" hidden="1">
      <c r="A1132" s="153" t="s">
        <v>122</v>
      </c>
      <c r="B1132" s="9"/>
      <c r="C1132" s="7" t="s">
        <v>15</v>
      </c>
      <c r="D1132" s="7" t="s">
        <v>34</v>
      </c>
      <c r="E1132" s="7" t="s">
        <v>521</v>
      </c>
      <c r="F1132" s="7"/>
      <c r="G1132" s="30">
        <f>G1133</f>
        <v>0</v>
      </c>
    </row>
    <row r="1133" spans="1:7" ht="31.5" hidden="1">
      <c r="A1133" s="153" t="s">
        <v>124</v>
      </c>
      <c r="B1133" s="9"/>
      <c r="C1133" s="7" t="s">
        <v>15</v>
      </c>
      <c r="D1133" s="7" t="s">
        <v>34</v>
      </c>
      <c r="E1133" s="7" t="s">
        <v>521</v>
      </c>
      <c r="F1133" s="7" t="s">
        <v>125</v>
      </c>
      <c r="G1133" s="30"/>
    </row>
    <row r="1134" spans="1:7" ht="14.25" customHeight="1">
      <c r="A1134" s="153" t="s">
        <v>394</v>
      </c>
      <c r="B1134" s="9"/>
      <c r="C1134" s="7" t="s">
        <v>15</v>
      </c>
      <c r="D1134" s="7" t="s">
        <v>34</v>
      </c>
      <c r="E1134" s="7" t="s">
        <v>501</v>
      </c>
      <c r="F1134" s="7"/>
      <c r="G1134" s="30">
        <f>G1135+G1137</f>
        <v>69.599999999999994</v>
      </c>
    </row>
    <row r="1135" spans="1:7">
      <c r="A1135" s="158" t="s">
        <v>131</v>
      </c>
      <c r="B1135" s="9"/>
      <c r="C1135" s="7" t="s">
        <v>15</v>
      </c>
      <c r="D1135" s="7" t="s">
        <v>34</v>
      </c>
      <c r="E1135" s="7" t="s">
        <v>582</v>
      </c>
      <c r="F1135" s="7"/>
      <c r="G1135" s="30">
        <f>G1136</f>
        <v>58.6</v>
      </c>
    </row>
    <row r="1136" spans="1:7" ht="31.5">
      <c r="A1136" s="153" t="s">
        <v>124</v>
      </c>
      <c r="B1136" s="9"/>
      <c r="C1136" s="7" t="s">
        <v>15</v>
      </c>
      <c r="D1136" s="7" t="s">
        <v>34</v>
      </c>
      <c r="E1136" s="7" t="s">
        <v>582</v>
      </c>
      <c r="F1136" s="7" t="s">
        <v>125</v>
      </c>
      <c r="G1136" s="30">
        <v>58.6</v>
      </c>
    </row>
    <row r="1137" spans="1:7">
      <c r="A1137" s="153" t="s">
        <v>144</v>
      </c>
      <c r="B1137" s="9"/>
      <c r="C1137" s="7" t="s">
        <v>15</v>
      </c>
      <c r="D1137" s="7" t="s">
        <v>34</v>
      </c>
      <c r="E1137" s="7" t="s">
        <v>971</v>
      </c>
      <c r="F1137" s="7"/>
      <c r="G1137" s="30">
        <f>G1138</f>
        <v>11</v>
      </c>
    </row>
    <row r="1138" spans="1:7" ht="31.5">
      <c r="A1138" s="153" t="s">
        <v>124</v>
      </c>
      <c r="B1138" s="9"/>
      <c r="C1138" s="7" t="s">
        <v>15</v>
      </c>
      <c r="D1138" s="7" t="s">
        <v>34</v>
      </c>
      <c r="E1138" s="7" t="s">
        <v>971</v>
      </c>
      <c r="F1138" s="7" t="s">
        <v>125</v>
      </c>
      <c r="G1138" s="30">
        <v>11</v>
      </c>
    </row>
    <row r="1139" spans="1:7" ht="31.5">
      <c r="A1139" s="153" t="s">
        <v>677</v>
      </c>
      <c r="B1139" s="58"/>
      <c r="C1139" s="59" t="s">
        <v>15</v>
      </c>
      <c r="D1139" s="59" t="s">
        <v>34</v>
      </c>
      <c r="E1139" s="60" t="s">
        <v>16</v>
      </c>
      <c r="F1139" s="60"/>
      <c r="G1139" s="61">
        <f>G1140</f>
        <v>300</v>
      </c>
    </row>
    <row r="1140" spans="1:7">
      <c r="A1140" s="153" t="s">
        <v>86</v>
      </c>
      <c r="B1140" s="58"/>
      <c r="C1140" s="59" t="s">
        <v>15</v>
      </c>
      <c r="D1140" s="59" t="s">
        <v>34</v>
      </c>
      <c r="E1140" s="60" t="s">
        <v>68</v>
      </c>
      <c r="F1140" s="60"/>
      <c r="G1140" s="61">
        <f>G1141</f>
        <v>300</v>
      </c>
    </row>
    <row r="1141" spans="1:7">
      <c r="A1141" s="153" t="s">
        <v>35</v>
      </c>
      <c r="B1141" s="58"/>
      <c r="C1141" s="59" t="s">
        <v>15</v>
      </c>
      <c r="D1141" s="59" t="s">
        <v>34</v>
      </c>
      <c r="E1141" s="60" t="s">
        <v>504</v>
      </c>
      <c r="F1141" s="60"/>
      <c r="G1141" s="61">
        <f>G1142</f>
        <v>300</v>
      </c>
    </row>
    <row r="1142" spans="1:7">
      <c r="A1142" s="153" t="s">
        <v>37</v>
      </c>
      <c r="B1142" s="58"/>
      <c r="C1142" s="59" t="s">
        <v>15</v>
      </c>
      <c r="D1142" s="59" t="s">
        <v>34</v>
      </c>
      <c r="E1142" s="60" t="s">
        <v>505</v>
      </c>
      <c r="F1142" s="60"/>
      <c r="G1142" s="61">
        <f>G1143</f>
        <v>300</v>
      </c>
    </row>
    <row r="1143" spans="1:7" ht="31.5">
      <c r="A1143" s="153" t="s">
        <v>124</v>
      </c>
      <c r="B1143" s="58"/>
      <c r="C1143" s="59" t="s">
        <v>15</v>
      </c>
      <c r="D1143" s="59" t="s">
        <v>34</v>
      </c>
      <c r="E1143" s="60" t="s">
        <v>505</v>
      </c>
      <c r="F1143" s="60">
        <v>600</v>
      </c>
      <c r="G1143" s="61">
        <v>300</v>
      </c>
    </row>
    <row r="1144" spans="1:7">
      <c r="A1144" s="31" t="s">
        <v>146</v>
      </c>
      <c r="B1144" s="9"/>
      <c r="C1144" s="7" t="s">
        <v>15</v>
      </c>
      <c r="D1144" s="7" t="s">
        <v>13</v>
      </c>
      <c r="E1144" s="7"/>
      <c r="F1144" s="9"/>
      <c r="G1144" s="30">
        <f>G1145</f>
        <v>37545.9</v>
      </c>
    </row>
    <row r="1145" spans="1:7">
      <c r="A1145" s="153" t="s">
        <v>712</v>
      </c>
      <c r="B1145" s="9"/>
      <c r="C1145" s="7" t="s">
        <v>15</v>
      </c>
      <c r="D1145" s="7" t="s">
        <v>13</v>
      </c>
      <c r="E1145" s="7" t="s">
        <v>118</v>
      </c>
      <c r="F1145" s="9"/>
      <c r="G1145" s="30">
        <f>G1146+G1154+G1166+G1177</f>
        <v>37545.9</v>
      </c>
    </row>
    <row r="1146" spans="1:7" ht="31.5" hidden="1">
      <c r="A1146" s="153" t="s">
        <v>152</v>
      </c>
      <c r="B1146" s="9"/>
      <c r="C1146" s="7" t="s">
        <v>15</v>
      </c>
      <c r="D1146" s="7" t="s">
        <v>13</v>
      </c>
      <c r="E1146" s="7" t="s">
        <v>153</v>
      </c>
      <c r="F1146" s="9"/>
      <c r="G1146" s="30">
        <f>G1150+G1147</f>
        <v>0</v>
      </c>
    </row>
    <row r="1147" spans="1:7" hidden="1">
      <c r="A1147" s="153" t="s">
        <v>35</v>
      </c>
      <c r="B1147" s="9"/>
      <c r="C1147" s="7" t="s">
        <v>15</v>
      </c>
      <c r="D1147" s="7" t="s">
        <v>13</v>
      </c>
      <c r="E1147" s="7" t="s">
        <v>489</v>
      </c>
      <c r="F1147" s="9"/>
      <c r="G1147" s="30">
        <f>G1148</f>
        <v>0</v>
      </c>
    </row>
    <row r="1148" spans="1:7" hidden="1">
      <c r="A1148" s="153" t="s">
        <v>131</v>
      </c>
      <c r="B1148" s="9"/>
      <c r="C1148" s="7" t="s">
        <v>15</v>
      </c>
      <c r="D1148" s="7" t="s">
        <v>13</v>
      </c>
      <c r="E1148" s="7" t="s">
        <v>490</v>
      </c>
      <c r="F1148" s="9"/>
      <c r="G1148" s="30">
        <f>G1149</f>
        <v>0</v>
      </c>
    </row>
    <row r="1149" spans="1:7" ht="31.5" hidden="1">
      <c r="A1149" s="153" t="s">
        <v>52</v>
      </c>
      <c r="B1149" s="9"/>
      <c r="C1149" s="7" t="s">
        <v>15</v>
      </c>
      <c r="D1149" s="7" t="s">
        <v>13</v>
      </c>
      <c r="E1149" s="7" t="s">
        <v>490</v>
      </c>
      <c r="F1149" s="7" t="s">
        <v>93</v>
      </c>
      <c r="G1149" s="30"/>
    </row>
    <row r="1150" spans="1:7" hidden="1">
      <c r="A1150" s="153" t="s">
        <v>154</v>
      </c>
      <c r="B1150" s="9"/>
      <c r="C1150" s="7" t="s">
        <v>15</v>
      </c>
      <c r="D1150" s="7" t="s">
        <v>13</v>
      </c>
      <c r="E1150" s="7" t="s">
        <v>155</v>
      </c>
      <c r="F1150" s="7"/>
      <c r="G1150" s="30">
        <f>G1151</f>
        <v>0</v>
      </c>
    </row>
    <row r="1151" spans="1:7" hidden="1">
      <c r="A1151" s="153" t="s">
        <v>144</v>
      </c>
      <c r="B1151" s="9"/>
      <c r="C1151" s="7" t="s">
        <v>15</v>
      </c>
      <c r="D1151" s="7" t="s">
        <v>13</v>
      </c>
      <c r="E1151" s="7" t="s">
        <v>487</v>
      </c>
      <c r="F1151" s="7"/>
      <c r="G1151" s="30">
        <f>G1152</f>
        <v>0</v>
      </c>
    </row>
    <row r="1152" spans="1:7" hidden="1">
      <c r="A1152" s="153" t="s">
        <v>394</v>
      </c>
      <c r="B1152" s="9"/>
      <c r="C1152" s="7" t="s">
        <v>15</v>
      </c>
      <c r="D1152" s="7" t="s">
        <v>13</v>
      </c>
      <c r="E1152" s="7" t="s">
        <v>488</v>
      </c>
      <c r="F1152" s="7"/>
      <c r="G1152" s="30">
        <f>G1153</f>
        <v>0</v>
      </c>
    </row>
    <row r="1153" spans="1:7" ht="31.5" hidden="1">
      <c r="A1153" s="153" t="s">
        <v>72</v>
      </c>
      <c r="B1153" s="9"/>
      <c r="C1153" s="7" t="s">
        <v>15</v>
      </c>
      <c r="D1153" s="7" t="s">
        <v>13</v>
      </c>
      <c r="E1153" s="7" t="s">
        <v>488</v>
      </c>
      <c r="F1153" s="7" t="s">
        <v>125</v>
      </c>
      <c r="G1153" s="30"/>
    </row>
    <row r="1154" spans="1:7">
      <c r="A1154" s="153" t="s">
        <v>157</v>
      </c>
      <c r="B1154" s="9"/>
      <c r="C1154" s="7" t="s">
        <v>15</v>
      </c>
      <c r="D1154" s="7" t="s">
        <v>13</v>
      </c>
      <c r="E1154" s="7" t="s">
        <v>158</v>
      </c>
      <c r="F1154" s="7"/>
      <c r="G1154" s="30">
        <f>G1155+G1159</f>
        <v>4655.8</v>
      </c>
    </row>
    <row r="1155" spans="1:7">
      <c r="A1155" s="153" t="s">
        <v>35</v>
      </c>
      <c r="B1155" s="9"/>
      <c r="C1155" s="7" t="s">
        <v>15</v>
      </c>
      <c r="D1155" s="7" t="s">
        <v>13</v>
      </c>
      <c r="E1155" s="7" t="s">
        <v>491</v>
      </c>
      <c r="F1155" s="7"/>
      <c r="G1155" s="30">
        <f>G1156</f>
        <v>2742.8</v>
      </c>
    </row>
    <row r="1156" spans="1:7" s="80" customFormat="1" ht="14.25" customHeight="1">
      <c r="A1156" s="153" t="s">
        <v>156</v>
      </c>
      <c r="B1156" s="9"/>
      <c r="C1156" s="7" t="s">
        <v>15</v>
      </c>
      <c r="D1156" s="7" t="s">
        <v>13</v>
      </c>
      <c r="E1156" s="7" t="s">
        <v>492</v>
      </c>
      <c r="F1156" s="7"/>
      <c r="G1156" s="30">
        <f>G1157+G1158</f>
        <v>2742.8</v>
      </c>
    </row>
    <row r="1157" spans="1:7" ht="18.75" hidden="1" customHeight="1">
      <c r="A1157" s="153" t="s">
        <v>135</v>
      </c>
      <c r="B1157" s="9"/>
      <c r="C1157" s="7" t="s">
        <v>15</v>
      </c>
      <c r="D1157" s="7" t="s">
        <v>13</v>
      </c>
      <c r="E1157" s="7" t="s">
        <v>492</v>
      </c>
      <c r="F1157" s="7" t="s">
        <v>91</v>
      </c>
      <c r="G1157" s="30"/>
    </row>
    <row r="1158" spans="1:7" ht="30.75" customHeight="1">
      <c r="A1158" s="153" t="s">
        <v>52</v>
      </c>
      <c r="B1158" s="9"/>
      <c r="C1158" s="7" t="s">
        <v>15</v>
      </c>
      <c r="D1158" s="7" t="s">
        <v>13</v>
      </c>
      <c r="E1158" s="7" t="s">
        <v>492</v>
      </c>
      <c r="F1158" s="7" t="s">
        <v>93</v>
      </c>
      <c r="G1158" s="30">
        <v>2742.8</v>
      </c>
    </row>
    <row r="1159" spans="1:7">
      <c r="A1159" s="153" t="s">
        <v>154</v>
      </c>
      <c r="B1159" s="7"/>
      <c r="C1159" s="7" t="s">
        <v>15</v>
      </c>
      <c r="D1159" s="7" t="s">
        <v>13</v>
      </c>
      <c r="E1159" s="7" t="s">
        <v>781</v>
      </c>
      <c r="F1159" s="9"/>
      <c r="G1159" s="30">
        <f>G1160+G1163</f>
        <v>1913</v>
      </c>
    </row>
    <row r="1160" spans="1:7">
      <c r="A1160" s="153" t="s">
        <v>131</v>
      </c>
      <c r="B1160" s="8"/>
      <c r="C1160" s="7" t="s">
        <v>15</v>
      </c>
      <c r="D1160" s="7" t="s">
        <v>13</v>
      </c>
      <c r="E1160" s="7" t="s">
        <v>782</v>
      </c>
      <c r="F1160" s="9"/>
      <c r="G1160" s="30">
        <f>G1161</f>
        <v>1760</v>
      </c>
    </row>
    <row r="1161" spans="1:7">
      <c r="A1161" s="153" t="s">
        <v>394</v>
      </c>
      <c r="B1161" s="8"/>
      <c r="C1161" s="7" t="s">
        <v>15</v>
      </c>
      <c r="D1161" s="7" t="s">
        <v>13</v>
      </c>
      <c r="E1161" s="7" t="s">
        <v>783</v>
      </c>
      <c r="F1161" s="9"/>
      <c r="G1161" s="30">
        <f>G1162</f>
        <v>1760</v>
      </c>
    </row>
    <row r="1162" spans="1:7" ht="31.5">
      <c r="A1162" s="153" t="s">
        <v>124</v>
      </c>
      <c r="B1162" s="8"/>
      <c r="C1162" s="7" t="s">
        <v>15</v>
      </c>
      <c r="D1162" s="7" t="s">
        <v>13</v>
      </c>
      <c r="E1162" s="7" t="s">
        <v>783</v>
      </c>
      <c r="F1162" s="7" t="s">
        <v>125</v>
      </c>
      <c r="G1162" s="30">
        <v>1760</v>
      </c>
    </row>
    <row r="1163" spans="1:7">
      <c r="A1163" s="153" t="s">
        <v>950</v>
      </c>
      <c r="B1163" s="8"/>
      <c r="C1163" s="7" t="s">
        <v>15</v>
      </c>
      <c r="D1163" s="7" t="s">
        <v>13</v>
      </c>
      <c r="E1163" s="7" t="s">
        <v>952</v>
      </c>
      <c r="F1163" s="7"/>
      <c r="G1163" s="30">
        <f>SUM(G1164)</f>
        <v>153</v>
      </c>
    </row>
    <row r="1164" spans="1:7">
      <c r="A1164" s="153" t="s">
        <v>394</v>
      </c>
      <c r="B1164" s="8"/>
      <c r="C1164" s="7" t="s">
        <v>15</v>
      </c>
      <c r="D1164" s="7" t="s">
        <v>13</v>
      </c>
      <c r="E1164" s="7" t="s">
        <v>951</v>
      </c>
      <c r="F1164" s="7"/>
      <c r="G1164" s="30">
        <f>SUM(G1165)</f>
        <v>153</v>
      </c>
    </row>
    <row r="1165" spans="1:7" ht="31.5">
      <c r="A1165" s="153" t="s">
        <v>124</v>
      </c>
      <c r="B1165" s="8"/>
      <c r="C1165" s="7" t="s">
        <v>15</v>
      </c>
      <c r="D1165" s="7" t="s">
        <v>13</v>
      </c>
      <c r="E1165" s="7" t="s">
        <v>951</v>
      </c>
      <c r="F1165" s="7" t="s">
        <v>125</v>
      </c>
      <c r="G1165" s="30">
        <v>153</v>
      </c>
    </row>
    <row r="1166" spans="1:7" ht="31.5" hidden="1">
      <c r="A1166" s="153" t="s">
        <v>159</v>
      </c>
      <c r="B1166" s="9"/>
      <c r="C1166" s="7" t="s">
        <v>15</v>
      </c>
      <c r="D1166" s="7" t="s">
        <v>13</v>
      </c>
      <c r="E1166" s="7" t="s">
        <v>160</v>
      </c>
      <c r="F1166" s="9"/>
      <c r="G1166" s="30">
        <f>SUM(G1167)</f>
        <v>0</v>
      </c>
    </row>
    <row r="1167" spans="1:7" hidden="1">
      <c r="A1167" s="153" t="s">
        <v>154</v>
      </c>
      <c r="B1167" s="9"/>
      <c r="C1167" s="7" t="s">
        <v>15</v>
      </c>
      <c r="D1167" s="7" t="s">
        <v>13</v>
      </c>
      <c r="E1167" s="7" t="s">
        <v>161</v>
      </c>
      <c r="F1167" s="9"/>
      <c r="G1167" s="30">
        <f>SUM(G1168+G1171+G1174)</f>
        <v>0</v>
      </c>
    </row>
    <row r="1168" spans="1:7" hidden="1">
      <c r="A1168" s="153" t="s">
        <v>498</v>
      </c>
      <c r="B1168" s="9"/>
      <c r="C1168" s="7" t="s">
        <v>15</v>
      </c>
      <c r="D1168" s="7" t="s">
        <v>13</v>
      </c>
      <c r="E1168" s="7" t="s">
        <v>499</v>
      </c>
      <c r="F1168" s="7"/>
      <c r="G1168" s="30">
        <f>G1169</f>
        <v>0</v>
      </c>
    </row>
    <row r="1169" spans="1:7" hidden="1">
      <c r="A1169" s="153" t="s">
        <v>122</v>
      </c>
      <c r="B1169" s="9"/>
      <c r="C1169" s="7" t="s">
        <v>15</v>
      </c>
      <c r="D1169" s="7" t="s">
        <v>13</v>
      </c>
      <c r="E1169" s="7" t="s">
        <v>500</v>
      </c>
      <c r="F1169" s="7"/>
      <c r="G1169" s="30">
        <f>G1170</f>
        <v>0</v>
      </c>
    </row>
    <row r="1170" spans="1:7" ht="31.5" hidden="1">
      <c r="A1170" s="153" t="s">
        <v>124</v>
      </c>
      <c r="B1170" s="9"/>
      <c r="C1170" s="7" t="s">
        <v>15</v>
      </c>
      <c r="D1170" s="7" t="s">
        <v>13</v>
      </c>
      <c r="E1170" s="7" t="s">
        <v>500</v>
      </c>
      <c r="F1170" s="7" t="s">
        <v>125</v>
      </c>
      <c r="G1170" s="30"/>
    </row>
    <row r="1171" spans="1:7" ht="31.5" hidden="1">
      <c r="A1171" s="153" t="s">
        <v>289</v>
      </c>
      <c r="B1171" s="9"/>
      <c r="C1171" s="7" t="s">
        <v>15</v>
      </c>
      <c r="D1171" s="7" t="s">
        <v>13</v>
      </c>
      <c r="E1171" s="7" t="s">
        <v>520</v>
      </c>
      <c r="F1171" s="7"/>
      <c r="G1171" s="30">
        <f>G1172</f>
        <v>0</v>
      </c>
    </row>
    <row r="1172" spans="1:7" hidden="1">
      <c r="A1172" s="153" t="s">
        <v>122</v>
      </c>
      <c r="B1172" s="9"/>
      <c r="C1172" s="7" t="s">
        <v>15</v>
      </c>
      <c r="D1172" s="7" t="s">
        <v>13</v>
      </c>
      <c r="E1172" s="7" t="s">
        <v>521</v>
      </c>
      <c r="F1172" s="7"/>
      <c r="G1172" s="30">
        <f>G1173</f>
        <v>0</v>
      </c>
    </row>
    <row r="1173" spans="1:7" ht="30.75" hidden="1" customHeight="1">
      <c r="A1173" s="153" t="s">
        <v>124</v>
      </c>
      <c r="B1173" s="9"/>
      <c r="C1173" s="7" t="s">
        <v>15</v>
      </c>
      <c r="D1173" s="7" t="s">
        <v>13</v>
      </c>
      <c r="E1173" s="7" t="s">
        <v>521</v>
      </c>
      <c r="F1173" s="7" t="s">
        <v>125</v>
      </c>
      <c r="G1173" s="30"/>
    </row>
    <row r="1174" spans="1:7" ht="30.75" hidden="1" customHeight="1">
      <c r="A1174" s="153" t="s">
        <v>394</v>
      </c>
      <c r="B1174" s="9"/>
      <c r="C1174" s="7" t="s">
        <v>15</v>
      </c>
      <c r="D1174" s="7" t="s">
        <v>13</v>
      </c>
      <c r="E1174" s="7" t="s">
        <v>501</v>
      </c>
      <c r="F1174" s="7"/>
      <c r="G1174" s="30">
        <f>G1175</f>
        <v>0</v>
      </c>
    </row>
    <row r="1175" spans="1:7" ht="30.75" hidden="1" customHeight="1">
      <c r="A1175" s="153" t="s">
        <v>122</v>
      </c>
      <c r="B1175" s="9"/>
      <c r="C1175" s="7" t="s">
        <v>15</v>
      </c>
      <c r="D1175" s="7" t="s">
        <v>13</v>
      </c>
      <c r="E1175" s="7" t="s">
        <v>502</v>
      </c>
      <c r="F1175" s="7"/>
      <c r="G1175" s="30">
        <f>G1176</f>
        <v>0</v>
      </c>
    </row>
    <row r="1176" spans="1:7" ht="31.5" hidden="1">
      <c r="A1176" s="153" t="s">
        <v>124</v>
      </c>
      <c r="B1176" s="9"/>
      <c r="C1176" s="7" t="s">
        <v>15</v>
      </c>
      <c r="D1176" s="7" t="s">
        <v>13</v>
      </c>
      <c r="E1176" s="7" t="s">
        <v>502</v>
      </c>
      <c r="F1176" s="7" t="s">
        <v>125</v>
      </c>
      <c r="G1176" s="30"/>
    </row>
    <row r="1177" spans="1:7" ht="31.5">
      <c r="A1177" s="31" t="s">
        <v>916</v>
      </c>
      <c r="B1177" s="9"/>
      <c r="C1177" s="7" t="s">
        <v>15</v>
      </c>
      <c r="D1177" s="7" t="s">
        <v>13</v>
      </c>
      <c r="E1177" s="7" t="s">
        <v>149</v>
      </c>
      <c r="F1177" s="7"/>
      <c r="G1177" s="30">
        <f>G1178+G1184</f>
        <v>32890.1</v>
      </c>
    </row>
    <row r="1178" spans="1:7" ht="31.5">
      <c r="A1178" s="69" t="s">
        <v>80</v>
      </c>
      <c r="B1178" s="70"/>
      <c r="C1178" s="70" t="s">
        <v>15</v>
      </c>
      <c r="D1178" s="70" t="s">
        <v>13</v>
      </c>
      <c r="E1178" s="76" t="s">
        <v>715</v>
      </c>
      <c r="F1178" s="70"/>
      <c r="G1178" s="72">
        <f>G1179+G1182</f>
        <v>3307.7999999999997</v>
      </c>
    </row>
    <row r="1179" spans="1:7">
      <c r="A1179" s="69" t="s">
        <v>82</v>
      </c>
      <c r="B1179" s="70"/>
      <c r="C1179" s="70" t="s">
        <v>15</v>
      </c>
      <c r="D1179" s="70" t="s">
        <v>13</v>
      </c>
      <c r="E1179" s="76" t="s">
        <v>716</v>
      </c>
      <c r="F1179" s="70"/>
      <c r="G1179" s="72">
        <f>+G1180+G1181</f>
        <v>3277.7999999999997</v>
      </c>
    </row>
    <row r="1180" spans="1:7" ht="47.25">
      <c r="A1180" s="69" t="s">
        <v>51</v>
      </c>
      <c r="B1180" s="70"/>
      <c r="C1180" s="70" t="s">
        <v>15</v>
      </c>
      <c r="D1180" s="70" t="s">
        <v>13</v>
      </c>
      <c r="E1180" s="76" t="s">
        <v>716</v>
      </c>
      <c r="F1180" s="70" t="s">
        <v>91</v>
      </c>
      <c r="G1180" s="72">
        <v>3277.6</v>
      </c>
    </row>
    <row r="1181" spans="1:7" ht="31.5">
      <c r="A1181" s="69" t="s">
        <v>52</v>
      </c>
      <c r="B1181" s="70"/>
      <c r="C1181" s="70" t="s">
        <v>15</v>
      </c>
      <c r="D1181" s="70" t="s">
        <v>13</v>
      </c>
      <c r="E1181" s="76" t="s">
        <v>716</v>
      </c>
      <c r="F1181" s="70" t="s">
        <v>93</v>
      </c>
      <c r="G1181" s="72">
        <v>0.2</v>
      </c>
    </row>
    <row r="1182" spans="1:7" ht="24" customHeight="1">
      <c r="A1182" s="153" t="s">
        <v>100</v>
      </c>
      <c r="B1182" s="70"/>
      <c r="C1182" s="70" t="s">
        <v>15</v>
      </c>
      <c r="D1182" s="70" t="s">
        <v>13</v>
      </c>
      <c r="E1182" s="76" t="s">
        <v>924</v>
      </c>
      <c r="F1182" s="70"/>
      <c r="G1182" s="72">
        <f>SUM(G1183)</f>
        <v>30</v>
      </c>
    </row>
    <row r="1183" spans="1:7" ht="31.5">
      <c r="A1183" s="69" t="s">
        <v>52</v>
      </c>
      <c r="B1183" s="70"/>
      <c r="C1183" s="70" t="s">
        <v>15</v>
      </c>
      <c r="D1183" s="70" t="s">
        <v>13</v>
      </c>
      <c r="E1183" s="76" t="s">
        <v>924</v>
      </c>
      <c r="F1183" s="70" t="s">
        <v>93</v>
      </c>
      <c r="G1183" s="72">
        <v>30</v>
      </c>
    </row>
    <row r="1184" spans="1:7" ht="31.5">
      <c r="A1184" s="153" t="s">
        <v>45</v>
      </c>
      <c r="B1184" s="8"/>
      <c r="C1184" s="7" t="s">
        <v>15</v>
      </c>
      <c r="D1184" s="7" t="s">
        <v>13</v>
      </c>
      <c r="E1184" s="7" t="s">
        <v>150</v>
      </c>
      <c r="F1184" s="7"/>
      <c r="G1184" s="30">
        <f>G1185</f>
        <v>29582.3</v>
      </c>
    </row>
    <row r="1185" spans="1:7">
      <c r="A1185" s="31" t="s">
        <v>785</v>
      </c>
      <c r="B1185" s="8"/>
      <c r="C1185" s="7" t="s">
        <v>15</v>
      </c>
      <c r="D1185" s="7" t="s">
        <v>13</v>
      </c>
      <c r="E1185" s="7" t="s">
        <v>151</v>
      </c>
      <c r="F1185" s="7"/>
      <c r="G1185" s="30">
        <f>G1186+G1187+G1188</f>
        <v>29582.3</v>
      </c>
    </row>
    <row r="1186" spans="1:7" ht="47.25">
      <c r="A1186" s="153" t="s">
        <v>51</v>
      </c>
      <c r="B1186" s="9"/>
      <c r="C1186" s="7" t="s">
        <v>15</v>
      </c>
      <c r="D1186" s="7" t="s">
        <v>13</v>
      </c>
      <c r="E1186" s="7" t="s">
        <v>151</v>
      </c>
      <c r="F1186" s="7" t="s">
        <v>91</v>
      </c>
      <c r="G1186" s="30">
        <v>28055.3</v>
      </c>
    </row>
    <row r="1187" spans="1:7" s="29" customFormat="1" ht="31.5">
      <c r="A1187" s="153" t="s">
        <v>52</v>
      </c>
      <c r="B1187" s="9"/>
      <c r="C1187" s="7" t="s">
        <v>15</v>
      </c>
      <c r="D1187" s="7" t="s">
        <v>13</v>
      </c>
      <c r="E1187" s="7" t="s">
        <v>151</v>
      </c>
      <c r="F1187" s="7" t="s">
        <v>93</v>
      </c>
      <c r="G1187" s="30">
        <v>1506.9</v>
      </c>
    </row>
    <row r="1188" spans="1:7">
      <c r="A1188" s="153" t="s">
        <v>22</v>
      </c>
      <c r="B1188" s="9"/>
      <c r="C1188" s="7" t="s">
        <v>15</v>
      </c>
      <c r="D1188" s="7" t="s">
        <v>13</v>
      </c>
      <c r="E1188" s="7" t="s">
        <v>151</v>
      </c>
      <c r="F1188" s="7" t="s">
        <v>98</v>
      </c>
      <c r="G1188" s="30">
        <v>20.100000000000001</v>
      </c>
    </row>
    <row r="1189" spans="1:7">
      <c r="A1189" s="153" t="s">
        <v>30</v>
      </c>
      <c r="B1189" s="154"/>
      <c r="C1189" s="154" t="s">
        <v>31</v>
      </c>
      <c r="D1189" s="154" t="s">
        <v>32</v>
      </c>
      <c r="E1189" s="37"/>
      <c r="F1189" s="37"/>
      <c r="G1189" s="157">
        <f>SUM(G1190)</f>
        <v>389.4</v>
      </c>
    </row>
    <row r="1190" spans="1:7">
      <c r="A1190" s="153" t="s">
        <v>53</v>
      </c>
      <c r="B1190" s="7"/>
      <c r="C1190" s="7" t="s">
        <v>31</v>
      </c>
      <c r="D1190" s="7" t="s">
        <v>54</v>
      </c>
      <c r="E1190" s="52"/>
      <c r="F1190" s="7"/>
      <c r="G1190" s="30">
        <f>G1191</f>
        <v>389.4</v>
      </c>
    </row>
    <row r="1191" spans="1:7" ht="31.5">
      <c r="A1191" s="153" t="s">
        <v>717</v>
      </c>
      <c r="B1191" s="57"/>
      <c r="C1191" s="154" t="s">
        <v>31</v>
      </c>
      <c r="D1191" s="154" t="s">
        <v>54</v>
      </c>
      <c r="E1191" s="154" t="s">
        <v>432</v>
      </c>
      <c r="F1191" s="40"/>
      <c r="G1191" s="63">
        <f>G1192</f>
        <v>389.4</v>
      </c>
    </row>
    <row r="1192" spans="1:7" ht="31.5">
      <c r="A1192" s="153" t="s">
        <v>444</v>
      </c>
      <c r="B1192" s="57"/>
      <c r="C1192" s="154" t="s">
        <v>31</v>
      </c>
      <c r="D1192" s="154" t="s">
        <v>54</v>
      </c>
      <c r="E1192" s="154" t="s">
        <v>445</v>
      </c>
      <c r="F1192" s="40"/>
      <c r="G1192" s="63">
        <f>SUM(G1193)</f>
        <v>389.4</v>
      </c>
    </row>
    <row r="1193" spans="1:7" ht="47.25">
      <c r="A1193" s="153" t="s">
        <v>456</v>
      </c>
      <c r="B1193" s="57"/>
      <c r="C1193" s="41" t="s">
        <v>31</v>
      </c>
      <c r="D1193" s="41" t="s">
        <v>54</v>
      </c>
      <c r="E1193" s="41" t="s">
        <v>832</v>
      </c>
      <c r="F1193" s="40"/>
      <c r="G1193" s="63">
        <f>G1194</f>
        <v>389.4</v>
      </c>
    </row>
    <row r="1194" spans="1:7">
      <c r="A1194" s="153" t="s">
        <v>42</v>
      </c>
      <c r="B1194" s="57"/>
      <c r="C1194" s="154" t="s">
        <v>31</v>
      </c>
      <c r="D1194" s="154" t="s">
        <v>54</v>
      </c>
      <c r="E1194" s="41" t="s">
        <v>832</v>
      </c>
      <c r="F1194" s="40">
        <v>300</v>
      </c>
      <c r="G1194" s="63">
        <v>389.4</v>
      </c>
    </row>
    <row r="1195" spans="1:7">
      <c r="A1195" s="81" t="s">
        <v>195</v>
      </c>
      <c r="B1195" s="82"/>
      <c r="C1195" s="83"/>
      <c r="D1195" s="83"/>
      <c r="E1195" s="83"/>
      <c r="F1195" s="83"/>
      <c r="G1195" s="56">
        <f>SUM(G10+G32+G53+G492+G528+G1040+G718)+G827</f>
        <v>4922831.5999999996</v>
      </c>
    </row>
    <row r="1196" spans="1:7">
      <c r="G1196" s="164"/>
    </row>
    <row r="1197" spans="1:7">
      <c r="G1197" s="152"/>
    </row>
    <row r="1198" spans="1:7">
      <c r="G1198" s="152"/>
    </row>
    <row r="1200" spans="1:7">
      <c r="G1200" s="152"/>
    </row>
  </sheetData>
  <mergeCells count="2">
    <mergeCell ref="A8:A9"/>
    <mergeCell ref="B8:F8"/>
  </mergeCells>
  <pageMargins left="1.1023622047244095" right="0.11811023622047245" top="0" bottom="0" header="0" footer="0"/>
  <pageSetup paperSize="9" scale="50" fitToHeight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3"/>
  <sheetViews>
    <sheetView zoomScale="90" zoomScaleNormal="90" workbookViewId="0">
      <selection activeCell="E5" sqref="E5"/>
    </sheetView>
  </sheetViews>
  <sheetFormatPr defaultRowHeight="15.75"/>
  <cols>
    <col min="1" max="1" width="71" style="17" customWidth="1"/>
    <col min="2" max="2" width="17.28515625" style="14" customWidth="1"/>
    <col min="3" max="3" width="9.42578125" style="97" customWidth="1"/>
    <col min="4" max="4" width="9.28515625" style="14" customWidth="1"/>
    <col min="5" max="5" width="8.7109375" style="14" customWidth="1"/>
    <col min="6" max="6" width="15.85546875" style="14" customWidth="1"/>
    <col min="7" max="16384" width="9.140625" style="14"/>
  </cols>
  <sheetData>
    <row r="1" spans="1:6">
      <c r="D1" s="15"/>
      <c r="E1" s="15" t="s">
        <v>981</v>
      </c>
    </row>
    <row r="2" spans="1:6">
      <c r="C2" s="16"/>
      <c r="D2" s="18"/>
      <c r="E2" s="18" t="s">
        <v>979</v>
      </c>
    </row>
    <row r="3" spans="1:6">
      <c r="C3" s="16"/>
      <c r="D3" s="18"/>
      <c r="E3" s="18" t="s">
        <v>1</v>
      </c>
    </row>
    <row r="4" spans="1:6">
      <c r="C4" s="16"/>
      <c r="D4" s="18"/>
      <c r="E4" s="18" t="s">
        <v>2</v>
      </c>
    </row>
    <row r="5" spans="1:6">
      <c r="C5" s="20"/>
      <c r="D5" s="22"/>
      <c r="E5" s="22" t="s">
        <v>980</v>
      </c>
    </row>
    <row r="6" spans="1:6" ht="72.75" customHeight="1">
      <c r="A6" s="170" t="s">
        <v>665</v>
      </c>
      <c r="B6" s="170"/>
      <c r="C6" s="170"/>
      <c r="D6" s="170"/>
      <c r="E6" s="170"/>
      <c r="F6" s="170"/>
    </row>
    <row r="7" spans="1:6">
      <c r="A7" s="10"/>
      <c r="B7" s="11"/>
      <c r="C7" s="21"/>
      <c r="D7" s="11"/>
      <c r="E7" s="11"/>
      <c r="F7" s="21" t="s">
        <v>732</v>
      </c>
    </row>
    <row r="8" spans="1:6" ht="63">
      <c r="A8" s="38" t="s">
        <v>162</v>
      </c>
      <c r="B8" s="39" t="s">
        <v>163</v>
      </c>
      <c r="C8" s="39" t="s">
        <v>164</v>
      </c>
      <c r="D8" s="39" t="s">
        <v>166</v>
      </c>
      <c r="E8" s="39" t="s">
        <v>167</v>
      </c>
      <c r="F8" s="39" t="s">
        <v>733</v>
      </c>
    </row>
    <row r="9" spans="1:6" s="29" customFormat="1" ht="31.5">
      <c r="A9" s="26" t="s">
        <v>760</v>
      </c>
      <c r="B9" s="35" t="s">
        <v>221</v>
      </c>
      <c r="C9" s="35"/>
      <c r="D9" s="55"/>
      <c r="E9" s="55"/>
      <c r="F9" s="56">
        <f>SUM(F10)</f>
        <v>23424</v>
      </c>
    </row>
    <row r="10" spans="1:6" ht="47.25">
      <c r="A10" s="153" t="s">
        <v>477</v>
      </c>
      <c r="B10" s="73" t="s">
        <v>911</v>
      </c>
      <c r="C10" s="7"/>
      <c r="D10" s="7"/>
      <c r="E10" s="7"/>
      <c r="F10" s="33">
        <f>F11</f>
        <v>23424</v>
      </c>
    </row>
    <row r="11" spans="1:6">
      <c r="A11" s="153" t="s">
        <v>42</v>
      </c>
      <c r="B11" s="73" t="s">
        <v>911</v>
      </c>
      <c r="C11" s="7" t="s">
        <v>101</v>
      </c>
      <c r="D11" s="7" t="s">
        <v>31</v>
      </c>
      <c r="E11" s="7" t="s">
        <v>13</v>
      </c>
      <c r="F11" s="33">
        <f>SUM(Ведомственная!G1019)</f>
        <v>23424</v>
      </c>
    </row>
    <row r="12" spans="1:6" s="29" customFormat="1" ht="44.25" customHeight="1">
      <c r="A12" s="26" t="s">
        <v>764</v>
      </c>
      <c r="B12" s="84" t="s">
        <v>469</v>
      </c>
      <c r="C12" s="85"/>
      <c r="D12" s="86"/>
      <c r="E12" s="86"/>
      <c r="F12" s="34">
        <f>SUM(F19)</f>
        <v>29718.3</v>
      </c>
    </row>
    <row r="13" spans="1:6" ht="47.25" hidden="1">
      <c r="A13" s="153" t="s">
        <v>466</v>
      </c>
      <c r="B13" s="68" t="s">
        <v>552</v>
      </c>
      <c r="C13" s="39"/>
      <c r="D13" s="87"/>
      <c r="E13" s="87"/>
      <c r="F13" s="30">
        <f>SUM(F14)+F16</f>
        <v>0</v>
      </c>
    </row>
    <row r="14" spans="1:6" ht="63" hidden="1">
      <c r="A14" s="153" t="s">
        <v>554</v>
      </c>
      <c r="B14" s="68" t="s">
        <v>553</v>
      </c>
      <c r="C14" s="39"/>
      <c r="D14" s="87"/>
      <c r="E14" s="87"/>
      <c r="F14" s="30">
        <f>SUM(F15)</f>
        <v>0</v>
      </c>
    </row>
    <row r="15" spans="1:6" ht="31.5" hidden="1">
      <c r="A15" s="153" t="s">
        <v>248</v>
      </c>
      <c r="B15" s="68" t="s">
        <v>553</v>
      </c>
      <c r="C15" s="39">
        <v>600</v>
      </c>
      <c r="D15" s="7" t="s">
        <v>116</v>
      </c>
      <c r="E15" s="7" t="s">
        <v>34</v>
      </c>
      <c r="F15" s="30"/>
    </row>
    <row r="16" spans="1:6" ht="94.5" hidden="1">
      <c r="A16" s="153" t="s">
        <v>626</v>
      </c>
      <c r="B16" s="52" t="s">
        <v>627</v>
      </c>
      <c r="C16" s="25"/>
      <c r="D16" s="7"/>
      <c r="E16" s="7"/>
      <c r="F16" s="30">
        <f>SUM(F17:F18)</f>
        <v>0</v>
      </c>
    </row>
    <row r="17" spans="1:6" ht="31.5" hidden="1">
      <c r="A17" s="153" t="s">
        <v>52</v>
      </c>
      <c r="B17" s="52" t="s">
        <v>627</v>
      </c>
      <c r="C17" s="25">
        <v>200</v>
      </c>
      <c r="D17" s="7" t="s">
        <v>116</v>
      </c>
      <c r="E17" s="7" t="s">
        <v>34</v>
      </c>
      <c r="F17" s="30"/>
    </row>
    <row r="18" spans="1:6" ht="31.5" hidden="1">
      <c r="A18" s="153" t="s">
        <v>248</v>
      </c>
      <c r="B18" s="52" t="s">
        <v>627</v>
      </c>
      <c r="C18" s="25">
        <v>600</v>
      </c>
      <c r="D18" s="7" t="s">
        <v>116</v>
      </c>
      <c r="E18" s="7" t="s">
        <v>34</v>
      </c>
      <c r="F18" s="30"/>
    </row>
    <row r="19" spans="1:6" ht="78.75">
      <c r="A19" s="153" t="s">
        <v>478</v>
      </c>
      <c r="B19" s="73" t="s">
        <v>912</v>
      </c>
      <c r="C19" s="7"/>
      <c r="D19" s="7"/>
      <c r="E19" s="7"/>
      <c r="F19" s="33">
        <f>F20</f>
        <v>29718.3</v>
      </c>
    </row>
    <row r="20" spans="1:6">
      <c r="A20" s="153" t="s">
        <v>42</v>
      </c>
      <c r="B20" s="73" t="s">
        <v>912</v>
      </c>
      <c r="C20" s="7">
        <v>300</v>
      </c>
      <c r="D20" s="7" t="s">
        <v>31</v>
      </c>
      <c r="E20" s="7" t="s">
        <v>13</v>
      </c>
      <c r="F20" s="33">
        <f>SUM(Ведомственная!G1023)</f>
        <v>29718.3</v>
      </c>
    </row>
    <row r="21" spans="1:6" s="29" customFormat="1" ht="31.5" hidden="1">
      <c r="A21" s="26" t="s">
        <v>726</v>
      </c>
      <c r="B21" s="88" t="s">
        <v>628</v>
      </c>
      <c r="C21" s="27"/>
      <c r="D21" s="27"/>
      <c r="E21" s="27"/>
      <c r="F21" s="34">
        <f>F22</f>
        <v>0</v>
      </c>
    </row>
    <row r="22" spans="1:6" ht="47.25" hidden="1">
      <c r="A22" s="153" t="s">
        <v>466</v>
      </c>
      <c r="B22" s="73" t="s">
        <v>629</v>
      </c>
      <c r="C22" s="7"/>
      <c r="D22" s="7"/>
      <c r="E22" s="7"/>
      <c r="F22" s="30">
        <f>F23</f>
        <v>0</v>
      </c>
    </row>
    <row r="23" spans="1:6" ht="47.25" hidden="1">
      <c r="A23" s="153" t="s">
        <v>630</v>
      </c>
      <c r="B23" s="73" t="s">
        <v>631</v>
      </c>
      <c r="C23" s="7"/>
      <c r="D23" s="7"/>
      <c r="E23" s="7"/>
      <c r="F23" s="30">
        <f>F24</f>
        <v>0</v>
      </c>
    </row>
    <row r="24" spans="1:6" ht="31.5" hidden="1">
      <c r="A24" s="153" t="s">
        <v>124</v>
      </c>
      <c r="B24" s="73" t="s">
        <v>631</v>
      </c>
      <c r="C24" s="7" t="s">
        <v>125</v>
      </c>
      <c r="D24" s="7" t="s">
        <v>116</v>
      </c>
      <c r="E24" s="7" t="s">
        <v>34</v>
      </c>
      <c r="F24" s="30"/>
    </row>
    <row r="25" spans="1:6" ht="47.25">
      <c r="A25" s="89" t="s">
        <v>673</v>
      </c>
      <c r="B25" s="82" t="s">
        <v>543</v>
      </c>
      <c r="C25" s="27"/>
      <c r="D25" s="27"/>
      <c r="E25" s="27"/>
      <c r="F25" s="56">
        <f>SUM(F26)+F39+F31+F35</f>
        <v>23225</v>
      </c>
    </row>
    <row r="26" spans="1:6" ht="31.5">
      <c r="A26" s="2" t="s">
        <v>307</v>
      </c>
      <c r="B26" s="41" t="s">
        <v>544</v>
      </c>
      <c r="C26" s="7"/>
      <c r="D26" s="7"/>
      <c r="E26" s="7"/>
      <c r="F26" s="33">
        <f>SUM(F27)+F29</f>
        <v>23225</v>
      </c>
    </row>
    <row r="27" spans="1:6">
      <c r="A27" s="32" t="s">
        <v>545</v>
      </c>
      <c r="B27" s="41" t="s">
        <v>814</v>
      </c>
      <c r="C27" s="7"/>
      <c r="D27" s="7"/>
      <c r="E27" s="7"/>
      <c r="F27" s="33">
        <f>SUM(F28)</f>
        <v>21800</v>
      </c>
    </row>
    <row r="28" spans="1:6" ht="31.5">
      <c r="A28" s="32" t="s">
        <v>306</v>
      </c>
      <c r="B28" s="41" t="s">
        <v>814</v>
      </c>
      <c r="C28" s="7" t="s">
        <v>272</v>
      </c>
      <c r="D28" s="7" t="s">
        <v>172</v>
      </c>
      <c r="E28" s="7" t="s">
        <v>172</v>
      </c>
      <c r="F28" s="33">
        <f>SUM(Ведомственная!G356)</f>
        <v>21800</v>
      </c>
    </row>
    <row r="29" spans="1:6" ht="63">
      <c r="A29" s="32" t="s">
        <v>547</v>
      </c>
      <c r="B29" s="41" t="s">
        <v>956</v>
      </c>
      <c r="C29" s="7"/>
      <c r="D29" s="7"/>
      <c r="E29" s="7"/>
      <c r="F29" s="33">
        <f>SUM(F30)</f>
        <v>1425</v>
      </c>
    </row>
    <row r="30" spans="1:6" ht="31.5">
      <c r="A30" s="32" t="s">
        <v>52</v>
      </c>
      <c r="B30" s="41" t="s">
        <v>956</v>
      </c>
      <c r="C30" s="7" t="s">
        <v>93</v>
      </c>
      <c r="D30" s="7" t="s">
        <v>172</v>
      </c>
      <c r="E30" s="7" t="s">
        <v>44</v>
      </c>
      <c r="F30" s="33">
        <f>SUM(Ведомственная!G275)</f>
        <v>1425</v>
      </c>
    </row>
    <row r="31" spans="1:6" ht="31.5" hidden="1">
      <c r="A31" s="2" t="s">
        <v>752</v>
      </c>
      <c r="B31" s="37" t="s">
        <v>561</v>
      </c>
      <c r="C31" s="7"/>
      <c r="D31" s="7"/>
      <c r="E31" s="7"/>
      <c r="F31" s="33">
        <f>SUM(F32)</f>
        <v>0</v>
      </c>
    </row>
    <row r="32" spans="1:6" ht="47.25" hidden="1">
      <c r="A32" s="153" t="s">
        <v>518</v>
      </c>
      <c r="B32" s="37" t="s">
        <v>562</v>
      </c>
      <c r="C32" s="7"/>
      <c r="D32" s="7"/>
      <c r="E32" s="7"/>
      <c r="F32" s="33">
        <f>SUM(F33)</f>
        <v>0</v>
      </c>
    </row>
    <row r="33" spans="1:6" ht="47.25" hidden="1">
      <c r="A33" s="153" t="s">
        <v>563</v>
      </c>
      <c r="B33" s="37" t="s">
        <v>564</v>
      </c>
      <c r="C33" s="7"/>
      <c r="D33" s="7"/>
      <c r="E33" s="7"/>
      <c r="F33" s="33">
        <f>SUM(F34)</f>
        <v>0</v>
      </c>
    </row>
    <row r="34" spans="1:6" ht="31.5" hidden="1">
      <c r="A34" s="153" t="s">
        <v>271</v>
      </c>
      <c r="B34" s="37" t="s">
        <v>564</v>
      </c>
      <c r="C34" s="7" t="s">
        <v>272</v>
      </c>
      <c r="D34" s="7" t="s">
        <v>172</v>
      </c>
      <c r="E34" s="7" t="s">
        <v>34</v>
      </c>
      <c r="F34" s="33"/>
    </row>
    <row r="35" spans="1:6" ht="31.5" hidden="1">
      <c r="A35" s="153" t="s">
        <v>277</v>
      </c>
      <c r="B35" s="37" t="s">
        <v>565</v>
      </c>
      <c r="C35" s="37"/>
      <c r="D35" s="7"/>
      <c r="E35" s="7"/>
      <c r="F35" s="33">
        <f>SUM(F36)</f>
        <v>0</v>
      </c>
    </row>
    <row r="36" spans="1:6" ht="47.25" hidden="1">
      <c r="A36" s="153" t="s">
        <v>518</v>
      </c>
      <c r="B36" s="37" t="s">
        <v>566</v>
      </c>
      <c r="C36" s="37"/>
      <c r="D36" s="7"/>
      <c r="E36" s="7"/>
      <c r="F36" s="33">
        <f>SUM(F37)</f>
        <v>0</v>
      </c>
    </row>
    <row r="37" spans="1:6" ht="51" hidden="1" customHeight="1">
      <c r="A37" s="153" t="s">
        <v>567</v>
      </c>
      <c r="B37" s="37" t="s">
        <v>674</v>
      </c>
      <c r="C37" s="37"/>
      <c r="D37" s="7"/>
      <c r="E37" s="7"/>
      <c r="F37" s="33">
        <f>SUM(F38)</f>
        <v>0</v>
      </c>
    </row>
    <row r="38" spans="1:6" hidden="1">
      <c r="A38" s="153" t="s">
        <v>42</v>
      </c>
      <c r="B38" s="37" t="s">
        <v>674</v>
      </c>
      <c r="C38" s="37">
        <v>300</v>
      </c>
      <c r="D38" s="7" t="s">
        <v>31</v>
      </c>
      <c r="E38" s="7" t="s">
        <v>54</v>
      </c>
      <c r="F38" s="33"/>
    </row>
    <row r="39" spans="1:6" ht="31.5" hidden="1">
      <c r="A39" s="32" t="s">
        <v>549</v>
      </c>
      <c r="B39" s="7" t="s">
        <v>548</v>
      </c>
      <c r="C39" s="7"/>
      <c r="D39" s="7"/>
      <c r="E39" s="7"/>
      <c r="F39" s="30">
        <f>SUM(F40)</f>
        <v>0</v>
      </c>
    </row>
    <row r="40" spans="1:6" ht="47.25" hidden="1">
      <c r="A40" s="153" t="s">
        <v>466</v>
      </c>
      <c r="B40" s="7" t="s">
        <v>550</v>
      </c>
      <c r="C40" s="7"/>
      <c r="D40" s="7"/>
      <c r="E40" s="7"/>
      <c r="F40" s="30">
        <f>SUM(F41)</f>
        <v>0</v>
      </c>
    </row>
    <row r="41" spans="1:6" ht="31.5" hidden="1">
      <c r="A41" s="32" t="s">
        <v>557</v>
      </c>
      <c r="B41" s="7" t="s">
        <v>551</v>
      </c>
      <c r="C41" s="7"/>
      <c r="D41" s="7"/>
      <c r="E41" s="7"/>
      <c r="F41" s="30">
        <f>SUM(F42)</f>
        <v>0</v>
      </c>
    </row>
    <row r="42" spans="1:6" ht="31.5" hidden="1">
      <c r="A42" s="32" t="s">
        <v>52</v>
      </c>
      <c r="B42" s="7" t="s">
        <v>551</v>
      </c>
      <c r="C42" s="7" t="s">
        <v>93</v>
      </c>
      <c r="D42" s="7" t="s">
        <v>172</v>
      </c>
      <c r="E42" s="7" t="s">
        <v>54</v>
      </c>
      <c r="F42" s="30"/>
    </row>
    <row r="43" spans="1:6" ht="31.5">
      <c r="A43" s="89" t="s">
        <v>820</v>
      </c>
      <c r="B43" s="90" t="s">
        <v>683</v>
      </c>
      <c r="C43" s="90"/>
      <c r="D43" s="27"/>
      <c r="E43" s="27"/>
      <c r="F43" s="34">
        <f>SUM(F44)</f>
        <v>49395.7</v>
      </c>
    </row>
    <row r="44" spans="1:6">
      <c r="A44" s="2" t="s">
        <v>681</v>
      </c>
      <c r="B44" s="44" t="s">
        <v>815</v>
      </c>
      <c r="C44" s="44"/>
      <c r="D44" s="7"/>
      <c r="E44" s="7"/>
      <c r="F44" s="30">
        <f>SUM(F45)</f>
        <v>49395.7</v>
      </c>
    </row>
    <row r="45" spans="1:6" ht="31.5">
      <c r="A45" s="2" t="s">
        <v>306</v>
      </c>
      <c r="B45" s="44" t="s">
        <v>815</v>
      </c>
      <c r="C45" s="44" t="s">
        <v>272</v>
      </c>
      <c r="D45" s="7" t="s">
        <v>15</v>
      </c>
      <c r="E45" s="7" t="s">
        <v>13</v>
      </c>
      <c r="F45" s="30">
        <f>SUM(Ведомственная!G414)</f>
        <v>49395.7</v>
      </c>
    </row>
    <row r="46" spans="1:6" s="29" customFormat="1" ht="31.5">
      <c r="A46" s="91" t="s">
        <v>727</v>
      </c>
      <c r="B46" s="27" t="s">
        <v>611</v>
      </c>
      <c r="C46" s="27"/>
      <c r="D46" s="27"/>
      <c r="E46" s="27"/>
      <c r="F46" s="34">
        <f>SUM(F47)</f>
        <v>31853.9</v>
      </c>
    </row>
    <row r="47" spans="1:6" ht="31.5">
      <c r="A47" s="32" t="s">
        <v>609</v>
      </c>
      <c r="B47" s="7" t="s">
        <v>612</v>
      </c>
      <c r="C47" s="7"/>
      <c r="D47" s="7"/>
      <c r="E47" s="7"/>
      <c r="F47" s="30">
        <f>SUM(F48)</f>
        <v>31853.9</v>
      </c>
    </row>
    <row r="48" spans="1:6" ht="31.5">
      <c r="A48" s="32" t="s">
        <v>610</v>
      </c>
      <c r="B48" s="7" t="s">
        <v>974</v>
      </c>
      <c r="C48" s="7"/>
      <c r="D48" s="7"/>
      <c r="E48" s="7"/>
      <c r="F48" s="30">
        <f>SUM(F49)</f>
        <v>31853.9</v>
      </c>
    </row>
    <row r="49" spans="1:6" ht="31.5">
      <c r="A49" s="32" t="s">
        <v>52</v>
      </c>
      <c r="B49" s="7" t="s">
        <v>974</v>
      </c>
      <c r="C49" s="7" t="s">
        <v>93</v>
      </c>
      <c r="D49" s="7" t="s">
        <v>13</v>
      </c>
      <c r="E49" s="7" t="s">
        <v>176</v>
      </c>
      <c r="F49" s="30">
        <f>SUM(Ведомственная!G196)</f>
        <v>31853.9</v>
      </c>
    </row>
    <row r="50" spans="1:6" s="29" customFormat="1" ht="31.5">
      <c r="A50" s="26" t="s">
        <v>705</v>
      </c>
      <c r="B50" s="27" t="s">
        <v>510</v>
      </c>
      <c r="C50" s="27"/>
      <c r="D50" s="27"/>
      <c r="E50" s="27"/>
      <c r="F50" s="34">
        <f>SUM(F51+F60+F63)</f>
        <v>14862.999999999996</v>
      </c>
    </row>
    <row r="51" spans="1:6" ht="31.5">
      <c r="A51" s="153" t="s">
        <v>511</v>
      </c>
      <c r="B51" s="7" t="s">
        <v>512</v>
      </c>
      <c r="C51" s="7"/>
      <c r="D51" s="7"/>
      <c r="E51" s="7"/>
      <c r="F51" s="30">
        <f>SUM(F52)+F57</f>
        <v>3584.7</v>
      </c>
    </row>
    <row r="52" spans="1:6" ht="31.5">
      <c r="A52" s="153" t="s">
        <v>514</v>
      </c>
      <c r="B52" s="7" t="s">
        <v>860</v>
      </c>
      <c r="C52" s="7"/>
      <c r="D52" s="7"/>
      <c r="E52" s="7"/>
      <c r="F52" s="30">
        <f>SUM(F53)+F55</f>
        <v>3584.7</v>
      </c>
    </row>
    <row r="53" spans="1:6" ht="47.25">
      <c r="A53" s="153" t="s">
        <v>708</v>
      </c>
      <c r="B53" s="7" t="s">
        <v>875</v>
      </c>
      <c r="C53" s="7"/>
      <c r="D53" s="7"/>
      <c r="E53" s="7"/>
      <c r="F53" s="30">
        <f>F54</f>
        <v>2000</v>
      </c>
    </row>
    <row r="54" spans="1:6" ht="31.5">
      <c r="A54" s="158" t="s">
        <v>248</v>
      </c>
      <c r="B54" s="7" t="s">
        <v>875</v>
      </c>
      <c r="C54" s="7" t="s">
        <v>125</v>
      </c>
      <c r="D54" s="7" t="s">
        <v>173</v>
      </c>
      <c r="E54" s="7" t="s">
        <v>54</v>
      </c>
      <c r="F54" s="30">
        <f>SUM(Ведомственная!G792)</f>
        <v>2000</v>
      </c>
    </row>
    <row r="55" spans="1:6" ht="47.25">
      <c r="A55" s="64" t="s">
        <v>861</v>
      </c>
      <c r="B55" s="7" t="s">
        <v>859</v>
      </c>
      <c r="C55" s="7"/>
      <c r="D55" s="7"/>
      <c r="E55" s="7"/>
      <c r="F55" s="30">
        <f>F56</f>
        <v>1584.7</v>
      </c>
    </row>
    <row r="56" spans="1:6" ht="31.5">
      <c r="A56" s="153" t="s">
        <v>248</v>
      </c>
      <c r="B56" s="7" t="s">
        <v>859</v>
      </c>
      <c r="C56" s="7" t="s">
        <v>125</v>
      </c>
      <c r="D56" s="7" t="s">
        <v>173</v>
      </c>
      <c r="E56" s="7" t="s">
        <v>44</v>
      </c>
      <c r="F56" s="30">
        <f>SUM(Ведомственная!G772)</f>
        <v>1584.7</v>
      </c>
    </row>
    <row r="57" spans="1:6">
      <c r="A57" s="153" t="s">
        <v>858</v>
      </c>
      <c r="B57" s="7" t="s">
        <v>857</v>
      </c>
      <c r="C57" s="7"/>
      <c r="D57" s="7"/>
      <c r="E57" s="7"/>
      <c r="F57" s="30">
        <f>SUM(F58)</f>
        <v>0</v>
      </c>
    </row>
    <row r="58" spans="1:6" ht="31.5">
      <c r="A58" s="153" t="s">
        <v>706</v>
      </c>
      <c r="B58" s="7" t="s">
        <v>856</v>
      </c>
      <c r="C58" s="7"/>
      <c r="D58" s="7"/>
      <c r="E58" s="7"/>
      <c r="F58" s="30">
        <f>SUM(F59)</f>
        <v>0</v>
      </c>
    </row>
    <row r="59" spans="1:6" ht="31.5">
      <c r="A59" s="153" t="s">
        <v>248</v>
      </c>
      <c r="B59" s="7" t="s">
        <v>856</v>
      </c>
      <c r="C59" s="7" t="s">
        <v>125</v>
      </c>
      <c r="D59" s="7" t="s">
        <v>173</v>
      </c>
      <c r="E59" s="7" t="s">
        <v>44</v>
      </c>
      <c r="F59" s="30">
        <f>SUM(Ведомственная!G775)</f>
        <v>0</v>
      </c>
    </row>
    <row r="60" spans="1:6">
      <c r="A60" s="153" t="s">
        <v>516</v>
      </c>
      <c r="B60" s="7" t="s">
        <v>517</v>
      </c>
      <c r="C60" s="7"/>
      <c r="D60" s="7"/>
      <c r="E60" s="7"/>
      <c r="F60" s="30">
        <f>SUM(F61)</f>
        <v>880.4</v>
      </c>
    </row>
    <row r="61" spans="1:6" ht="31.5">
      <c r="A61" s="153" t="s">
        <v>514</v>
      </c>
      <c r="B61" s="7" t="s">
        <v>862</v>
      </c>
      <c r="C61" s="7"/>
      <c r="D61" s="7"/>
      <c r="E61" s="7"/>
      <c r="F61" s="30">
        <f>SUM(F62)</f>
        <v>880.4</v>
      </c>
    </row>
    <row r="62" spans="1:6" ht="31.5">
      <c r="A62" s="153" t="s">
        <v>248</v>
      </c>
      <c r="B62" s="7" t="s">
        <v>855</v>
      </c>
      <c r="C62" s="7" t="s">
        <v>125</v>
      </c>
      <c r="D62" s="7" t="s">
        <v>173</v>
      </c>
      <c r="E62" s="7" t="s">
        <v>44</v>
      </c>
      <c r="F62" s="30">
        <f>SUM(Ведомственная!G779)</f>
        <v>880.4</v>
      </c>
    </row>
    <row r="63" spans="1:6">
      <c r="A63" s="153" t="s">
        <v>756</v>
      </c>
      <c r="B63" s="7" t="s">
        <v>546</v>
      </c>
      <c r="C63" s="7"/>
      <c r="D63" s="7"/>
      <c r="E63" s="7"/>
      <c r="F63" s="30">
        <f>SUM(F64)+F68</f>
        <v>10397.899999999998</v>
      </c>
    </row>
    <row r="64" spans="1:6" ht="31.5">
      <c r="A64" s="153" t="s">
        <v>514</v>
      </c>
      <c r="B64" s="7" t="s">
        <v>867</v>
      </c>
      <c r="C64" s="7"/>
      <c r="D64" s="7"/>
      <c r="E64" s="7"/>
      <c r="F64" s="30">
        <f>SUM(F65)</f>
        <v>2147.3000000000002</v>
      </c>
    </row>
    <row r="65" spans="1:6" ht="31.5">
      <c r="A65" s="153" t="s">
        <v>620</v>
      </c>
      <c r="B65" s="7" t="s">
        <v>868</v>
      </c>
      <c r="C65" s="7"/>
      <c r="D65" s="7"/>
      <c r="E65" s="7"/>
      <c r="F65" s="30">
        <f>SUM(F66)</f>
        <v>2147.3000000000002</v>
      </c>
    </row>
    <row r="66" spans="1:6" ht="31.5">
      <c r="A66" s="153" t="s">
        <v>248</v>
      </c>
      <c r="B66" s="7" t="s">
        <v>868</v>
      </c>
      <c r="C66" s="7" t="s">
        <v>125</v>
      </c>
      <c r="D66" s="7" t="s">
        <v>173</v>
      </c>
      <c r="E66" s="7" t="s">
        <v>54</v>
      </c>
      <c r="F66" s="30">
        <f>SUM(Ведомственная!G796)</f>
        <v>2147.3000000000002</v>
      </c>
    </row>
    <row r="67" spans="1:6">
      <c r="A67" s="153" t="s">
        <v>858</v>
      </c>
      <c r="B67" s="66" t="s">
        <v>869</v>
      </c>
      <c r="C67" s="7"/>
      <c r="D67" s="7"/>
      <c r="E67" s="7"/>
      <c r="F67" s="30">
        <f>SUM(F68)</f>
        <v>8250.5999999999985</v>
      </c>
    </row>
    <row r="68" spans="1:6" ht="29.25" customHeight="1">
      <c r="A68" s="67" t="s">
        <v>709</v>
      </c>
      <c r="B68" s="66" t="s">
        <v>870</v>
      </c>
      <c r="C68" s="40"/>
      <c r="D68" s="7"/>
      <c r="E68" s="7"/>
      <c r="F68" s="30">
        <f>SUM(F69:F70)</f>
        <v>8250.5999999999985</v>
      </c>
    </row>
    <row r="69" spans="1:6" ht="27.75" customHeight="1">
      <c r="A69" s="153" t="s">
        <v>248</v>
      </c>
      <c r="B69" s="66" t="s">
        <v>870</v>
      </c>
      <c r="C69" s="7" t="s">
        <v>125</v>
      </c>
      <c r="D69" s="7" t="s">
        <v>173</v>
      </c>
      <c r="E69" s="7" t="s">
        <v>54</v>
      </c>
      <c r="F69" s="30">
        <f>SUM(Ведомственная!G799)</f>
        <v>5500.4</v>
      </c>
    </row>
    <row r="70" spans="1:6" ht="27.75" customHeight="1">
      <c r="A70" s="158" t="s">
        <v>22</v>
      </c>
      <c r="B70" s="66" t="s">
        <v>870</v>
      </c>
      <c r="C70" s="7" t="s">
        <v>98</v>
      </c>
      <c r="D70" s="7" t="s">
        <v>173</v>
      </c>
      <c r="E70" s="7" t="s">
        <v>54</v>
      </c>
      <c r="F70" s="30">
        <f>SUM(Ведомственная!G800)</f>
        <v>2750.2</v>
      </c>
    </row>
    <row r="71" spans="1:6" s="29" customFormat="1" ht="31.5">
      <c r="A71" s="26" t="s">
        <v>686</v>
      </c>
      <c r="B71" s="55" t="s">
        <v>432</v>
      </c>
      <c r="C71" s="55"/>
      <c r="D71" s="55"/>
      <c r="E71" s="55"/>
      <c r="F71" s="56">
        <f>SUM(F72)+F154+F97</f>
        <v>1111369.3999999999</v>
      </c>
    </row>
    <row r="72" spans="1:6">
      <c r="A72" s="153" t="s">
        <v>481</v>
      </c>
      <c r="B72" s="154" t="s">
        <v>433</v>
      </c>
      <c r="C72" s="154"/>
      <c r="D72" s="154"/>
      <c r="E72" s="154"/>
      <c r="F72" s="33">
        <f>SUM(F73+F78+F81+F84+F87+F90+F94)</f>
        <v>304284.5</v>
      </c>
    </row>
    <row r="73" spans="1:6" ht="47.25">
      <c r="A73" s="153" t="s">
        <v>459</v>
      </c>
      <c r="B73" s="37" t="s">
        <v>843</v>
      </c>
      <c r="C73" s="37"/>
      <c r="D73" s="154"/>
      <c r="E73" s="154"/>
      <c r="F73" s="33">
        <f>F74+F75+F77+F76</f>
        <v>72991.299999999988</v>
      </c>
    </row>
    <row r="74" spans="1:6" ht="63">
      <c r="A74" s="153" t="s">
        <v>51</v>
      </c>
      <c r="B74" s="37" t="s">
        <v>843</v>
      </c>
      <c r="C74" s="37">
        <v>100</v>
      </c>
      <c r="D74" s="154" t="s">
        <v>31</v>
      </c>
      <c r="E74" s="154" t="s">
        <v>13</v>
      </c>
      <c r="F74" s="33">
        <f>SUM(Ведомственная!G666)</f>
        <v>51702.2</v>
      </c>
    </row>
    <row r="75" spans="1:6" ht="31.5">
      <c r="A75" s="153" t="s">
        <v>52</v>
      </c>
      <c r="B75" s="37" t="s">
        <v>843</v>
      </c>
      <c r="C75" s="37">
        <v>200</v>
      </c>
      <c r="D75" s="154" t="s">
        <v>31</v>
      </c>
      <c r="E75" s="154" t="s">
        <v>13</v>
      </c>
      <c r="F75" s="33">
        <f>SUM(Ведомственная!G667)</f>
        <v>20267.099999999999</v>
      </c>
    </row>
    <row r="76" spans="1:6">
      <c r="A76" s="153" t="s">
        <v>42</v>
      </c>
      <c r="B76" s="37" t="s">
        <v>843</v>
      </c>
      <c r="C76" s="37">
        <v>200</v>
      </c>
      <c r="D76" s="154" t="s">
        <v>31</v>
      </c>
      <c r="E76" s="154" t="s">
        <v>13</v>
      </c>
      <c r="F76" s="33">
        <f>SUM(Ведомственная!G668)</f>
        <v>259.3</v>
      </c>
    </row>
    <row r="77" spans="1:6">
      <c r="A77" s="153" t="s">
        <v>22</v>
      </c>
      <c r="B77" s="37" t="s">
        <v>843</v>
      </c>
      <c r="C77" s="37">
        <v>800</v>
      </c>
      <c r="D77" s="154" t="s">
        <v>31</v>
      </c>
      <c r="E77" s="154" t="s">
        <v>13</v>
      </c>
      <c r="F77" s="33">
        <f>SUM(Ведомственная!G669)</f>
        <v>762.7</v>
      </c>
    </row>
    <row r="78" spans="1:6" ht="31.5">
      <c r="A78" s="153" t="s">
        <v>464</v>
      </c>
      <c r="B78" s="37" t="s">
        <v>847</v>
      </c>
      <c r="C78" s="37"/>
      <c r="D78" s="154"/>
      <c r="E78" s="154"/>
      <c r="F78" s="33">
        <f>F79+F80</f>
        <v>5874.4</v>
      </c>
    </row>
    <row r="79" spans="1:6" ht="63">
      <c r="A79" s="153" t="s">
        <v>51</v>
      </c>
      <c r="B79" s="37" t="s">
        <v>847</v>
      </c>
      <c r="C79" s="37">
        <v>100</v>
      </c>
      <c r="D79" s="154" t="s">
        <v>31</v>
      </c>
      <c r="E79" s="154" t="s">
        <v>78</v>
      </c>
      <c r="F79" s="33">
        <f>SUM(Ведомственная!G693)</f>
        <v>5295</v>
      </c>
    </row>
    <row r="80" spans="1:6" ht="31.5">
      <c r="A80" s="153" t="s">
        <v>52</v>
      </c>
      <c r="B80" s="37" t="s">
        <v>847</v>
      </c>
      <c r="C80" s="37">
        <v>200</v>
      </c>
      <c r="D80" s="154" t="s">
        <v>31</v>
      </c>
      <c r="E80" s="154" t="s">
        <v>78</v>
      </c>
      <c r="F80" s="33">
        <f>SUM(Ведомственная!G694)</f>
        <v>579.4</v>
      </c>
    </row>
    <row r="81" spans="1:6" ht="94.5">
      <c r="A81" s="153" t="s">
        <v>462</v>
      </c>
      <c r="B81" s="37" t="s">
        <v>844</v>
      </c>
      <c r="C81" s="37"/>
      <c r="D81" s="154"/>
      <c r="E81" s="154"/>
      <c r="F81" s="33">
        <f>F82+F83</f>
        <v>59446.600000000006</v>
      </c>
    </row>
    <row r="82" spans="1:6" ht="31.5">
      <c r="A82" s="153" t="s">
        <v>52</v>
      </c>
      <c r="B82" s="37" t="s">
        <v>844</v>
      </c>
      <c r="C82" s="37">
        <v>200</v>
      </c>
      <c r="D82" s="154" t="s">
        <v>31</v>
      </c>
      <c r="E82" s="154" t="s">
        <v>13</v>
      </c>
      <c r="F82" s="33">
        <f>SUM(Ведомственная!G671)</f>
        <v>878.3</v>
      </c>
    </row>
    <row r="83" spans="1:6">
      <c r="A83" s="153" t="s">
        <v>42</v>
      </c>
      <c r="B83" s="37" t="s">
        <v>844</v>
      </c>
      <c r="C83" s="37">
        <v>300</v>
      </c>
      <c r="D83" s="154" t="s">
        <v>31</v>
      </c>
      <c r="E83" s="154" t="s">
        <v>13</v>
      </c>
      <c r="F83" s="33">
        <f>SUM(Ведомственная!G672)</f>
        <v>58568.3</v>
      </c>
    </row>
    <row r="84" spans="1:6" ht="31.5">
      <c r="A84" s="153" t="s">
        <v>460</v>
      </c>
      <c r="B84" s="37" t="s">
        <v>845</v>
      </c>
      <c r="C84" s="37"/>
      <c r="D84" s="154"/>
      <c r="E84" s="154"/>
      <c r="F84" s="33">
        <f>F85+F86</f>
        <v>57984.7</v>
      </c>
    </row>
    <row r="85" spans="1:6" ht="31.5">
      <c r="A85" s="153" t="s">
        <v>52</v>
      </c>
      <c r="B85" s="37" t="s">
        <v>845</v>
      </c>
      <c r="C85" s="37">
        <v>200</v>
      </c>
      <c r="D85" s="154" t="s">
        <v>31</v>
      </c>
      <c r="E85" s="154" t="s">
        <v>13</v>
      </c>
      <c r="F85" s="33">
        <f>SUM(Ведомственная!G674)</f>
        <v>862.5</v>
      </c>
    </row>
    <row r="86" spans="1:6">
      <c r="A86" s="153" t="s">
        <v>42</v>
      </c>
      <c r="B86" s="37" t="s">
        <v>845</v>
      </c>
      <c r="C86" s="37">
        <v>300</v>
      </c>
      <c r="D86" s="154" t="s">
        <v>31</v>
      </c>
      <c r="E86" s="154" t="s">
        <v>13</v>
      </c>
      <c r="F86" s="33">
        <f>SUM(Ведомственная!G675)</f>
        <v>57122.2</v>
      </c>
    </row>
    <row r="87" spans="1:6" ht="63">
      <c r="A87" s="153" t="s">
        <v>463</v>
      </c>
      <c r="B87" s="37" t="s">
        <v>846</v>
      </c>
      <c r="C87" s="37"/>
      <c r="D87" s="154"/>
      <c r="E87" s="154"/>
      <c r="F87" s="33">
        <f>F88+F89</f>
        <v>18059.899999999998</v>
      </c>
    </row>
    <row r="88" spans="1:6" ht="31.5">
      <c r="A88" s="153" t="s">
        <v>52</v>
      </c>
      <c r="B88" s="37" t="s">
        <v>846</v>
      </c>
      <c r="C88" s="37">
        <v>200</v>
      </c>
      <c r="D88" s="154" t="s">
        <v>31</v>
      </c>
      <c r="E88" s="154" t="s">
        <v>13</v>
      </c>
      <c r="F88" s="33">
        <f>SUM(Ведомственная!G677)</f>
        <v>268.8</v>
      </c>
    </row>
    <row r="89" spans="1:6">
      <c r="A89" s="153" t="s">
        <v>42</v>
      </c>
      <c r="B89" s="37" t="s">
        <v>846</v>
      </c>
      <c r="C89" s="37">
        <v>300</v>
      </c>
      <c r="D89" s="154" t="s">
        <v>31</v>
      </c>
      <c r="E89" s="154" t="s">
        <v>13</v>
      </c>
      <c r="F89" s="33">
        <f>SUM(Ведомственная!G678)</f>
        <v>17791.099999999999</v>
      </c>
    </row>
    <row r="90" spans="1:6" ht="31.5">
      <c r="A90" s="153" t="s">
        <v>852</v>
      </c>
      <c r="B90" s="37" t="s">
        <v>853</v>
      </c>
      <c r="C90" s="37"/>
      <c r="D90" s="154"/>
      <c r="E90" s="154"/>
      <c r="F90" s="33">
        <f>SUM(F91)</f>
        <v>5901.6</v>
      </c>
    </row>
    <row r="91" spans="1:6" ht="47.25">
      <c r="A91" s="153" t="s">
        <v>461</v>
      </c>
      <c r="B91" s="37" t="s">
        <v>854</v>
      </c>
      <c r="C91" s="37"/>
      <c r="D91" s="154"/>
      <c r="E91" s="154"/>
      <c r="F91" s="33">
        <f>F92+F93</f>
        <v>5901.6</v>
      </c>
    </row>
    <row r="92" spans="1:6" ht="31.5">
      <c r="A92" s="153" t="s">
        <v>52</v>
      </c>
      <c r="B92" s="37" t="s">
        <v>854</v>
      </c>
      <c r="C92" s="37">
        <v>200</v>
      </c>
      <c r="D92" s="154" t="s">
        <v>31</v>
      </c>
      <c r="E92" s="154" t="s">
        <v>13</v>
      </c>
      <c r="F92" s="33">
        <f>SUM(Ведомственная!G681)</f>
        <v>87.6</v>
      </c>
    </row>
    <row r="93" spans="1:6">
      <c r="A93" s="153" t="s">
        <v>42</v>
      </c>
      <c r="B93" s="37" t="s">
        <v>854</v>
      </c>
      <c r="C93" s="37">
        <v>300</v>
      </c>
      <c r="D93" s="154" t="s">
        <v>31</v>
      </c>
      <c r="E93" s="154" t="s">
        <v>13</v>
      </c>
      <c r="F93" s="33">
        <f>SUM(Ведомственная!G682)</f>
        <v>5814</v>
      </c>
    </row>
    <row r="94" spans="1:6" ht="126">
      <c r="A94" s="153" t="s">
        <v>443</v>
      </c>
      <c r="B94" s="154" t="s">
        <v>823</v>
      </c>
      <c r="C94" s="37"/>
      <c r="D94" s="154"/>
      <c r="E94" s="154"/>
      <c r="F94" s="33">
        <f>SUM(F95:F96)</f>
        <v>84026</v>
      </c>
    </row>
    <row r="95" spans="1:6" ht="31.5">
      <c r="A95" s="153" t="s">
        <v>52</v>
      </c>
      <c r="B95" s="154" t="s">
        <v>823</v>
      </c>
      <c r="C95" s="37">
        <v>200</v>
      </c>
      <c r="D95" s="154" t="s">
        <v>31</v>
      </c>
      <c r="E95" s="154" t="s">
        <v>54</v>
      </c>
      <c r="F95" s="33">
        <f>SUM(Ведомственная!G568)</f>
        <v>44</v>
      </c>
    </row>
    <row r="96" spans="1:6">
      <c r="A96" s="153" t="s">
        <v>42</v>
      </c>
      <c r="B96" s="154" t="s">
        <v>823</v>
      </c>
      <c r="C96" s="37">
        <v>300</v>
      </c>
      <c r="D96" s="154" t="s">
        <v>31</v>
      </c>
      <c r="E96" s="154" t="s">
        <v>54</v>
      </c>
      <c r="F96" s="33">
        <f>SUM(Ведомственная!G569)</f>
        <v>83982</v>
      </c>
    </row>
    <row r="97" spans="1:6" ht="31.5">
      <c r="A97" s="153" t="s">
        <v>444</v>
      </c>
      <c r="B97" s="154" t="s">
        <v>445</v>
      </c>
      <c r="C97" s="37"/>
      <c r="D97" s="154"/>
      <c r="E97" s="154"/>
      <c r="F97" s="33">
        <f>SUM(F98+F101+F104+F107+F110+F113+F116+F119+F123+F126+F129+F132+F135+F138+F141+F144+F147+F150)</f>
        <v>710549.2</v>
      </c>
    </row>
    <row r="98" spans="1:6" ht="47.25">
      <c r="A98" s="153" t="s">
        <v>915</v>
      </c>
      <c r="B98" s="154" t="s">
        <v>824</v>
      </c>
      <c r="C98" s="37"/>
      <c r="D98" s="154"/>
      <c r="E98" s="154"/>
      <c r="F98" s="33">
        <f>F99+F100</f>
        <v>190720.69999999998</v>
      </c>
    </row>
    <row r="99" spans="1:6" ht="31.5">
      <c r="A99" s="153" t="s">
        <v>52</v>
      </c>
      <c r="B99" s="154" t="s">
        <v>824</v>
      </c>
      <c r="C99" s="37">
        <v>200</v>
      </c>
      <c r="D99" s="154" t="s">
        <v>31</v>
      </c>
      <c r="E99" s="154" t="s">
        <v>54</v>
      </c>
      <c r="F99" s="33">
        <f>SUM(Ведомственная!G572)</f>
        <v>3056.8</v>
      </c>
    </row>
    <row r="100" spans="1:6">
      <c r="A100" s="153" t="s">
        <v>42</v>
      </c>
      <c r="B100" s="154" t="s">
        <v>824</v>
      </c>
      <c r="C100" s="37">
        <v>300</v>
      </c>
      <c r="D100" s="154" t="s">
        <v>31</v>
      </c>
      <c r="E100" s="154" t="s">
        <v>54</v>
      </c>
      <c r="F100" s="33">
        <f>SUM(Ведомственная!G573)</f>
        <v>187663.9</v>
      </c>
    </row>
    <row r="101" spans="1:6" ht="47.25">
      <c r="A101" s="153" t="s">
        <v>446</v>
      </c>
      <c r="B101" s="154" t="s">
        <v>825</v>
      </c>
      <c r="C101" s="154"/>
      <c r="D101" s="154"/>
      <c r="E101" s="154"/>
      <c r="F101" s="33">
        <f>F102+F103</f>
        <v>9555.1</v>
      </c>
    </row>
    <row r="102" spans="1:6" ht="31.5">
      <c r="A102" s="153" t="s">
        <v>52</v>
      </c>
      <c r="B102" s="154" t="s">
        <v>825</v>
      </c>
      <c r="C102" s="154" t="s">
        <v>93</v>
      </c>
      <c r="D102" s="154" t="s">
        <v>31</v>
      </c>
      <c r="E102" s="154" t="s">
        <v>54</v>
      </c>
      <c r="F102" s="33">
        <f>SUM(Ведомственная!G575)</f>
        <v>142.69999999999999</v>
      </c>
    </row>
    <row r="103" spans="1:6">
      <c r="A103" s="153" t="s">
        <v>42</v>
      </c>
      <c r="B103" s="154" t="s">
        <v>825</v>
      </c>
      <c r="C103" s="154" t="s">
        <v>101</v>
      </c>
      <c r="D103" s="154" t="s">
        <v>31</v>
      </c>
      <c r="E103" s="154" t="s">
        <v>54</v>
      </c>
      <c r="F103" s="33">
        <f>SUM(Ведомственная!G576)</f>
        <v>9412.4</v>
      </c>
    </row>
    <row r="104" spans="1:6" ht="47.25">
      <c r="A104" s="153" t="s">
        <v>447</v>
      </c>
      <c r="B104" s="154" t="s">
        <v>826</v>
      </c>
      <c r="C104" s="154"/>
      <c r="D104" s="154"/>
      <c r="E104" s="154"/>
      <c r="F104" s="33">
        <f>F105+F106</f>
        <v>111779.90000000001</v>
      </c>
    </row>
    <row r="105" spans="1:6" ht="31.5">
      <c r="A105" s="153" t="s">
        <v>52</v>
      </c>
      <c r="B105" s="154" t="s">
        <v>826</v>
      </c>
      <c r="C105" s="154" t="s">
        <v>93</v>
      </c>
      <c r="D105" s="154" t="s">
        <v>31</v>
      </c>
      <c r="E105" s="154" t="s">
        <v>54</v>
      </c>
      <c r="F105" s="33">
        <f>SUM(Ведомственная!G578)</f>
        <v>1782.6</v>
      </c>
    </row>
    <row r="106" spans="1:6">
      <c r="A106" s="153" t="s">
        <v>42</v>
      </c>
      <c r="B106" s="154" t="s">
        <v>826</v>
      </c>
      <c r="C106" s="154" t="s">
        <v>101</v>
      </c>
      <c r="D106" s="154" t="s">
        <v>31</v>
      </c>
      <c r="E106" s="154" t="s">
        <v>54</v>
      </c>
      <c r="F106" s="33">
        <f>SUM(Ведомственная!G579)</f>
        <v>109997.3</v>
      </c>
    </row>
    <row r="107" spans="1:6" ht="63">
      <c r="A107" s="153" t="s">
        <v>448</v>
      </c>
      <c r="B107" s="154" t="s">
        <v>827</v>
      </c>
      <c r="C107" s="154"/>
      <c r="D107" s="154"/>
      <c r="E107" s="154"/>
      <c r="F107" s="33">
        <f>F108+F109</f>
        <v>619.79999999999995</v>
      </c>
    </row>
    <row r="108" spans="1:6" ht="31.5">
      <c r="A108" s="153" t="s">
        <v>52</v>
      </c>
      <c r="B108" s="154" t="s">
        <v>827</v>
      </c>
      <c r="C108" s="154" t="s">
        <v>93</v>
      </c>
      <c r="D108" s="154" t="s">
        <v>31</v>
      </c>
      <c r="E108" s="154" t="s">
        <v>54</v>
      </c>
      <c r="F108" s="33">
        <f>SUM(Ведомственная!G581)</f>
        <v>9.3000000000000007</v>
      </c>
    </row>
    <row r="109" spans="1:6">
      <c r="A109" s="153" t="s">
        <v>42</v>
      </c>
      <c r="B109" s="154" t="s">
        <v>827</v>
      </c>
      <c r="C109" s="154" t="s">
        <v>101</v>
      </c>
      <c r="D109" s="154" t="s">
        <v>31</v>
      </c>
      <c r="E109" s="154" t="s">
        <v>54</v>
      </c>
      <c r="F109" s="33">
        <f>SUM(Ведомственная!G582)</f>
        <v>610.5</v>
      </c>
    </row>
    <row r="110" spans="1:6" ht="63">
      <c r="A110" s="153" t="s">
        <v>449</v>
      </c>
      <c r="B110" s="154" t="s">
        <v>828</v>
      </c>
      <c r="C110" s="154"/>
      <c r="D110" s="154"/>
      <c r="E110" s="154"/>
      <c r="F110" s="33">
        <f>F111+F112</f>
        <v>51.8</v>
      </c>
    </row>
    <row r="111" spans="1:6" ht="31.5">
      <c r="A111" s="153" t="s">
        <v>52</v>
      </c>
      <c r="B111" s="154" t="s">
        <v>828</v>
      </c>
      <c r="C111" s="154" t="s">
        <v>93</v>
      </c>
      <c r="D111" s="154" t="s">
        <v>31</v>
      </c>
      <c r="E111" s="154" t="s">
        <v>54</v>
      </c>
      <c r="F111" s="33">
        <f>SUM(Ведомственная!G584)</f>
        <v>0.8</v>
      </c>
    </row>
    <row r="112" spans="1:6">
      <c r="A112" s="153" t="s">
        <v>42</v>
      </c>
      <c r="B112" s="154" t="s">
        <v>828</v>
      </c>
      <c r="C112" s="154" t="s">
        <v>101</v>
      </c>
      <c r="D112" s="154" t="s">
        <v>31</v>
      </c>
      <c r="E112" s="154" t="s">
        <v>54</v>
      </c>
      <c r="F112" s="33">
        <f>SUM(Ведомственная!G585)</f>
        <v>51</v>
      </c>
    </row>
    <row r="113" spans="1:6" ht="63">
      <c r="A113" s="153" t="s">
        <v>450</v>
      </c>
      <c r="B113" s="154" t="s">
        <v>829</v>
      </c>
      <c r="C113" s="154"/>
      <c r="D113" s="154"/>
      <c r="E113" s="154"/>
      <c r="F113" s="33">
        <f>F114+F115</f>
        <v>4730.2000000000007</v>
      </c>
    </row>
    <row r="114" spans="1:6" ht="31.5">
      <c r="A114" s="153" t="s">
        <v>52</v>
      </c>
      <c r="B114" s="154" t="s">
        <v>829</v>
      </c>
      <c r="C114" s="154" t="s">
        <v>93</v>
      </c>
      <c r="D114" s="154" t="s">
        <v>31</v>
      </c>
      <c r="E114" s="154" t="s">
        <v>54</v>
      </c>
      <c r="F114" s="33">
        <f>SUM(Ведомственная!G587)</f>
        <v>553.1</v>
      </c>
    </row>
    <row r="115" spans="1:6">
      <c r="A115" s="153" t="s">
        <v>42</v>
      </c>
      <c r="B115" s="154" t="s">
        <v>829</v>
      </c>
      <c r="C115" s="154" t="s">
        <v>101</v>
      </c>
      <c r="D115" s="154" t="s">
        <v>31</v>
      </c>
      <c r="E115" s="154" t="s">
        <v>54</v>
      </c>
      <c r="F115" s="33">
        <f>SUM(Ведомственная!G588)</f>
        <v>4177.1000000000004</v>
      </c>
    </row>
    <row r="116" spans="1:6" ht="47.25">
      <c r="A116" s="153" t="s">
        <v>465</v>
      </c>
      <c r="B116" s="154" t="s">
        <v>831</v>
      </c>
      <c r="C116" s="154"/>
      <c r="D116" s="154"/>
      <c r="E116" s="154"/>
      <c r="F116" s="33">
        <f>F117+F118</f>
        <v>217630.69999999998</v>
      </c>
    </row>
    <row r="117" spans="1:6" ht="31.5">
      <c r="A117" s="153" t="s">
        <v>52</v>
      </c>
      <c r="B117" s="154" t="s">
        <v>831</v>
      </c>
      <c r="C117" s="154" t="s">
        <v>93</v>
      </c>
      <c r="D117" s="154" t="s">
        <v>31</v>
      </c>
      <c r="E117" s="154" t="s">
        <v>54</v>
      </c>
      <c r="F117" s="33">
        <f>SUM(Ведомственная!G590)</f>
        <v>3221.8</v>
      </c>
    </row>
    <row r="118" spans="1:6">
      <c r="A118" s="153" t="s">
        <v>42</v>
      </c>
      <c r="B118" s="154" t="s">
        <v>831</v>
      </c>
      <c r="C118" s="154" t="s">
        <v>101</v>
      </c>
      <c r="D118" s="154" t="s">
        <v>31</v>
      </c>
      <c r="E118" s="154" t="s">
        <v>54</v>
      </c>
      <c r="F118" s="33">
        <f>SUM(Ведомственная!G591)</f>
        <v>214408.9</v>
      </c>
    </row>
    <row r="119" spans="1:6" ht="47.25">
      <c r="A119" s="153" t="s">
        <v>456</v>
      </c>
      <c r="B119" s="154" t="s">
        <v>832</v>
      </c>
      <c r="C119" s="154"/>
      <c r="D119" s="154"/>
      <c r="E119" s="154"/>
      <c r="F119" s="33">
        <f>SUM(F120:F122)</f>
        <v>8561.5</v>
      </c>
    </row>
    <row r="120" spans="1:6" ht="31.5">
      <c r="A120" s="153" t="s">
        <v>52</v>
      </c>
      <c r="B120" s="154" t="s">
        <v>832</v>
      </c>
      <c r="C120" s="154" t="s">
        <v>93</v>
      </c>
      <c r="D120" s="154" t="s">
        <v>31</v>
      </c>
      <c r="E120" s="154" t="s">
        <v>54</v>
      </c>
      <c r="F120" s="33">
        <f>SUM(Ведомственная!G593)</f>
        <v>39.200000000000003</v>
      </c>
    </row>
    <row r="121" spans="1:6">
      <c r="A121" s="153" t="s">
        <v>42</v>
      </c>
      <c r="B121" s="154" t="s">
        <v>832</v>
      </c>
      <c r="C121" s="154" t="s">
        <v>101</v>
      </c>
      <c r="D121" s="154" t="s">
        <v>31</v>
      </c>
      <c r="E121" s="154" t="s">
        <v>54</v>
      </c>
      <c r="F121" s="33">
        <f>SUM(Ведомственная!G594+Ведомственная!G1015+Ведомственная!G1194)</f>
        <v>8065.2999999999993</v>
      </c>
    </row>
    <row r="122" spans="1:6" ht="31.5">
      <c r="A122" s="153" t="s">
        <v>124</v>
      </c>
      <c r="B122" s="154" t="s">
        <v>832</v>
      </c>
      <c r="C122" s="154" t="s">
        <v>125</v>
      </c>
      <c r="D122" s="154" t="s">
        <v>31</v>
      </c>
      <c r="E122" s="154" t="s">
        <v>54</v>
      </c>
      <c r="F122" s="33">
        <f>SUM(Ведомственная!G1016)</f>
        <v>457</v>
      </c>
    </row>
    <row r="123" spans="1:6" ht="63">
      <c r="A123" s="153" t="s">
        <v>457</v>
      </c>
      <c r="B123" s="154" t="s">
        <v>833</v>
      </c>
      <c r="C123" s="154"/>
      <c r="D123" s="154"/>
      <c r="E123" s="154"/>
      <c r="F123" s="33">
        <f>F124+F125</f>
        <v>1983.4</v>
      </c>
    </row>
    <row r="124" spans="1:6" ht="31.5">
      <c r="A124" s="153" t="s">
        <v>52</v>
      </c>
      <c r="B124" s="154" t="s">
        <v>833</v>
      </c>
      <c r="C124" s="154" t="s">
        <v>93</v>
      </c>
      <c r="D124" s="154" t="s">
        <v>31</v>
      </c>
      <c r="E124" s="154" t="s">
        <v>54</v>
      </c>
      <c r="F124" s="33">
        <f>SUM(Ведомственная!G596)</f>
        <v>34.5</v>
      </c>
    </row>
    <row r="125" spans="1:6">
      <c r="A125" s="153" t="s">
        <v>42</v>
      </c>
      <c r="B125" s="154" t="s">
        <v>833</v>
      </c>
      <c r="C125" s="154" t="s">
        <v>101</v>
      </c>
      <c r="D125" s="154" t="s">
        <v>31</v>
      </c>
      <c r="E125" s="154" t="s">
        <v>54</v>
      </c>
      <c r="F125" s="33">
        <f>SUM(Ведомственная!G597)</f>
        <v>1948.9</v>
      </c>
    </row>
    <row r="126" spans="1:6" ht="31.5">
      <c r="A126" s="153" t="s">
        <v>458</v>
      </c>
      <c r="B126" s="154" t="s">
        <v>834</v>
      </c>
      <c r="C126" s="154"/>
      <c r="D126" s="154"/>
      <c r="E126" s="154"/>
      <c r="F126" s="33">
        <f>F127+F128</f>
        <v>69.3</v>
      </c>
    </row>
    <row r="127" spans="1:6" ht="31.5">
      <c r="A127" s="153" t="s">
        <v>52</v>
      </c>
      <c r="B127" s="154" t="s">
        <v>834</v>
      </c>
      <c r="C127" s="154" t="s">
        <v>93</v>
      </c>
      <c r="D127" s="154" t="s">
        <v>31</v>
      </c>
      <c r="E127" s="154" t="s">
        <v>54</v>
      </c>
      <c r="F127" s="33">
        <f>SUM(Ведомственная!G599)</f>
        <v>1</v>
      </c>
    </row>
    <row r="128" spans="1:6">
      <c r="A128" s="153" t="s">
        <v>42</v>
      </c>
      <c r="B128" s="154" t="s">
        <v>834</v>
      </c>
      <c r="C128" s="154" t="s">
        <v>101</v>
      </c>
      <c r="D128" s="154" t="s">
        <v>31</v>
      </c>
      <c r="E128" s="154" t="s">
        <v>54</v>
      </c>
      <c r="F128" s="33">
        <f>SUM(Ведомственная!G600)</f>
        <v>68.3</v>
      </c>
    </row>
    <row r="129" spans="1:6" ht="94.5">
      <c r="A129" s="153" t="s">
        <v>687</v>
      </c>
      <c r="B129" s="154" t="s">
        <v>835</v>
      </c>
      <c r="C129" s="154"/>
      <c r="D129" s="154"/>
      <c r="E129" s="154"/>
      <c r="F129" s="33">
        <f>F130+F131</f>
        <v>743.69999999999993</v>
      </c>
    </row>
    <row r="130" spans="1:6" ht="31.5">
      <c r="A130" s="153" t="s">
        <v>52</v>
      </c>
      <c r="B130" s="154" t="s">
        <v>835</v>
      </c>
      <c r="C130" s="154" t="s">
        <v>93</v>
      </c>
      <c r="D130" s="154" t="s">
        <v>31</v>
      </c>
      <c r="E130" s="154" t="s">
        <v>54</v>
      </c>
      <c r="F130" s="33">
        <f>SUM(Ведомственная!G602)</f>
        <v>8.9</v>
      </c>
    </row>
    <row r="131" spans="1:6">
      <c r="A131" s="153" t="s">
        <v>42</v>
      </c>
      <c r="B131" s="154" t="s">
        <v>835</v>
      </c>
      <c r="C131" s="154" t="s">
        <v>101</v>
      </c>
      <c r="D131" s="154" t="s">
        <v>31</v>
      </c>
      <c r="E131" s="154" t="s">
        <v>54</v>
      </c>
      <c r="F131" s="33">
        <f>SUM(Ведомственная!G603)</f>
        <v>734.8</v>
      </c>
    </row>
    <row r="132" spans="1:6" ht="63">
      <c r="A132" s="153" t="s">
        <v>836</v>
      </c>
      <c r="B132" s="154" t="s">
        <v>837</v>
      </c>
      <c r="C132" s="154"/>
      <c r="D132" s="154"/>
      <c r="E132" s="154"/>
      <c r="F132" s="33">
        <f>SUM(F133:F134)</f>
        <v>16011.5</v>
      </c>
    </row>
    <row r="133" spans="1:6" ht="31.5">
      <c r="A133" s="153" t="s">
        <v>52</v>
      </c>
      <c r="B133" s="154" t="s">
        <v>837</v>
      </c>
      <c r="C133" s="154" t="s">
        <v>93</v>
      </c>
      <c r="D133" s="154" t="s">
        <v>31</v>
      </c>
      <c r="E133" s="154" t="s">
        <v>54</v>
      </c>
      <c r="F133" s="33">
        <f>SUM(Ведомственная!G605)</f>
        <v>511.5</v>
      </c>
    </row>
    <row r="134" spans="1:6">
      <c r="A134" s="153" t="s">
        <v>42</v>
      </c>
      <c r="B134" s="154" t="s">
        <v>837</v>
      </c>
      <c r="C134" s="154" t="s">
        <v>101</v>
      </c>
      <c r="D134" s="154" t="s">
        <v>31</v>
      </c>
      <c r="E134" s="154" t="s">
        <v>54</v>
      </c>
      <c r="F134" s="33">
        <f>SUM(Ведомственная!G606)</f>
        <v>15500</v>
      </c>
    </row>
    <row r="135" spans="1:6" ht="47.25">
      <c r="A135" s="153" t="s">
        <v>452</v>
      </c>
      <c r="B135" s="154" t="s">
        <v>838</v>
      </c>
      <c r="C135" s="154"/>
      <c r="D135" s="154"/>
      <c r="E135" s="154"/>
      <c r="F135" s="33">
        <f>F136+F137</f>
        <v>1985.7</v>
      </c>
    </row>
    <row r="136" spans="1:6" ht="31.5">
      <c r="A136" s="153" t="s">
        <v>52</v>
      </c>
      <c r="B136" s="154" t="s">
        <v>838</v>
      </c>
      <c r="C136" s="154" t="s">
        <v>93</v>
      </c>
      <c r="D136" s="154" t="s">
        <v>31</v>
      </c>
      <c r="E136" s="154" t="s">
        <v>54</v>
      </c>
      <c r="F136" s="33">
        <f>SUM(Ведомственная!G608)</f>
        <v>29.2</v>
      </c>
    </row>
    <row r="137" spans="1:6">
      <c r="A137" s="153" t="s">
        <v>42</v>
      </c>
      <c r="B137" s="154" t="s">
        <v>838</v>
      </c>
      <c r="C137" s="154" t="s">
        <v>101</v>
      </c>
      <c r="D137" s="154" t="s">
        <v>31</v>
      </c>
      <c r="E137" s="154" t="s">
        <v>54</v>
      </c>
      <c r="F137" s="33">
        <f>SUM(Ведомственная!G609)</f>
        <v>1956.5</v>
      </c>
    </row>
    <row r="138" spans="1:6" ht="47.25">
      <c r="A138" s="153" t="s">
        <v>453</v>
      </c>
      <c r="B138" s="154" t="s">
        <v>839</v>
      </c>
      <c r="C138" s="154"/>
      <c r="D138" s="154"/>
      <c r="E138" s="154"/>
      <c r="F138" s="33">
        <f>F139+F140</f>
        <v>14057.2</v>
      </c>
    </row>
    <row r="139" spans="1:6" ht="31.5">
      <c r="A139" s="153" t="s">
        <v>52</v>
      </c>
      <c r="B139" s="154" t="s">
        <v>839</v>
      </c>
      <c r="C139" s="154" t="s">
        <v>93</v>
      </c>
      <c r="D139" s="154" t="s">
        <v>31</v>
      </c>
      <c r="E139" s="154" t="s">
        <v>54</v>
      </c>
      <c r="F139" s="33">
        <f>SUM(Ведомственная!G611)</f>
        <v>207.7</v>
      </c>
    </row>
    <row r="140" spans="1:6">
      <c r="A140" s="153" t="s">
        <v>42</v>
      </c>
      <c r="B140" s="154" t="s">
        <v>839</v>
      </c>
      <c r="C140" s="154" t="s">
        <v>101</v>
      </c>
      <c r="D140" s="154" t="s">
        <v>31</v>
      </c>
      <c r="E140" s="154" t="s">
        <v>54</v>
      </c>
      <c r="F140" s="33">
        <f>SUM(Ведомственная!G612)</f>
        <v>13849.5</v>
      </c>
    </row>
    <row r="141" spans="1:6" ht="31.5">
      <c r="A141" s="153" t="s">
        <v>454</v>
      </c>
      <c r="B141" s="154" t="s">
        <v>840</v>
      </c>
      <c r="C141" s="154"/>
      <c r="D141" s="154"/>
      <c r="E141" s="154"/>
      <c r="F141" s="33">
        <f>F142+F143</f>
        <v>113334.7</v>
      </c>
    </row>
    <row r="142" spans="1:6" ht="31.5">
      <c r="A142" s="153" t="s">
        <v>52</v>
      </c>
      <c r="B142" s="154" t="s">
        <v>840</v>
      </c>
      <c r="C142" s="154" t="s">
        <v>93</v>
      </c>
      <c r="D142" s="154" t="s">
        <v>31</v>
      </c>
      <c r="E142" s="154" t="s">
        <v>54</v>
      </c>
      <c r="F142" s="33">
        <f>SUM(Ведомственная!G614)</f>
        <v>1674.9</v>
      </c>
    </row>
    <row r="143" spans="1:6">
      <c r="A143" s="153" t="s">
        <v>42</v>
      </c>
      <c r="B143" s="154" t="s">
        <v>840</v>
      </c>
      <c r="C143" s="154" t="s">
        <v>101</v>
      </c>
      <c r="D143" s="154" t="s">
        <v>31</v>
      </c>
      <c r="E143" s="154" t="s">
        <v>54</v>
      </c>
      <c r="F143" s="33">
        <f>SUM(Ведомственная!G615)</f>
        <v>111659.8</v>
      </c>
    </row>
    <row r="144" spans="1:6" ht="94.5">
      <c r="A144" s="153" t="s">
        <v>455</v>
      </c>
      <c r="B144" s="154" t="s">
        <v>841</v>
      </c>
      <c r="C144" s="154"/>
      <c r="D144" s="154"/>
      <c r="E144" s="154"/>
      <c r="F144" s="33">
        <f>F145+F146</f>
        <v>34.299999999999997</v>
      </c>
    </row>
    <row r="145" spans="1:6" ht="31.5">
      <c r="A145" s="153" t="s">
        <v>52</v>
      </c>
      <c r="B145" s="154" t="s">
        <v>841</v>
      </c>
      <c r="C145" s="154" t="s">
        <v>93</v>
      </c>
      <c r="D145" s="154" t="s">
        <v>31</v>
      </c>
      <c r="E145" s="154" t="s">
        <v>54</v>
      </c>
      <c r="F145" s="33">
        <f>SUM(Ведомственная!G617)</f>
        <v>0.5</v>
      </c>
    </row>
    <row r="146" spans="1:6">
      <c r="A146" s="153" t="s">
        <v>42</v>
      </c>
      <c r="B146" s="154" t="s">
        <v>841</v>
      </c>
      <c r="C146" s="154" t="s">
        <v>101</v>
      </c>
      <c r="D146" s="154" t="s">
        <v>31</v>
      </c>
      <c r="E146" s="154" t="s">
        <v>54</v>
      </c>
      <c r="F146" s="33">
        <f>SUM(Ведомственная!G618)</f>
        <v>33.799999999999997</v>
      </c>
    </row>
    <row r="147" spans="1:6" ht="31.5">
      <c r="A147" s="153" t="s">
        <v>792</v>
      </c>
      <c r="B147" s="154" t="s">
        <v>842</v>
      </c>
      <c r="C147" s="154"/>
      <c r="D147" s="154"/>
      <c r="E147" s="154"/>
      <c r="F147" s="33">
        <f>SUM(F148:F149)</f>
        <v>14190.3</v>
      </c>
    </row>
    <row r="148" spans="1:6" ht="31.5" hidden="1">
      <c r="A148" s="153" t="s">
        <v>52</v>
      </c>
      <c r="B148" s="154" t="s">
        <v>523</v>
      </c>
      <c r="C148" s="154" t="s">
        <v>93</v>
      </c>
      <c r="D148" s="154" t="s">
        <v>31</v>
      </c>
      <c r="E148" s="154" t="s">
        <v>54</v>
      </c>
      <c r="F148" s="33"/>
    </row>
    <row r="149" spans="1:6">
      <c r="A149" s="153" t="s">
        <v>42</v>
      </c>
      <c r="B149" s="154" t="s">
        <v>842</v>
      </c>
      <c r="C149" s="154" t="s">
        <v>101</v>
      </c>
      <c r="D149" s="154" t="s">
        <v>31</v>
      </c>
      <c r="E149" s="154" t="s">
        <v>54</v>
      </c>
      <c r="F149" s="33">
        <v>14190.3</v>
      </c>
    </row>
    <row r="150" spans="1:6" ht="63">
      <c r="A150" s="153" t="s">
        <v>850</v>
      </c>
      <c r="B150" s="154" t="s">
        <v>849</v>
      </c>
      <c r="C150" s="154"/>
      <c r="D150" s="154"/>
      <c r="E150" s="154"/>
      <c r="F150" s="33">
        <f>SUM(F151)</f>
        <v>4489.3999999999996</v>
      </c>
    </row>
    <row r="151" spans="1:6" s="92" customFormat="1" ht="47.25">
      <c r="A151" s="153" t="s">
        <v>465</v>
      </c>
      <c r="B151" s="154" t="s">
        <v>848</v>
      </c>
      <c r="C151" s="37"/>
      <c r="D151" s="154"/>
      <c r="E151" s="154"/>
      <c r="F151" s="33">
        <f>F152+F153</f>
        <v>4489.3999999999996</v>
      </c>
    </row>
    <row r="152" spans="1:6" s="92" customFormat="1" ht="63">
      <c r="A152" s="153" t="s">
        <v>51</v>
      </c>
      <c r="B152" s="154" t="s">
        <v>848</v>
      </c>
      <c r="C152" s="37">
        <v>100</v>
      </c>
      <c r="D152" s="154" t="s">
        <v>31</v>
      </c>
      <c r="E152" s="154" t="s">
        <v>78</v>
      </c>
      <c r="F152" s="33">
        <f>SUM(Ведомственная!G698)</f>
        <v>3854.6</v>
      </c>
    </row>
    <row r="153" spans="1:6" s="92" customFormat="1" ht="31.5">
      <c r="A153" s="153" t="s">
        <v>52</v>
      </c>
      <c r="B153" s="154" t="s">
        <v>848</v>
      </c>
      <c r="C153" s="37">
        <v>200</v>
      </c>
      <c r="D153" s="154" t="s">
        <v>31</v>
      </c>
      <c r="E153" s="154" t="s">
        <v>78</v>
      </c>
      <c r="F153" s="33">
        <f>SUM(Ведомственная!G699)</f>
        <v>634.79999999999995</v>
      </c>
    </row>
    <row r="154" spans="1:6" ht="47.25">
      <c r="A154" s="153" t="s">
        <v>439</v>
      </c>
      <c r="B154" s="154" t="s">
        <v>440</v>
      </c>
      <c r="C154" s="37"/>
      <c r="D154" s="154"/>
      <c r="E154" s="154"/>
      <c r="F154" s="33">
        <f>SUM(F155)+F159</f>
        <v>96535.700000000012</v>
      </c>
    </row>
    <row r="155" spans="1:6" ht="31.5">
      <c r="A155" s="153" t="s">
        <v>467</v>
      </c>
      <c r="B155" s="37" t="s">
        <v>851</v>
      </c>
      <c r="C155" s="37"/>
      <c r="D155" s="154"/>
      <c r="E155" s="154"/>
      <c r="F155" s="33">
        <f>F156+F157+F158</f>
        <v>18409.099999999999</v>
      </c>
    </row>
    <row r="156" spans="1:6" ht="63">
      <c r="A156" s="153" t="s">
        <v>51</v>
      </c>
      <c r="B156" s="37" t="s">
        <v>851</v>
      </c>
      <c r="C156" s="37">
        <v>100</v>
      </c>
      <c r="D156" s="154" t="s">
        <v>31</v>
      </c>
      <c r="E156" s="154" t="s">
        <v>78</v>
      </c>
      <c r="F156" s="33">
        <f>SUM(Ведомственная!G702)</f>
        <v>18409.099999999999</v>
      </c>
    </row>
    <row r="157" spans="1:6" ht="31.5" hidden="1">
      <c r="A157" s="153" t="s">
        <v>52</v>
      </c>
      <c r="B157" s="37" t="s">
        <v>468</v>
      </c>
      <c r="C157" s="37">
        <v>200</v>
      </c>
      <c r="D157" s="154" t="s">
        <v>31</v>
      </c>
      <c r="E157" s="154" t="s">
        <v>78</v>
      </c>
      <c r="F157" s="33"/>
    </row>
    <row r="158" spans="1:6" hidden="1">
      <c r="A158" s="153" t="s">
        <v>22</v>
      </c>
      <c r="B158" s="37" t="s">
        <v>468</v>
      </c>
      <c r="C158" s="37">
        <v>800</v>
      </c>
      <c r="D158" s="154" t="s">
        <v>31</v>
      </c>
      <c r="E158" s="154" t="s">
        <v>78</v>
      </c>
      <c r="F158" s="33"/>
    </row>
    <row r="159" spans="1:6" ht="31.5">
      <c r="A159" s="153" t="s">
        <v>441</v>
      </c>
      <c r="B159" s="154" t="s">
        <v>822</v>
      </c>
      <c r="C159" s="37"/>
      <c r="D159" s="154"/>
      <c r="E159" s="154"/>
      <c r="F159" s="33">
        <f>F160+F161+F163+F162</f>
        <v>78126.600000000006</v>
      </c>
    </row>
    <row r="160" spans="1:6" ht="63">
      <c r="A160" s="153" t="s">
        <v>51</v>
      </c>
      <c r="B160" s="154" t="s">
        <v>822</v>
      </c>
      <c r="C160" s="37">
        <v>100</v>
      </c>
      <c r="D160" s="154" t="s">
        <v>31</v>
      </c>
      <c r="E160" s="154" t="s">
        <v>44</v>
      </c>
      <c r="F160" s="33">
        <f>SUM(Ведомственная!G549)</f>
        <v>68386.100000000006</v>
      </c>
    </row>
    <row r="161" spans="1:6" ht="31.5">
      <c r="A161" s="153" t="s">
        <v>52</v>
      </c>
      <c r="B161" s="154" t="s">
        <v>822</v>
      </c>
      <c r="C161" s="37">
        <v>200</v>
      </c>
      <c r="D161" s="154" t="s">
        <v>31</v>
      </c>
      <c r="E161" s="154" t="s">
        <v>44</v>
      </c>
      <c r="F161" s="33">
        <f>SUM(Ведомственная!G550)</f>
        <v>9465.5</v>
      </c>
    </row>
    <row r="162" spans="1:6" ht="19.5" customHeight="1">
      <c r="A162" s="153" t="s">
        <v>42</v>
      </c>
      <c r="B162" s="154" t="s">
        <v>822</v>
      </c>
      <c r="C162" s="37">
        <v>300</v>
      </c>
      <c r="D162" s="154" t="s">
        <v>31</v>
      </c>
      <c r="E162" s="154" t="s">
        <v>44</v>
      </c>
      <c r="F162" s="33">
        <f>SUM(Ведомственная!G551)</f>
        <v>23.5</v>
      </c>
    </row>
    <row r="163" spans="1:6">
      <c r="A163" s="153" t="s">
        <v>22</v>
      </c>
      <c r="B163" s="154" t="s">
        <v>822</v>
      </c>
      <c r="C163" s="37">
        <v>800</v>
      </c>
      <c r="D163" s="154" t="s">
        <v>31</v>
      </c>
      <c r="E163" s="154" t="s">
        <v>44</v>
      </c>
      <c r="F163" s="33">
        <f>SUM(Ведомственная!G552)</f>
        <v>251.5</v>
      </c>
    </row>
    <row r="164" spans="1:6" s="29" customFormat="1" ht="31.5">
      <c r="A164" s="89" t="s">
        <v>748</v>
      </c>
      <c r="B164" s="90" t="s">
        <v>622</v>
      </c>
      <c r="C164" s="90"/>
      <c r="D164" s="55"/>
      <c r="E164" s="55"/>
      <c r="F164" s="56">
        <f>SUM(F165)</f>
        <v>401.2</v>
      </c>
    </row>
    <row r="165" spans="1:6" ht="47.25">
      <c r="A165" s="2" t="s">
        <v>765</v>
      </c>
      <c r="B165" s="44" t="s">
        <v>623</v>
      </c>
      <c r="C165" s="44"/>
      <c r="D165" s="154"/>
      <c r="E165" s="154"/>
      <c r="F165" s="33">
        <f>SUM(F166)</f>
        <v>401.2</v>
      </c>
    </row>
    <row r="166" spans="1:6" ht="78.75">
      <c r="A166" s="46" t="s">
        <v>624</v>
      </c>
      <c r="B166" s="44" t="s">
        <v>972</v>
      </c>
      <c r="C166" s="44"/>
      <c r="D166" s="154"/>
      <c r="E166" s="154"/>
      <c r="F166" s="33">
        <f>SUM(F167)</f>
        <v>401.2</v>
      </c>
    </row>
    <row r="167" spans="1:6" ht="31.5">
      <c r="A167" s="2" t="s">
        <v>52</v>
      </c>
      <c r="B167" s="44" t="s">
        <v>972</v>
      </c>
      <c r="C167" s="44" t="s">
        <v>93</v>
      </c>
      <c r="D167" s="154" t="s">
        <v>13</v>
      </c>
      <c r="E167" s="154" t="s">
        <v>172</v>
      </c>
      <c r="F167" s="33">
        <f>SUM(Ведомственная!G175)</f>
        <v>401.2</v>
      </c>
    </row>
    <row r="168" spans="1:6" s="29" customFormat="1" ht="31.5">
      <c r="A168" s="26" t="s">
        <v>710</v>
      </c>
      <c r="B168" s="27" t="s">
        <v>580</v>
      </c>
      <c r="C168" s="27"/>
      <c r="D168" s="55"/>
      <c r="E168" s="55"/>
      <c r="F168" s="34">
        <f>F169+F176</f>
        <v>5760.2</v>
      </c>
    </row>
    <row r="169" spans="1:6">
      <c r="A169" s="153" t="s">
        <v>128</v>
      </c>
      <c r="B169" s="7" t="s">
        <v>581</v>
      </c>
      <c r="C169" s="7"/>
      <c r="D169" s="154"/>
      <c r="E169" s="154"/>
      <c r="F169" s="30">
        <f>F170+F173</f>
        <v>154</v>
      </c>
    </row>
    <row r="170" spans="1:6">
      <c r="A170" s="153" t="s">
        <v>879</v>
      </c>
      <c r="B170" s="7" t="s">
        <v>884</v>
      </c>
      <c r="C170" s="7"/>
      <c r="D170" s="154"/>
      <c r="E170" s="154"/>
      <c r="F170" s="30">
        <f>F171</f>
        <v>154</v>
      </c>
    </row>
    <row r="171" spans="1:6" ht="31.5">
      <c r="A171" s="153" t="s">
        <v>784</v>
      </c>
      <c r="B171" s="7" t="s">
        <v>885</v>
      </c>
      <c r="C171" s="7"/>
      <c r="D171" s="154"/>
      <c r="E171" s="154"/>
      <c r="F171" s="30">
        <f>F172</f>
        <v>154</v>
      </c>
    </row>
    <row r="172" spans="1:6" ht="27.75" customHeight="1">
      <c r="A172" s="153" t="s">
        <v>52</v>
      </c>
      <c r="B172" s="7" t="s">
        <v>885</v>
      </c>
      <c r="C172" s="7" t="s">
        <v>93</v>
      </c>
      <c r="D172" s="154" t="s">
        <v>15</v>
      </c>
      <c r="E172" s="154" t="s">
        <v>34</v>
      </c>
      <c r="F172" s="30">
        <f>SUM(Ведомственная!G1079)</f>
        <v>154</v>
      </c>
    </row>
    <row r="173" spans="1:6" hidden="1">
      <c r="A173" s="153" t="s">
        <v>576</v>
      </c>
      <c r="B173" s="7" t="s">
        <v>577</v>
      </c>
      <c r="C173" s="7"/>
      <c r="D173" s="154"/>
      <c r="E173" s="154"/>
      <c r="F173" s="30">
        <f>F174</f>
        <v>0</v>
      </c>
    </row>
    <row r="174" spans="1:6" hidden="1">
      <c r="A174" s="153" t="s">
        <v>578</v>
      </c>
      <c r="B174" s="7" t="s">
        <v>579</v>
      </c>
      <c r="C174" s="7"/>
      <c r="D174" s="154"/>
      <c r="E174" s="154"/>
      <c r="F174" s="30">
        <f>F175</f>
        <v>0</v>
      </c>
    </row>
    <row r="175" spans="1:6" ht="63" hidden="1">
      <c r="A175" s="153" t="s">
        <v>51</v>
      </c>
      <c r="B175" s="7" t="s">
        <v>579</v>
      </c>
      <c r="C175" s="7" t="s">
        <v>91</v>
      </c>
      <c r="D175" s="154" t="s">
        <v>15</v>
      </c>
      <c r="E175" s="154" t="s">
        <v>34</v>
      </c>
      <c r="F175" s="30"/>
    </row>
    <row r="176" spans="1:6" ht="31.5">
      <c r="A176" s="78" t="s">
        <v>159</v>
      </c>
      <c r="B176" s="7" t="s">
        <v>711</v>
      </c>
      <c r="C176" s="7"/>
      <c r="D176" s="154"/>
      <c r="E176" s="154"/>
      <c r="F176" s="30">
        <f>F177</f>
        <v>5606.2</v>
      </c>
    </row>
    <row r="177" spans="1:6">
      <c r="A177" s="78" t="s">
        <v>877</v>
      </c>
      <c r="B177" s="7" t="s">
        <v>878</v>
      </c>
      <c r="C177" s="7"/>
      <c r="D177" s="154"/>
      <c r="E177" s="154"/>
      <c r="F177" s="30">
        <f>F178</f>
        <v>5606.2</v>
      </c>
    </row>
    <row r="178" spans="1:6">
      <c r="A178" s="79" t="s">
        <v>879</v>
      </c>
      <c r="B178" s="7" t="s">
        <v>880</v>
      </c>
      <c r="C178" s="7"/>
      <c r="D178" s="154"/>
      <c r="E178" s="154"/>
      <c r="F178" s="30">
        <f>F179</f>
        <v>5606.2</v>
      </c>
    </row>
    <row r="179" spans="1:6" ht="47.25">
      <c r="A179" s="48" t="s">
        <v>886</v>
      </c>
      <c r="B179" s="7" t="s">
        <v>881</v>
      </c>
      <c r="C179" s="7"/>
      <c r="D179" s="154"/>
      <c r="E179" s="154"/>
      <c r="F179" s="30">
        <f>F180</f>
        <v>5606.2</v>
      </c>
    </row>
    <row r="180" spans="1:6" ht="31.5">
      <c r="A180" s="153" t="s">
        <v>124</v>
      </c>
      <c r="B180" s="7" t="s">
        <v>881</v>
      </c>
      <c r="C180" s="7" t="s">
        <v>125</v>
      </c>
      <c r="D180" s="154" t="s">
        <v>116</v>
      </c>
      <c r="E180" s="154" t="s">
        <v>54</v>
      </c>
      <c r="F180" s="30">
        <f>SUM(Ведомственная!G1048)</f>
        <v>5606.2</v>
      </c>
    </row>
    <row r="181" spans="1:6" s="29" customFormat="1" ht="63">
      <c r="A181" s="26" t="s">
        <v>747</v>
      </c>
      <c r="B181" s="55" t="s">
        <v>438</v>
      </c>
      <c r="C181" s="55"/>
      <c r="D181" s="55"/>
      <c r="E181" s="55"/>
      <c r="F181" s="56">
        <f>SUM(F182)</f>
        <v>8444.1999999999989</v>
      </c>
    </row>
    <row r="182" spans="1:6" ht="31.5">
      <c r="A182" s="153" t="s">
        <v>250</v>
      </c>
      <c r="B182" s="154" t="s">
        <v>802</v>
      </c>
      <c r="C182" s="154"/>
      <c r="D182" s="154"/>
      <c r="E182" s="154"/>
      <c r="F182" s="33">
        <f>SUM(F183:F185)</f>
        <v>8444.1999999999989</v>
      </c>
    </row>
    <row r="183" spans="1:6" ht="63">
      <c r="A183" s="153" t="s">
        <v>51</v>
      </c>
      <c r="B183" s="154" t="s">
        <v>802</v>
      </c>
      <c r="C183" s="154" t="s">
        <v>91</v>
      </c>
      <c r="D183" s="154" t="s">
        <v>54</v>
      </c>
      <c r="E183" s="154" t="s">
        <v>13</v>
      </c>
      <c r="F183" s="33">
        <f>SUM(Ведомственная!G141)</f>
        <v>4263.8999999999996</v>
      </c>
    </row>
    <row r="184" spans="1:6" ht="31.5">
      <c r="A184" s="153" t="s">
        <v>52</v>
      </c>
      <c r="B184" s="154" t="s">
        <v>802</v>
      </c>
      <c r="C184" s="154" t="s">
        <v>93</v>
      </c>
      <c r="D184" s="154" t="s">
        <v>54</v>
      </c>
      <c r="E184" s="154" t="s">
        <v>13</v>
      </c>
      <c r="F184" s="33">
        <f>SUM(Ведомственная!G142)</f>
        <v>4103.5</v>
      </c>
    </row>
    <row r="185" spans="1:6">
      <c r="A185" s="153" t="s">
        <v>22</v>
      </c>
      <c r="B185" s="154" t="s">
        <v>802</v>
      </c>
      <c r="C185" s="154" t="s">
        <v>98</v>
      </c>
      <c r="D185" s="154" t="s">
        <v>54</v>
      </c>
      <c r="E185" s="154" t="s">
        <v>13</v>
      </c>
      <c r="F185" s="33">
        <f>SUM(Ведомственная!G143)</f>
        <v>76.8</v>
      </c>
    </row>
    <row r="186" spans="1:6" ht="47.25">
      <c r="A186" s="89" t="s">
        <v>678</v>
      </c>
      <c r="B186" s="27" t="s">
        <v>679</v>
      </c>
      <c r="C186" s="55"/>
      <c r="D186" s="55"/>
      <c r="E186" s="55"/>
      <c r="F186" s="34">
        <f>SUM(F187)</f>
        <v>60096.7</v>
      </c>
    </row>
    <row r="187" spans="1:6">
      <c r="A187" s="2" t="s">
        <v>818</v>
      </c>
      <c r="B187" s="7" t="s">
        <v>817</v>
      </c>
      <c r="C187" s="55"/>
      <c r="D187" s="55"/>
      <c r="E187" s="55"/>
      <c r="F187" s="30">
        <f>SUM(F188)</f>
        <v>60096.7</v>
      </c>
    </row>
    <row r="188" spans="1:6">
      <c r="A188" s="32" t="s">
        <v>819</v>
      </c>
      <c r="B188" s="7" t="s">
        <v>816</v>
      </c>
      <c r="C188" s="154"/>
      <c r="D188" s="154"/>
      <c r="E188" s="154"/>
      <c r="F188" s="30">
        <f>SUM(F189)</f>
        <v>60096.7</v>
      </c>
    </row>
    <row r="189" spans="1:6" ht="31.5">
      <c r="A189" s="32" t="s">
        <v>52</v>
      </c>
      <c r="B189" s="7" t="s">
        <v>816</v>
      </c>
      <c r="C189" s="154" t="s">
        <v>93</v>
      </c>
      <c r="D189" s="154" t="s">
        <v>172</v>
      </c>
      <c r="E189" s="154" t="s">
        <v>54</v>
      </c>
      <c r="F189" s="30">
        <f>SUM(Ведомственная!G305)</f>
        <v>60096.7</v>
      </c>
    </row>
    <row r="190" spans="1:6" s="29" customFormat="1" ht="31.5">
      <c r="A190" s="26" t="s">
        <v>659</v>
      </c>
      <c r="B190" s="35" t="s">
        <v>251</v>
      </c>
      <c r="C190" s="35"/>
      <c r="D190" s="55"/>
      <c r="E190" s="55"/>
      <c r="F190" s="56">
        <f>SUM(F191+F198)</f>
        <v>5350</v>
      </c>
    </row>
    <row r="191" spans="1:6" ht="47.25">
      <c r="A191" s="153" t="s">
        <v>556</v>
      </c>
      <c r="B191" s="154" t="s">
        <v>252</v>
      </c>
      <c r="C191" s="37"/>
      <c r="D191" s="154"/>
      <c r="E191" s="154"/>
      <c r="F191" s="33">
        <f>SUM(F195)+F192</f>
        <v>1500</v>
      </c>
    </row>
    <row r="192" spans="1:6" ht="47.25" hidden="1">
      <c r="A192" s="153" t="s">
        <v>466</v>
      </c>
      <c r="B192" s="154" t="s">
        <v>583</v>
      </c>
      <c r="C192" s="37"/>
      <c r="D192" s="154"/>
      <c r="E192" s="154"/>
      <c r="F192" s="33">
        <f>SUM(F193)</f>
        <v>0</v>
      </c>
    </row>
    <row r="193" spans="1:6" ht="31.5" hidden="1">
      <c r="A193" s="153" t="s">
        <v>584</v>
      </c>
      <c r="B193" s="154" t="s">
        <v>585</v>
      </c>
      <c r="C193" s="37"/>
      <c r="D193" s="154"/>
      <c r="E193" s="154"/>
      <c r="F193" s="33">
        <f>SUM(F194)</f>
        <v>0</v>
      </c>
    </row>
    <row r="194" spans="1:6" hidden="1">
      <c r="A194" s="153" t="s">
        <v>22</v>
      </c>
      <c r="B194" s="154" t="s">
        <v>585</v>
      </c>
      <c r="C194" s="37">
        <v>800</v>
      </c>
      <c r="D194" s="154" t="s">
        <v>13</v>
      </c>
      <c r="E194" s="154" t="s">
        <v>24</v>
      </c>
      <c r="F194" s="33"/>
    </row>
    <row r="195" spans="1:6" ht="47.25">
      <c r="A195" s="48" t="s">
        <v>18</v>
      </c>
      <c r="B195" s="154" t="s">
        <v>296</v>
      </c>
      <c r="C195" s="37"/>
      <c r="D195" s="154"/>
      <c r="E195" s="154"/>
      <c r="F195" s="33">
        <f>SUM(F196)</f>
        <v>1500</v>
      </c>
    </row>
    <row r="196" spans="1:6" ht="31.5">
      <c r="A196" s="153" t="s">
        <v>253</v>
      </c>
      <c r="B196" s="154" t="s">
        <v>297</v>
      </c>
      <c r="C196" s="154"/>
      <c r="D196" s="154"/>
      <c r="E196" s="154"/>
      <c r="F196" s="33">
        <f>SUM(F197)</f>
        <v>1500</v>
      </c>
    </row>
    <row r="197" spans="1:6">
      <c r="A197" s="153" t="s">
        <v>22</v>
      </c>
      <c r="B197" s="154" t="s">
        <v>297</v>
      </c>
      <c r="C197" s="154" t="s">
        <v>98</v>
      </c>
      <c r="D197" s="154" t="s">
        <v>13</v>
      </c>
      <c r="E197" s="154" t="s">
        <v>24</v>
      </c>
      <c r="F197" s="33">
        <f>SUM(Ведомственная!G220)</f>
        <v>1500</v>
      </c>
    </row>
    <row r="198" spans="1:6" ht="31.5">
      <c r="A198" s="153" t="s">
        <v>254</v>
      </c>
      <c r="B198" s="154" t="s">
        <v>255</v>
      </c>
      <c r="C198" s="37"/>
      <c r="D198" s="154"/>
      <c r="E198" s="154"/>
      <c r="F198" s="33">
        <f>SUM(F201)+F199</f>
        <v>3850</v>
      </c>
    </row>
    <row r="199" spans="1:6" ht="31.5">
      <c r="A199" s="31" t="s">
        <v>100</v>
      </c>
      <c r="B199" s="154" t="s">
        <v>780</v>
      </c>
      <c r="C199" s="37"/>
      <c r="D199" s="154"/>
      <c r="E199" s="154"/>
      <c r="F199" s="33">
        <f>SUM(F200)</f>
        <v>200</v>
      </c>
    </row>
    <row r="200" spans="1:6" ht="31.5">
      <c r="A200" s="153" t="s">
        <v>52</v>
      </c>
      <c r="B200" s="154" t="s">
        <v>780</v>
      </c>
      <c r="C200" s="37">
        <v>200</v>
      </c>
      <c r="D200" s="154" t="s">
        <v>13</v>
      </c>
      <c r="E200" s="154" t="s">
        <v>24</v>
      </c>
      <c r="F200" s="33">
        <f>SUM(Ведомственная!G223)</f>
        <v>200</v>
      </c>
    </row>
    <row r="201" spans="1:6" ht="31.5">
      <c r="A201" s="48" t="s">
        <v>69</v>
      </c>
      <c r="B201" s="154" t="s">
        <v>480</v>
      </c>
      <c r="C201" s="37"/>
      <c r="D201" s="154"/>
      <c r="E201" s="154"/>
      <c r="F201" s="33">
        <f>SUM(F202)+F204</f>
        <v>3650</v>
      </c>
    </row>
    <row r="202" spans="1:6" ht="47.25">
      <c r="A202" s="153" t="s">
        <v>485</v>
      </c>
      <c r="B202" s="154" t="s">
        <v>295</v>
      </c>
      <c r="C202" s="154"/>
      <c r="D202" s="154"/>
      <c r="E202" s="154"/>
      <c r="F202" s="33">
        <f>SUM(F203)</f>
        <v>3650</v>
      </c>
    </row>
    <row r="203" spans="1:6" ht="31.5">
      <c r="A203" s="153" t="s">
        <v>248</v>
      </c>
      <c r="B203" s="154" t="s">
        <v>295</v>
      </c>
      <c r="C203" s="154" t="s">
        <v>125</v>
      </c>
      <c r="D203" s="154" t="s">
        <v>13</v>
      </c>
      <c r="E203" s="154" t="s">
        <v>24</v>
      </c>
      <c r="F203" s="33">
        <f>SUM(Ведомственная!G226)</f>
        <v>3650</v>
      </c>
    </row>
    <row r="204" spans="1:6" ht="47.25" hidden="1">
      <c r="A204" s="153" t="s">
        <v>503</v>
      </c>
      <c r="B204" s="154" t="s">
        <v>486</v>
      </c>
      <c r="C204" s="154"/>
      <c r="D204" s="154"/>
      <c r="E204" s="54"/>
      <c r="F204" s="33">
        <f>SUM(F205)</f>
        <v>0</v>
      </c>
    </row>
    <row r="205" spans="1:6" ht="31.5" hidden="1">
      <c r="A205" s="153" t="s">
        <v>248</v>
      </c>
      <c r="B205" s="154" t="s">
        <v>486</v>
      </c>
      <c r="C205" s="154" t="s">
        <v>125</v>
      </c>
      <c r="D205" s="154" t="s">
        <v>13</v>
      </c>
      <c r="E205" s="154" t="s">
        <v>24</v>
      </c>
      <c r="F205" s="33"/>
    </row>
    <row r="206" spans="1:6" s="29" customFormat="1" ht="31.5">
      <c r="A206" s="26" t="s">
        <v>645</v>
      </c>
      <c r="B206" s="55" t="s">
        <v>227</v>
      </c>
      <c r="C206" s="35"/>
      <c r="D206" s="55"/>
      <c r="E206" s="55"/>
      <c r="F206" s="56">
        <f>SUM(F207)</f>
        <v>378</v>
      </c>
    </row>
    <row r="207" spans="1:6" ht="31.5">
      <c r="A207" s="153" t="s">
        <v>225</v>
      </c>
      <c r="B207" s="37" t="s">
        <v>798</v>
      </c>
      <c r="C207" s="37"/>
      <c r="D207" s="154"/>
      <c r="E207" s="154"/>
      <c r="F207" s="33">
        <f>SUM(F208:F209)</f>
        <v>378</v>
      </c>
    </row>
    <row r="208" spans="1:6" ht="63">
      <c r="A208" s="153" t="s">
        <v>51</v>
      </c>
      <c r="B208" s="37" t="s">
        <v>798</v>
      </c>
      <c r="C208" s="37">
        <v>100</v>
      </c>
      <c r="D208" s="154" t="s">
        <v>34</v>
      </c>
      <c r="E208" s="154" t="s">
        <v>13</v>
      </c>
      <c r="F208" s="33">
        <f>SUM(Ведомственная!G63)</f>
        <v>355.5</v>
      </c>
    </row>
    <row r="209" spans="1:6" ht="31.5">
      <c r="A209" s="153" t="s">
        <v>52</v>
      </c>
      <c r="B209" s="37" t="s">
        <v>798</v>
      </c>
      <c r="C209" s="154" t="s">
        <v>93</v>
      </c>
      <c r="D209" s="154" t="s">
        <v>34</v>
      </c>
      <c r="E209" s="154" t="s">
        <v>13</v>
      </c>
      <c r="F209" s="33">
        <f>SUM(Ведомственная!G64)</f>
        <v>22.5</v>
      </c>
    </row>
    <row r="210" spans="1:6" ht="31.5">
      <c r="A210" s="26" t="s">
        <v>647</v>
      </c>
      <c r="B210" s="55" t="s">
        <v>228</v>
      </c>
      <c r="C210" s="35"/>
      <c r="D210" s="55"/>
      <c r="E210" s="55"/>
      <c r="F210" s="56">
        <f>SUM(F211:F212)</f>
        <v>450</v>
      </c>
    </row>
    <row r="211" spans="1:6" ht="29.25" customHeight="1">
      <c r="A211" s="153" t="s">
        <v>52</v>
      </c>
      <c r="B211" s="37" t="s">
        <v>228</v>
      </c>
      <c r="C211" s="37">
        <v>200</v>
      </c>
      <c r="D211" s="154" t="s">
        <v>34</v>
      </c>
      <c r="E211" s="154">
        <v>13</v>
      </c>
      <c r="F211" s="33">
        <f>SUM(Ведомственная!G94)</f>
        <v>450</v>
      </c>
    </row>
    <row r="212" spans="1:6" hidden="1">
      <c r="A212" s="153" t="s">
        <v>22</v>
      </c>
      <c r="B212" s="37" t="s">
        <v>228</v>
      </c>
      <c r="C212" s="37">
        <v>800</v>
      </c>
      <c r="D212" s="154" t="s">
        <v>34</v>
      </c>
      <c r="E212" s="154">
        <v>13</v>
      </c>
      <c r="F212" s="33"/>
    </row>
    <row r="213" spans="1:6" s="29" customFormat="1" ht="31.5">
      <c r="A213" s="81" t="s">
        <v>646</v>
      </c>
      <c r="B213" s="35" t="s">
        <v>217</v>
      </c>
      <c r="C213" s="35"/>
      <c r="D213" s="55"/>
      <c r="E213" s="55"/>
      <c r="F213" s="56">
        <f>SUM(F214)</f>
        <v>155820.19999999998</v>
      </c>
    </row>
    <row r="214" spans="1:6" ht="47.25">
      <c r="A214" s="153" t="s">
        <v>80</v>
      </c>
      <c r="B214" s="154" t="s">
        <v>218</v>
      </c>
      <c r="C214" s="154"/>
      <c r="D214" s="154"/>
      <c r="E214" s="154"/>
      <c r="F214" s="33">
        <f>SUM(F215)+F217+F221+F224+F226</f>
        <v>155820.19999999998</v>
      </c>
    </row>
    <row r="215" spans="1:6">
      <c r="A215" s="153" t="s">
        <v>219</v>
      </c>
      <c r="B215" s="154" t="s">
        <v>220</v>
      </c>
      <c r="C215" s="154"/>
      <c r="D215" s="154"/>
      <c r="E215" s="154"/>
      <c r="F215" s="33">
        <f>SUM(F216)</f>
        <v>2090.5</v>
      </c>
    </row>
    <row r="216" spans="1:6" ht="63">
      <c r="A216" s="153" t="s">
        <v>51</v>
      </c>
      <c r="B216" s="154" t="s">
        <v>220</v>
      </c>
      <c r="C216" s="154" t="s">
        <v>91</v>
      </c>
      <c r="D216" s="154" t="s">
        <v>34</v>
      </c>
      <c r="E216" s="154" t="s">
        <v>44</v>
      </c>
      <c r="F216" s="33">
        <f>SUM(Ведомственная!G59)</f>
        <v>2090.5</v>
      </c>
    </row>
    <row r="217" spans="1:6">
      <c r="A217" s="153" t="s">
        <v>82</v>
      </c>
      <c r="B217" s="154" t="s">
        <v>222</v>
      </c>
      <c r="C217" s="154"/>
      <c r="D217" s="154"/>
      <c r="E217" s="154"/>
      <c r="F217" s="33">
        <f>SUM(F218:F220)</f>
        <v>114951.4</v>
      </c>
    </row>
    <row r="218" spans="1:6" ht="63">
      <c r="A218" s="153" t="s">
        <v>51</v>
      </c>
      <c r="B218" s="154" t="s">
        <v>222</v>
      </c>
      <c r="C218" s="154" t="s">
        <v>91</v>
      </c>
      <c r="D218" s="154" t="s">
        <v>34</v>
      </c>
      <c r="E218" s="154" t="s">
        <v>13</v>
      </c>
      <c r="F218" s="33">
        <f>SUM(Ведомственная!G68)</f>
        <v>114404</v>
      </c>
    </row>
    <row r="219" spans="1:6" ht="31.5">
      <c r="A219" s="153" t="s">
        <v>52</v>
      </c>
      <c r="B219" s="154" t="s">
        <v>222</v>
      </c>
      <c r="C219" s="154" t="s">
        <v>93</v>
      </c>
      <c r="D219" s="154" t="s">
        <v>34</v>
      </c>
      <c r="E219" s="154" t="s">
        <v>13</v>
      </c>
      <c r="F219" s="33">
        <f>SUM(Ведомственная!G69)</f>
        <v>93.5</v>
      </c>
    </row>
    <row r="220" spans="1:6" ht="19.5" customHeight="1">
      <c r="A220" s="153" t="s">
        <v>42</v>
      </c>
      <c r="B220" s="154" t="s">
        <v>222</v>
      </c>
      <c r="C220" s="154" t="s">
        <v>101</v>
      </c>
      <c r="D220" s="154" t="s">
        <v>34</v>
      </c>
      <c r="E220" s="154" t="s">
        <v>13</v>
      </c>
      <c r="F220" s="33">
        <f>SUM(Ведомственная!G70)</f>
        <v>453.9</v>
      </c>
    </row>
    <row r="221" spans="1:6">
      <c r="A221" s="153" t="s">
        <v>97</v>
      </c>
      <c r="B221" s="37" t="s">
        <v>229</v>
      </c>
      <c r="C221" s="37"/>
      <c r="D221" s="154"/>
      <c r="E221" s="154"/>
      <c r="F221" s="33">
        <f>SUM(F222:F223)</f>
        <v>5339.4</v>
      </c>
    </row>
    <row r="222" spans="1:6" ht="31.5">
      <c r="A222" s="153" t="s">
        <v>52</v>
      </c>
      <c r="B222" s="37" t="s">
        <v>229</v>
      </c>
      <c r="C222" s="37">
        <v>200</v>
      </c>
      <c r="D222" s="154" t="s">
        <v>34</v>
      </c>
      <c r="E222" s="154">
        <v>13</v>
      </c>
      <c r="F222" s="33">
        <f>SUM(Ведомственная!G99)</f>
        <v>5253.9</v>
      </c>
    </row>
    <row r="223" spans="1:6">
      <c r="A223" s="153" t="s">
        <v>22</v>
      </c>
      <c r="B223" s="37" t="s">
        <v>229</v>
      </c>
      <c r="C223" s="37">
        <v>800</v>
      </c>
      <c r="D223" s="154" t="s">
        <v>34</v>
      </c>
      <c r="E223" s="154">
        <v>13</v>
      </c>
      <c r="F223" s="33">
        <f>SUM(Ведомственная!G100)</f>
        <v>85.5</v>
      </c>
    </row>
    <row r="224" spans="1:6" ht="31.5">
      <c r="A224" s="153" t="s">
        <v>99</v>
      </c>
      <c r="B224" s="37" t="s">
        <v>230</v>
      </c>
      <c r="C224" s="37"/>
      <c r="D224" s="154"/>
      <c r="E224" s="154"/>
      <c r="F224" s="33">
        <f>SUM(F225)</f>
        <v>11764.9</v>
      </c>
    </row>
    <row r="225" spans="1:6" ht="31.5">
      <c r="A225" s="153" t="s">
        <v>52</v>
      </c>
      <c r="B225" s="37" t="s">
        <v>230</v>
      </c>
      <c r="C225" s="37">
        <v>200</v>
      </c>
      <c r="D225" s="154" t="s">
        <v>34</v>
      </c>
      <c r="E225" s="154">
        <v>13</v>
      </c>
      <c r="F225" s="33">
        <f>SUM(Ведомственная!G102)</f>
        <v>11764.9</v>
      </c>
    </row>
    <row r="226" spans="1:6" ht="31.5">
      <c r="A226" s="153" t="s">
        <v>100</v>
      </c>
      <c r="B226" s="37" t="s">
        <v>231</v>
      </c>
      <c r="C226" s="37"/>
      <c r="D226" s="154"/>
      <c r="E226" s="154"/>
      <c r="F226" s="33">
        <f>SUM(F227:F229)</f>
        <v>21674</v>
      </c>
    </row>
    <row r="227" spans="1:6" ht="31.5">
      <c r="A227" s="153" t="s">
        <v>52</v>
      </c>
      <c r="B227" s="37" t="s">
        <v>231</v>
      </c>
      <c r="C227" s="37">
        <v>200</v>
      </c>
      <c r="D227" s="154" t="s">
        <v>34</v>
      </c>
      <c r="E227" s="154">
        <v>13</v>
      </c>
      <c r="F227" s="33">
        <f>SUM(Ведомственная!G104)</f>
        <v>17399.400000000001</v>
      </c>
    </row>
    <row r="228" spans="1:6" ht="15" customHeight="1">
      <c r="A228" s="153" t="s">
        <v>42</v>
      </c>
      <c r="B228" s="37" t="s">
        <v>231</v>
      </c>
      <c r="C228" s="37">
        <v>300</v>
      </c>
      <c r="D228" s="154" t="s">
        <v>34</v>
      </c>
      <c r="E228" s="154">
        <v>13</v>
      </c>
      <c r="F228" s="33">
        <f>SUM(Ведомственная!G105)</f>
        <v>600</v>
      </c>
    </row>
    <row r="229" spans="1:6">
      <c r="A229" s="153" t="s">
        <v>22</v>
      </c>
      <c r="B229" s="37" t="s">
        <v>231</v>
      </c>
      <c r="C229" s="37">
        <v>800</v>
      </c>
      <c r="D229" s="154" t="s">
        <v>34</v>
      </c>
      <c r="E229" s="154">
        <v>13</v>
      </c>
      <c r="F229" s="33">
        <f>SUM(Ведомственная!G106)</f>
        <v>3674.6</v>
      </c>
    </row>
    <row r="230" spans="1:6" s="29" customFormat="1" ht="31.5">
      <c r="A230" s="93" t="s">
        <v>664</v>
      </c>
      <c r="B230" s="27" t="s">
        <v>354</v>
      </c>
      <c r="C230" s="27"/>
      <c r="D230" s="27"/>
      <c r="E230" s="27"/>
      <c r="F230" s="34">
        <f>SUM(F231,F238)+F243+F245</f>
        <v>114632.2</v>
      </c>
    </row>
    <row r="231" spans="1:6">
      <c r="A231" s="32" t="s">
        <v>35</v>
      </c>
      <c r="B231" s="7" t="s">
        <v>355</v>
      </c>
      <c r="C231" s="7"/>
      <c r="D231" s="7"/>
      <c r="E231" s="7"/>
      <c r="F231" s="30">
        <f>SUM(F232+F236)+F234</f>
        <v>99189.8</v>
      </c>
    </row>
    <row r="232" spans="1:6">
      <c r="A232" s="32" t="s">
        <v>308</v>
      </c>
      <c r="B232" s="7" t="s">
        <v>356</v>
      </c>
      <c r="C232" s="7"/>
      <c r="D232" s="7"/>
      <c r="E232" s="7"/>
      <c r="F232" s="30">
        <f>SUM(F233)</f>
        <v>57939.199999999997</v>
      </c>
    </row>
    <row r="233" spans="1:6" ht="31.5">
      <c r="A233" s="32" t="s">
        <v>52</v>
      </c>
      <c r="B233" s="7" t="s">
        <v>356</v>
      </c>
      <c r="C233" s="7" t="s">
        <v>93</v>
      </c>
      <c r="D233" s="7" t="s">
        <v>172</v>
      </c>
      <c r="E233" s="7" t="s">
        <v>54</v>
      </c>
      <c r="F233" s="30">
        <f>SUM(Ведомственная!G314)</f>
        <v>57939.199999999997</v>
      </c>
    </row>
    <row r="234" spans="1:6">
      <c r="A234" s="32" t="s">
        <v>309</v>
      </c>
      <c r="B234" s="7" t="s">
        <v>357</v>
      </c>
      <c r="C234" s="7"/>
      <c r="D234" s="7"/>
      <c r="E234" s="7"/>
      <c r="F234" s="30">
        <f>SUM(F235)</f>
        <v>1088.8</v>
      </c>
    </row>
    <row r="235" spans="1:6" ht="31.5">
      <c r="A235" s="32" t="s">
        <v>52</v>
      </c>
      <c r="B235" s="7" t="s">
        <v>357</v>
      </c>
      <c r="C235" s="7" t="s">
        <v>93</v>
      </c>
      <c r="D235" s="7" t="s">
        <v>172</v>
      </c>
      <c r="E235" s="7" t="s">
        <v>54</v>
      </c>
      <c r="F235" s="30">
        <f>SUM(Ведомственная!G316)</f>
        <v>1088.8</v>
      </c>
    </row>
    <row r="236" spans="1:6">
      <c r="A236" s="32" t="s">
        <v>310</v>
      </c>
      <c r="B236" s="7" t="s">
        <v>358</v>
      </c>
      <c r="C236" s="7"/>
      <c r="D236" s="7"/>
      <c r="E236" s="7"/>
      <c r="F236" s="30">
        <f>SUM(F237)</f>
        <v>40161.800000000003</v>
      </c>
    </row>
    <row r="237" spans="1:6" ht="31.5">
      <c r="A237" s="32" t="s">
        <v>52</v>
      </c>
      <c r="B237" s="7" t="s">
        <v>358</v>
      </c>
      <c r="C237" s="7" t="s">
        <v>93</v>
      </c>
      <c r="D237" s="7" t="s">
        <v>172</v>
      </c>
      <c r="E237" s="7" t="s">
        <v>54</v>
      </c>
      <c r="F237" s="30">
        <f>SUM(Ведомственная!G318)</f>
        <v>40161.800000000003</v>
      </c>
    </row>
    <row r="238" spans="1:6" ht="47.25">
      <c r="A238" s="32" t="s">
        <v>26</v>
      </c>
      <c r="B238" s="7" t="s">
        <v>359</v>
      </c>
      <c r="C238" s="7"/>
      <c r="D238" s="7"/>
      <c r="E238" s="7"/>
      <c r="F238" s="30">
        <f>SUM(F241+F239)</f>
        <v>15116</v>
      </c>
    </row>
    <row r="239" spans="1:6">
      <c r="A239" s="32" t="s">
        <v>309</v>
      </c>
      <c r="B239" s="7" t="s">
        <v>558</v>
      </c>
      <c r="C239" s="7"/>
      <c r="D239" s="7"/>
      <c r="E239" s="7"/>
      <c r="F239" s="30">
        <f>SUM(F240)</f>
        <v>2578.9</v>
      </c>
    </row>
    <row r="240" spans="1:6" ht="31.5">
      <c r="A240" s="32" t="s">
        <v>248</v>
      </c>
      <c r="B240" s="7" t="s">
        <v>558</v>
      </c>
      <c r="C240" s="7" t="s">
        <v>125</v>
      </c>
      <c r="D240" s="7" t="s">
        <v>172</v>
      </c>
      <c r="E240" s="7" t="s">
        <v>54</v>
      </c>
      <c r="F240" s="30">
        <f>SUM(Ведомственная!G321)</f>
        <v>2578.9</v>
      </c>
    </row>
    <row r="241" spans="1:6">
      <c r="A241" s="32" t="s">
        <v>310</v>
      </c>
      <c r="B241" s="7" t="s">
        <v>360</v>
      </c>
      <c r="C241" s="7"/>
      <c r="D241" s="7"/>
      <c r="E241" s="7"/>
      <c r="F241" s="30">
        <f>SUM(F242)</f>
        <v>12537.1</v>
      </c>
    </row>
    <row r="242" spans="1:6" ht="31.5">
      <c r="A242" s="32" t="s">
        <v>248</v>
      </c>
      <c r="B242" s="7" t="s">
        <v>360</v>
      </c>
      <c r="C242" s="7" t="s">
        <v>125</v>
      </c>
      <c r="D242" s="7" t="s">
        <v>172</v>
      </c>
      <c r="E242" s="7" t="s">
        <v>54</v>
      </c>
      <c r="F242" s="30">
        <f>SUM(Ведомственная!G323)</f>
        <v>12537.1</v>
      </c>
    </row>
    <row r="243" spans="1:6" ht="31.5">
      <c r="A243" s="32" t="s">
        <v>305</v>
      </c>
      <c r="B243" s="7" t="s">
        <v>613</v>
      </c>
      <c r="C243" s="7"/>
      <c r="D243" s="7"/>
      <c r="E243" s="7"/>
      <c r="F243" s="30">
        <f>SUM(F244)</f>
        <v>0</v>
      </c>
    </row>
    <row r="244" spans="1:6" ht="31.5">
      <c r="A244" s="32" t="s">
        <v>306</v>
      </c>
      <c r="B244" s="7" t="s">
        <v>613</v>
      </c>
      <c r="C244" s="7" t="s">
        <v>272</v>
      </c>
      <c r="D244" s="7" t="s">
        <v>172</v>
      </c>
      <c r="E244" s="7" t="s">
        <v>54</v>
      </c>
      <c r="F244" s="30">
        <f>SUM(Ведомственная!G325)</f>
        <v>0</v>
      </c>
    </row>
    <row r="245" spans="1:6" ht="31.5">
      <c r="A245" s="32" t="s">
        <v>289</v>
      </c>
      <c r="B245" s="7" t="s">
        <v>926</v>
      </c>
      <c r="C245" s="7"/>
      <c r="D245" s="7"/>
      <c r="E245" s="7"/>
      <c r="F245" s="30">
        <f>SUM(F246)</f>
        <v>326.39999999999998</v>
      </c>
    </row>
    <row r="246" spans="1:6" ht="31.5">
      <c r="A246" s="32" t="s">
        <v>248</v>
      </c>
      <c r="B246" s="7" t="s">
        <v>926</v>
      </c>
      <c r="C246" s="7" t="s">
        <v>93</v>
      </c>
      <c r="D246" s="7" t="s">
        <v>172</v>
      </c>
      <c r="E246" s="7" t="s">
        <v>54</v>
      </c>
      <c r="F246" s="30">
        <f>SUM(Ведомственная!G328)</f>
        <v>326.39999999999998</v>
      </c>
    </row>
    <row r="247" spans="1:6" s="29" customFormat="1" ht="47.25">
      <c r="A247" s="91" t="s">
        <v>661</v>
      </c>
      <c r="B247" s="27" t="s">
        <v>344</v>
      </c>
      <c r="C247" s="27"/>
      <c r="D247" s="27"/>
      <c r="E247" s="27"/>
      <c r="F247" s="34">
        <f>SUM(F248)</f>
        <v>80153.400000000009</v>
      </c>
    </row>
    <row r="248" spans="1:6">
      <c r="A248" s="32" t="s">
        <v>35</v>
      </c>
      <c r="B248" s="7" t="s">
        <v>345</v>
      </c>
      <c r="C248" s="7"/>
      <c r="D248" s="7"/>
      <c r="E248" s="7"/>
      <c r="F248" s="30">
        <f>SUM(F249)</f>
        <v>80153.400000000009</v>
      </c>
    </row>
    <row r="249" spans="1:6">
      <c r="A249" s="32" t="s">
        <v>303</v>
      </c>
      <c r="B249" s="7" t="s">
        <v>346</v>
      </c>
      <c r="C249" s="7"/>
      <c r="D249" s="7"/>
      <c r="E249" s="7"/>
      <c r="F249" s="30">
        <f>SUM(F250:F251)</f>
        <v>80153.400000000009</v>
      </c>
    </row>
    <row r="250" spans="1:6" ht="31.5">
      <c r="A250" s="32" t="s">
        <v>52</v>
      </c>
      <c r="B250" s="7" t="s">
        <v>346</v>
      </c>
      <c r="C250" s="7" t="s">
        <v>93</v>
      </c>
      <c r="D250" s="7" t="s">
        <v>172</v>
      </c>
      <c r="E250" s="7" t="s">
        <v>44</v>
      </c>
      <c r="F250" s="30">
        <f>SUM(Ведомственная!G279)</f>
        <v>80153.400000000009</v>
      </c>
    </row>
    <row r="251" spans="1:6" hidden="1">
      <c r="A251" s="32" t="s">
        <v>22</v>
      </c>
      <c r="B251" s="7" t="s">
        <v>346</v>
      </c>
      <c r="C251" s="7" t="s">
        <v>98</v>
      </c>
      <c r="D251" s="7" t="s">
        <v>172</v>
      </c>
      <c r="E251" s="7" t="s">
        <v>44</v>
      </c>
      <c r="F251" s="30"/>
    </row>
    <row r="252" spans="1:6" s="29" customFormat="1" ht="47.25">
      <c r="A252" s="91" t="s">
        <v>662</v>
      </c>
      <c r="B252" s="27" t="s">
        <v>347</v>
      </c>
      <c r="C252" s="27"/>
      <c r="D252" s="27"/>
      <c r="E252" s="27"/>
      <c r="F252" s="34">
        <f>SUM(F253)</f>
        <v>3117</v>
      </c>
    </row>
    <row r="253" spans="1:6">
      <c r="A253" s="32" t="s">
        <v>35</v>
      </c>
      <c r="B253" s="7" t="s">
        <v>348</v>
      </c>
      <c r="C253" s="7"/>
      <c r="D253" s="7"/>
      <c r="E253" s="7"/>
      <c r="F253" s="30">
        <f>SUM(F256)+F254</f>
        <v>3117</v>
      </c>
    </row>
    <row r="254" spans="1:6">
      <c r="A254" s="32" t="s">
        <v>310</v>
      </c>
      <c r="B254" s="7" t="s">
        <v>361</v>
      </c>
      <c r="C254" s="7"/>
      <c r="D254" s="7"/>
      <c r="E254" s="7"/>
      <c r="F254" s="30">
        <f>SUM(F255)</f>
        <v>2050</v>
      </c>
    </row>
    <row r="255" spans="1:6" ht="31.5">
      <c r="A255" s="32" t="s">
        <v>52</v>
      </c>
      <c r="B255" s="7" t="s">
        <v>361</v>
      </c>
      <c r="C255" s="7" t="s">
        <v>93</v>
      </c>
      <c r="D255" s="7" t="s">
        <v>172</v>
      </c>
      <c r="E255" s="7" t="s">
        <v>54</v>
      </c>
      <c r="F255" s="30">
        <f>SUM(Ведомственная!G332)</f>
        <v>2050</v>
      </c>
    </row>
    <row r="256" spans="1:6">
      <c r="A256" s="32" t="s">
        <v>303</v>
      </c>
      <c r="B256" s="7" t="s">
        <v>349</v>
      </c>
      <c r="C256" s="7"/>
      <c r="D256" s="7"/>
      <c r="E256" s="7"/>
      <c r="F256" s="30">
        <f>SUM(F257)</f>
        <v>1067</v>
      </c>
    </row>
    <row r="257" spans="1:6" ht="31.5">
      <c r="A257" s="32" t="s">
        <v>52</v>
      </c>
      <c r="B257" s="7" t="s">
        <v>349</v>
      </c>
      <c r="C257" s="7" t="s">
        <v>93</v>
      </c>
      <c r="D257" s="7" t="s">
        <v>172</v>
      </c>
      <c r="E257" s="7" t="s">
        <v>44</v>
      </c>
      <c r="F257" s="30">
        <f>SUM(Ведомственная!G284)</f>
        <v>1067</v>
      </c>
    </row>
    <row r="258" spans="1:6" s="29" customFormat="1" ht="47.25">
      <c r="A258" s="91" t="s">
        <v>656</v>
      </c>
      <c r="B258" s="27" t="s">
        <v>330</v>
      </c>
      <c r="C258" s="27"/>
      <c r="D258" s="27"/>
      <c r="E258" s="27"/>
      <c r="F258" s="34">
        <f>SUM(F259)+F266</f>
        <v>206675.8</v>
      </c>
    </row>
    <row r="259" spans="1:6" ht="31.5">
      <c r="A259" s="32" t="s">
        <v>301</v>
      </c>
      <c r="B259" s="7" t="s">
        <v>335</v>
      </c>
      <c r="C259" s="7"/>
      <c r="D259" s="7"/>
      <c r="E259" s="7"/>
      <c r="F259" s="30">
        <f>SUM(F260+F264)</f>
        <v>89674.6</v>
      </c>
    </row>
    <row r="260" spans="1:6">
      <c r="A260" s="32" t="s">
        <v>35</v>
      </c>
      <c r="B260" s="7" t="s">
        <v>336</v>
      </c>
      <c r="C260" s="7"/>
      <c r="D260" s="7"/>
      <c r="E260" s="7"/>
      <c r="F260" s="30">
        <f>SUM(F261)</f>
        <v>85474.6</v>
      </c>
    </row>
    <row r="261" spans="1:6" ht="47.25">
      <c r="A261" s="32" t="s">
        <v>302</v>
      </c>
      <c r="B261" s="7" t="s">
        <v>337</v>
      </c>
      <c r="C261" s="7"/>
      <c r="D261" s="7"/>
      <c r="E261" s="7"/>
      <c r="F261" s="30">
        <f>SUM(F262:F263)</f>
        <v>85474.6</v>
      </c>
    </row>
    <row r="262" spans="1:6" ht="31.5">
      <c r="A262" s="32" t="s">
        <v>52</v>
      </c>
      <c r="B262" s="7" t="s">
        <v>337</v>
      </c>
      <c r="C262" s="7" t="s">
        <v>93</v>
      </c>
      <c r="D262" s="7" t="s">
        <v>13</v>
      </c>
      <c r="E262" s="7" t="s">
        <v>176</v>
      </c>
      <c r="F262" s="30">
        <f>SUM(Ведомственная!G201)</f>
        <v>85474.6</v>
      </c>
    </row>
    <row r="263" spans="1:6" ht="31.5" hidden="1">
      <c r="A263" s="32" t="s">
        <v>306</v>
      </c>
      <c r="B263" s="7" t="s">
        <v>337</v>
      </c>
      <c r="C263" s="7" t="s">
        <v>272</v>
      </c>
      <c r="D263" s="7" t="s">
        <v>13</v>
      </c>
      <c r="E263" s="7" t="s">
        <v>176</v>
      </c>
      <c r="F263" s="30"/>
    </row>
    <row r="264" spans="1:6" ht="31.5">
      <c r="A264" s="32" t="s">
        <v>436</v>
      </c>
      <c r="B264" s="7" t="s">
        <v>644</v>
      </c>
      <c r="C264" s="7"/>
      <c r="D264" s="7"/>
      <c r="E264" s="7"/>
      <c r="F264" s="30">
        <f>SUM(F265)</f>
        <v>4200</v>
      </c>
    </row>
    <row r="265" spans="1:6" ht="31.5">
      <c r="A265" s="32" t="s">
        <v>306</v>
      </c>
      <c r="B265" s="7" t="s">
        <v>644</v>
      </c>
      <c r="C265" s="7" t="s">
        <v>272</v>
      </c>
      <c r="D265" s="7" t="s">
        <v>13</v>
      </c>
      <c r="E265" s="7" t="s">
        <v>176</v>
      </c>
      <c r="F265" s="30">
        <f>SUM(Ведомственная!G204)</f>
        <v>4200</v>
      </c>
    </row>
    <row r="266" spans="1:6" ht="31.5">
      <c r="A266" s="32" t="s">
        <v>298</v>
      </c>
      <c r="B266" s="7" t="s">
        <v>331</v>
      </c>
      <c r="C266" s="7"/>
      <c r="D266" s="7"/>
      <c r="E266" s="7"/>
      <c r="F266" s="30">
        <f>SUM(F267)</f>
        <v>117001.2</v>
      </c>
    </row>
    <row r="267" spans="1:6" ht="47.25">
      <c r="A267" s="32" t="s">
        <v>18</v>
      </c>
      <c r="B267" s="7" t="s">
        <v>332</v>
      </c>
      <c r="C267" s="7"/>
      <c r="D267" s="7"/>
      <c r="E267" s="7"/>
      <c r="F267" s="30">
        <f>SUM(F268+F270)</f>
        <v>117001.2</v>
      </c>
    </row>
    <row r="268" spans="1:6">
      <c r="A268" s="32" t="s">
        <v>20</v>
      </c>
      <c r="B268" s="7" t="s">
        <v>333</v>
      </c>
      <c r="C268" s="7"/>
      <c r="D268" s="7"/>
      <c r="E268" s="7"/>
      <c r="F268" s="30">
        <f>SUM(F269)</f>
        <v>51601.2</v>
      </c>
    </row>
    <row r="269" spans="1:6">
      <c r="A269" s="32" t="s">
        <v>22</v>
      </c>
      <c r="B269" s="7" t="s">
        <v>333</v>
      </c>
      <c r="C269" s="7" t="s">
        <v>98</v>
      </c>
      <c r="D269" s="7" t="s">
        <v>13</v>
      </c>
      <c r="E269" s="7" t="s">
        <v>15</v>
      </c>
      <c r="F269" s="30">
        <f>SUM(Ведомственная!G181)</f>
        <v>51601.2</v>
      </c>
    </row>
    <row r="270" spans="1:6">
      <c r="A270" s="32" t="s">
        <v>299</v>
      </c>
      <c r="B270" s="7" t="s">
        <v>334</v>
      </c>
      <c r="C270" s="7"/>
      <c r="D270" s="7"/>
      <c r="E270" s="7"/>
      <c r="F270" s="30">
        <f>SUM(F271)</f>
        <v>65400</v>
      </c>
    </row>
    <row r="271" spans="1:6">
      <c r="A271" s="32" t="s">
        <v>22</v>
      </c>
      <c r="B271" s="7" t="s">
        <v>334</v>
      </c>
      <c r="C271" s="7" t="s">
        <v>98</v>
      </c>
      <c r="D271" s="7" t="s">
        <v>13</v>
      </c>
      <c r="E271" s="7" t="s">
        <v>15</v>
      </c>
      <c r="F271" s="30">
        <f>SUM(Ведомственная!G183)</f>
        <v>65400</v>
      </c>
    </row>
    <row r="272" spans="1:6" s="29" customFormat="1" ht="47.25">
      <c r="A272" s="91" t="s">
        <v>657</v>
      </c>
      <c r="B272" s="27" t="s">
        <v>338</v>
      </c>
      <c r="C272" s="27"/>
      <c r="D272" s="27"/>
      <c r="E272" s="27"/>
      <c r="F272" s="34">
        <f>SUM(F273)</f>
        <v>13373.4</v>
      </c>
    </row>
    <row r="273" spans="1:6">
      <c r="A273" s="32" t="s">
        <v>35</v>
      </c>
      <c r="B273" s="7" t="s">
        <v>339</v>
      </c>
      <c r="C273" s="7"/>
      <c r="D273" s="7"/>
      <c r="E273" s="7"/>
      <c r="F273" s="30">
        <f>SUM(F274)</f>
        <v>13373.4</v>
      </c>
    </row>
    <row r="274" spans="1:6" ht="47.25">
      <c r="A274" s="32" t="s">
        <v>302</v>
      </c>
      <c r="B274" s="7" t="s">
        <v>340</v>
      </c>
      <c r="C274" s="7"/>
      <c r="D274" s="7"/>
      <c r="E274" s="7"/>
      <c r="F274" s="30">
        <f>SUM(F275)</f>
        <v>13373.4</v>
      </c>
    </row>
    <row r="275" spans="1:6" ht="31.5">
      <c r="A275" s="32" t="s">
        <v>52</v>
      </c>
      <c r="B275" s="7" t="s">
        <v>340</v>
      </c>
      <c r="C275" s="7" t="s">
        <v>93</v>
      </c>
      <c r="D275" s="7" t="s">
        <v>13</v>
      </c>
      <c r="E275" s="7" t="s">
        <v>176</v>
      </c>
      <c r="F275" s="30">
        <f>SUM(Ведомственная!G208)</f>
        <v>13373.4</v>
      </c>
    </row>
    <row r="276" spans="1:6" s="29" customFormat="1" ht="47.25">
      <c r="A276" s="91" t="s">
        <v>652</v>
      </c>
      <c r="B276" s="27" t="s">
        <v>319</v>
      </c>
      <c r="C276" s="27"/>
      <c r="D276" s="27"/>
      <c r="E276" s="27"/>
      <c r="F276" s="34">
        <f>SUM(F277,F287,F291)</f>
        <v>25066.600000000002</v>
      </c>
    </row>
    <row r="277" spans="1:6" ht="47.25">
      <c r="A277" s="32" t="s">
        <v>728</v>
      </c>
      <c r="B277" s="7" t="s">
        <v>320</v>
      </c>
      <c r="C277" s="7"/>
      <c r="D277" s="7"/>
      <c r="E277" s="7"/>
      <c r="F277" s="30">
        <f>SUM(F278,F283)</f>
        <v>24087.4</v>
      </c>
    </row>
    <row r="278" spans="1:6">
      <c r="A278" s="32" t="s">
        <v>35</v>
      </c>
      <c r="B278" s="7" t="s">
        <v>321</v>
      </c>
      <c r="C278" s="7"/>
      <c r="D278" s="7"/>
      <c r="E278" s="7"/>
      <c r="F278" s="30">
        <f>SUM(F279)+F281</f>
        <v>1350</v>
      </c>
    </row>
    <row r="279" spans="1:6" ht="31.5">
      <c r="A279" s="32" t="s">
        <v>316</v>
      </c>
      <c r="B279" s="7" t="s">
        <v>322</v>
      </c>
      <c r="C279" s="7"/>
      <c r="D279" s="7"/>
      <c r="E279" s="7"/>
      <c r="F279" s="30">
        <f>SUM(F280)</f>
        <v>1320</v>
      </c>
    </row>
    <row r="280" spans="1:6" ht="31.5">
      <c r="A280" s="32" t="s">
        <v>52</v>
      </c>
      <c r="B280" s="7" t="s">
        <v>322</v>
      </c>
      <c r="C280" s="7" t="s">
        <v>93</v>
      </c>
      <c r="D280" s="7" t="s">
        <v>54</v>
      </c>
      <c r="E280" s="7" t="s">
        <v>176</v>
      </c>
      <c r="F280" s="30">
        <f>SUM(Ведомственная!G149)</f>
        <v>1320</v>
      </c>
    </row>
    <row r="281" spans="1:6" ht="31.5">
      <c r="A281" s="32" t="s">
        <v>317</v>
      </c>
      <c r="B281" s="7" t="s">
        <v>323</v>
      </c>
      <c r="C281" s="7"/>
      <c r="D281" s="7"/>
      <c r="E281" s="7"/>
      <c r="F281" s="30">
        <f>SUM(F282)</f>
        <v>30</v>
      </c>
    </row>
    <row r="282" spans="1:6" ht="31.5">
      <c r="A282" s="32" t="s">
        <v>52</v>
      </c>
      <c r="B282" s="7" t="s">
        <v>323</v>
      </c>
      <c r="C282" s="7" t="s">
        <v>93</v>
      </c>
      <c r="D282" s="7" t="s">
        <v>54</v>
      </c>
      <c r="E282" s="7" t="s">
        <v>176</v>
      </c>
      <c r="F282" s="30">
        <f>SUM(Ведомственная!G151)</f>
        <v>30</v>
      </c>
    </row>
    <row r="283" spans="1:6" ht="31.5">
      <c r="A283" s="32" t="s">
        <v>45</v>
      </c>
      <c r="B283" s="7" t="s">
        <v>324</v>
      </c>
      <c r="C283" s="7"/>
      <c r="D283" s="7"/>
      <c r="E283" s="7"/>
      <c r="F283" s="30">
        <f>SUM(F284:F286)</f>
        <v>22737.4</v>
      </c>
    </row>
    <row r="284" spans="1:6" ht="63">
      <c r="A284" s="32" t="s">
        <v>51</v>
      </c>
      <c r="B284" s="7" t="s">
        <v>324</v>
      </c>
      <c r="C284" s="7" t="s">
        <v>91</v>
      </c>
      <c r="D284" s="7" t="s">
        <v>54</v>
      </c>
      <c r="E284" s="7" t="s">
        <v>176</v>
      </c>
      <c r="F284" s="30">
        <f>SUM(Ведомственная!G153)</f>
        <v>15815.5</v>
      </c>
    </row>
    <row r="285" spans="1:6" ht="31.5">
      <c r="A285" s="32" t="s">
        <v>52</v>
      </c>
      <c r="B285" s="7" t="s">
        <v>324</v>
      </c>
      <c r="C285" s="7" t="s">
        <v>93</v>
      </c>
      <c r="D285" s="7" t="s">
        <v>54</v>
      </c>
      <c r="E285" s="7" t="s">
        <v>176</v>
      </c>
      <c r="F285" s="30">
        <f>SUM(Ведомственная!G154)</f>
        <v>6840.9</v>
      </c>
    </row>
    <row r="286" spans="1:6">
      <c r="A286" s="32" t="s">
        <v>22</v>
      </c>
      <c r="B286" s="7" t="s">
        <v>324</v>
      </c>
      <c r="C286" s="7" t="s">
        <v>98</v>
      </c>
      <c r="D286" s="7" t="s">
        <v>54</v>
      </c>
      <c r="E286" s="7" t="s">
        <v>176</v>
      </c>
      <c r="F286" s="30">
        <f>SUM(Ведомственная!G155)</f>
        <v>81</v>
      </c>
    </row>
    <row r="287" spans="1:6" ht="47.25">
      <c r="A287" s="32" t="s">
        <v>318</v>
      </c>
      <c r="B287" s="7" t="s">
        <v>325</v>
      </c>
      <c r="C287" s="7"/>
      <c r="D287" s="7"/>
      <c r="E287" s="7"/>
      <c r="F287" s="30">
        <f>SUM(F288)</f>
        <v>551.70000000000005</v>
      </c>
    </row>
    <row r="288" spans="1:6">
      <c r="A288" s="32" t="s">
        <v>35</v>
      </c>
      <c r="B288" s="7" t="s">
        <v>326</v>
      </c>
      <c r="C288" s="7"/>
      <c r="D288" s="7"/>
      <c r="E288" s="7"/>
      <c r="F288" s="30">
        <f>SUM(F289)</f>
        <v>551.70000000000005</v>
      </c>
    </row>
    <row r="289" spans="1:6" ht="31.5">
      <c r="A289" s="32" t="s">
        <v>317</v>
      </c>
      <c r="B289" s="7" t="s">
        <v>327</v>
      </c>
      <c r="C289" s="7"/>
      <c r="D289" s="7"/>
      <c r="E289" s="7"/>
      <c r="F289" s="30">
        <f>SUM(F290)</f>
        <v>551.70000000000005</v>
      </c>
    </row>
    <row r="290" spans="1:6" ht="31.5">
      <c r="A290" s="32" t="s">
        <v>52</v>
      </c>
      <c r="B290" s="7" t="s">
        <v>327</v>
      </c>
      <c r="C290" s="7" t="s">
        <v>93</v>
      </c>
      <c r="D290" s="7" t="s">
        <v>54</v>
      </c>
      <c r="E290" s="7" t="s">
        <v>176</v>
      </c>
      <c r="F290" s="30">
        <f>SUM(Ведомственная!G159)</f>
        <v>551.70000000000005</v>
      </c>
    </row>
    <row r="291" spans="1:6" ht="47.25">
      <c r="A291" s="32" t="s">
        <v>654</v>
      </c>
      <c r="B291" s="7" t="s">
        <v>328</v>
      </c>
      <c r="C291" s="7"/>
      <c r="D291" s="7"/>
      <c r="E291" s="7"/>
      <c r="F291" s="30">
        <f>SUM(F292)</f>
        <v>427.5</v>
      </c>
    </row>
    <row r="292" spans="1:6">
      <c r="A292" s="32" t="s">
        <v>35</v>
      </c>
      <c r="B292" s="7" t="s">
        <v>329</v>
      </c>
      <c r="C292" s="7"/>
      <c r="D292" s="7"/>
      <c r="E292" s="7"/>
      <c r="F292" s="30">
        <f>SUM(F293)</f>
        <v>427.5</v>
      </c>
    </row>
    <row r="293" spans="1:6" ht="47.25">
      <c r="A293" s="32" t="s">
        <v>312</v>
      </c>
      <c r="B293" s="7" t="s">
        <v>607</v>
      </c>
      <c r="C293" s="7"/>
      <c r="D293" s="7"/>
      <c r="E293" s="7"/>
      <c r="F293" s="30">
        <f>SUM(F294)</f>
        <v>427.5</v>
      </c>
    </row>
    <row r="294" spans="1:6" ht="31.5">
      <c r="A294" s="32" t="s">
        <v>52</v>
      </c>
      <c r="B294" s="7" t="s">
        <v>607</v>
      </c>
      <c r="C294" s="7" t="s">
        <v>93</v>
      </c>
      <c r="D294" s="7" t="s">
        <v>54</v>
      </c>
      <c r="E294" s="7" t="s">
        <v>176</v>
      </c>
      <c r="F294" s="30">
        <f>SUM(Ведомственная!G163)</f>
        <v>427.5</v>
      </c>
    </row>
    <row r="295" spans="1:6" ht="47.25">
      <c r="A295" s="91" t="s">
        <v>965</v>
      </c>
      <c r="B295" s="27" t="s">
        <v>590</v>
      </c>
      <c r="C295" s="27"/>
      <c r="D295" s="27"/>
      <c r="E295" s="27"/>
      <c r="F295" s="34">
        <f>SUM(F296)</f>
        <v>31758.5</v>
      </c>
    </row>
    <row r="296" spans="1:6">
      <c r="A296" s="32" t="s">
        <v>35</v>
      </c>
      <c r="B296" s="7" t="s">
        <v>591</v>
      </c>
      <c r="C296" s="7"/>
      <c r="D296" s="7"/>
      <c r="E296" s="7"/>
      <c r="F296" s="30">
        <f>SUM(F297)</f>
        <v>31758.5</v>
      </c>
    </row>
    <row r="297" spans="1:6">
      <c r="A297" s="32" t="s">
        <v>310</v>
      </c>
      <c r="B297" s="7" t="s">
        <v>592</v>
      </c>
      <c r="C297" s="7"/>
      <c r="D297" s="7"/>
      <c r="E297" s="7"/>
      <c r="F297" s="30">
        <f>SUM(F298)</f>
        <v>31758.5</v>
      </c>
    </row>
    <row r="298" spans="1:6" ht="31.5">
      <c r="A298" s="32" t="s">
        <v>52</v>
      </c>
      <c r="B298" s="7" t="s">
        <v>592</v>
      </c>
      <c r="C298" s="7" t="s">
        <v>93</v>
      </c>
      <c r="D298" s="7" t="s">
        <v>172</v>
      </c>
      <c r="E298" s="7" t="s">
        <v>54</v>
      </c>
      <c r="F298" s="30">
        <f>SUM(Ведомственная!G336)</f>
        <v>31758.5</v>
      </c>
    </row>
    <row r="299" spans="1:6" s="29" customFormat="1" ht="47.25">
      <c r="A299" s="26" t="s">
        <v>663</v>
      </c>
      <c r="B299" s="35" t="s">
        <v>268</v>
      </c>
      <c r="C299" s="35"/>
      <c r="D299" s="55"/>
      <c r="E299" s="55"/>
      <c r="F299" s="56">
        <f>SUM(F311)+F300+F304</f>
        <v>9742.0999999999985</v>
      </c>
    </row>
    <row r="300" spans="1:6" ht="31.5">
      <c r="A300" s="32" t="s">
        <v>304</v>
      </c>
      <c r="B300" s="7" t="s">
        <v>350</v>
      </c>
      <c r="C300" s="7"/>
      <c r="D300" s="7"/>
      <c r="E300" s="7"/>
      <c r="F300" s="30">
        <f>SUM(F301)</f>
        <v>100</v>
      </c>
    </row>
    <row r="301" spans="1:6" ht="31.5">
      <c r="A301" s="32" t="s">
        <v>305</v>
      </c>
      <c r="B301" s="7" t="s">
        <v>351</v>
      </c>
      <c r="C301" s="7"/>
      <c r="D301" s="7"/>
      <c r="E301" s="7"/>
      <c r="F301" s="30">
        <f>SUM(F302:F303)</f>
        <v>100</v>
      </c>
    </row>
    <row r="302" spans="1:6" ht="31.5" hidden="1">
      <c r="A302" s="32" t="s">
        <v>306</v>
      </c>
      <c r="B302" s="7" t="s">
        <v>351</v>
      </c>
      <c r="C302" s="7" t="s">
        <v>272</v>
      </c>
      <c r="D302" s="7" t="s">
        <v>13</v>
      </c>
      <c r="E302" s="7" t="s">
        <v>176</v>
      </c>
      <c r="F302" s="30"/>
    </row>
    <row r="303" spans="1:6" ht="31.5">
      <c r="A303" s="32" t="s">
        <v>306</v>
      </c>
      <c r="B303" s="7" t="s">
        <v>351</v>
      </c>
      <c r="C303" s="7" t="s">
        <v>272</v>
      </c>
      <c r="D303" s="7" t="s">
        <v>172</v>
      </c>
      <c r="E303" s="7" t="s">
        <v>172</v>
      </c>
      <c r="F303" s="30">
        <f>SUM(Ведомственная!G360)</f>
        <v>100</v>
      </c>
    </row>
    <row r="304" spans="1:6" ht="31.5">
      <c r="A304" s="32" t="s">
        <v>307</v>
      </c>
      <c r="B304" s="7" t="s">
        <v>352</v>
      </c>
      <c r="C304" s="7"/>
      <c r="D304" s="7"/>
      <c r="E304" s="7"/>
      <c r="F304" s="30">
        <f>SUM(F308)+F305</f>
        <v>7770.0999999999995</v>
      </c>
    </row>
    <row r="305" spans="1:6">
      <c r="A305" s="32" t="s">
        <v>35</v>
      </c>
      <c r="B305" s="7" t="s">
        <v>588</v>
      </c>
      <c r="C305" s="7"/>
      <c r="D305" s="7"/>
      <c r="E305" s="7"/>
      <c r="F305" s="30">
        <f>SUM(F306)</f>
        <v>1995.7</v>
      </c>
    </row>
    <row r="306" spans="1:6">
      <c r="A306" s="32" t="s">
        <v>303</v>
      </c>
      <c r="B306" s="7" t="s">
        <v>589</v>
      </c>
      <c r="C306" s="7"/>
      <c r="D306" s="7"/>
      <c r="E306" s="7"/>
      <c r="F306" s="30">
        <f>SUM(F307)</f>
        <v>1995.7</v>
      </c>
    </row>
    <row r="307" spans="1:6" ht="31.5">
      <c r="A307" s="32" t="s">
        <v>52</v>
      </c>
      <c r="B307" s="7" t="s">
        <v>589</v>
      </c>
      <c r="C307" s="7" t="s">
        <v>93</v>
      </c>
      <c r="D307" s="7" t="s">
        <v>172</v>
      </c>
      <c r="E307" s="7" t="s">
        <v>44</v>
      </c>
      <c r="F307" s="30">
        <f>SUM(Ведомственная!G292)</f>
        <v>1995.7</v>
      </c>
    </row>
    <row r="308" spans="1:6" ht="31.5">
      <c r="A308" s="32" t="s">
        <v>305</v>
      </c>
      <c r="B308" s="7" t="s">
        <v>353</v>
      </c>
      <c r="C308" s="7"/>
      <c r="D308" s="7"/>
      <c r="E308" s="7"/>
      <c r="F308" s="30">
        <f>SUM(F309:F310)</f>
        <v>5774.4</v>
      </c>
    </row>
    <row r="309" spans="1:6" ht="31.5">
      <c r="A309" s="32" t="s">
        <v>306</v>
      </c>
      <c r="B309" s="7" t="s">
        <v>353</v>
      </c>
      <c r="C309" s="7" t="s">
        <v>272</v>
      </c>
      <c r="D309" s="7" t="s">
        <v>172</v>
      </c>
      <c r="E309" s="7" t="s">
        <v>44</v>
      </c>
      <c r="F309" s="30">
        <f>SUM(Ведомственная!G294)</f>
        <v>4923</v>
      </c>
    </row>
    <row r="310" spans="1:6" ht="31.5">
      <c r="A310" s="32" t="s">
        <v>306</v>
      </c>
      <c r="B310" s="7" t="s">
        <v>353</v>
      </c>
      <c r="C310" s="7" t="s">
        <v>272</v>
      </c>
      <c r="D310" s="7" t="s">
        <v>172</v>
      </c>
      <c r="E310" s="7" t="s">
        <v>172</v>
      </c>
      <c r="F310" s="30">
        <f>SUM(Ведомственная!G363)</f>
        <v>851.4</v>
      </c>
    </row>
    <row r="311" spans="1:6" ht="31.5">
      <c r="A311" s="153" t="s">
        <v>277</v>
      </c>
      <c r="B311" s="37" t="s">
        <v>269</v>
      </c>
      <c r="C311" s="37"/>
      <c r="D311" s="154"/>
      <c r="E311" s="154"/>
      <c r="F311" s="33">
        <f>SUM(F313)+F314</f>
        <v>1872</v>
      </c>
    </row>
    <row r="312" spans="1:6" ht="63">
      <c r="A312" s="153" t="s">
        <v>567</v>
      </c>
      <c r="B312" s="37" t="s">
        <v>804</v>
      </c>
      <c r="C312" s="37"/>
      <c r="D312" s="154"/>
      <c r="E312" s="154"/>
      <c r="F312" s="33">
        <f>SUM(F313)</f>
        <v>1737.3</v>
      </c>
    </row>
    <row r="313" spans="1:6">
      <c r="A313" s="153" t="s">
        <v>42</v>
      </c>
      <c r="B313" s="37" t="s">
        <v>804</v>
      </c>
      <c r="C313" s="37">
        <v>300</v>
      </c>
      <c r="D313" s="154" t="s">
        <v>31</v>
      </c>
      <c r="E313" s="154" t="s">
        <v>13</v>
      </c>
      <c r="F313" s="33">
        <f>SUM(Ведомственная!G435)</f>
        <v>1737.3</v>
      </c>
    </row>
    <row r="314" spans="1:6" ht="47.25">
      <c r="A314" s="153" t="s">
        <v>929</v>
      </c>
      <c r="B314" s="37" t="s">
        <v>928</v>
      </c>
      <c r="C314" s="37"/>
      <c r="D314" s="154"/>
      <c r="E314" s="154"/>
      <c r="F314" s="33">
        <f>SUM(F315)</f>
        <v>134.69999999999999</v>
      </c>
    </row>
    <row r="315" spans="1:6">
      <c r="A315" s="153" t="s">
        <v>42</v>
      </c>
      <c r="B315" s="37" t="s">
        <v>928</v>
      </c>
      <c r="C315" s="37">
        <v>300</v>
      </c>
      <c r="D315" s="154" t="s">
        <v>31</v>
      </c>
      <c r="E315" s="154" t="s">
        <v>54</v>
      </c>
      <c r="F315" s="33">
        <f>SUM(Ведомственная!G423)</f>
        <v>134.69999999999999</v>
      </c>
    </row>
    <row r="316" spans="1:6" s="29" customFormat="1" ht="31.5">
      <c r="A316" s="91" t="s">
        <v>658</v>
      </c>
      <c r="B316" s="27" t="s">
        <v>341</v>
      </c>
      <c r="C316" s="27"/>
      <c r="D316" s="27"/>
      <c r="E316" s="27"/>
      <c r="F316" s="34">
        <f>SUM(F323)+F317</f>
        <v>9078.7999999999993</v>
      </c>
    </row>
    <row r="317" spans="1:6" ht="31.5">
      <c r="A317" s="32" t="s">
        <v>305</v>
      </c>
      <c r="B317" s="41" t="s">
        <v>364</v>
      </c>
      <c r="C317" s="41"/>
      <c r="D317" s="41"/>
      <c r="E317" s="41"/>
      <c r="F317" s="94">
        <f>SUM(F318:F322)</f>
        <v>3248.8</v>
      </c>
    </row>
    <row r="318" spans="1:6" ht="31.5" hidden="1">
      <c r="A318" s="32" t="s">
        <v>306</v>
      </c>
      <c r="B318" s="41" t="s">
        <v>364</v>
      </c>
      <c r="C318" s="41" t="s">
        <v>272</v>
      </c>
      <c r="D318" s="41" t="s">
        <v>13</v>
      </c>
      <c r="E318" s="41" t="s">
        <v>176</v>
      </c>
      <c r="F318" s="94"/>
    </row>
    <row r="319" spans="1:6" ht="31.5">
      <c r="A319" s="32" t="s">
        <v>306</v>
      </c>
      <c r="B319" s="41" t="s">
        <v>364</v>
      </c>
      <c r="C319" s="41" t="s">
        <v>272</v>
      </c>
      <c r="D319" s="41" t="s">
        <v>172</v>
      </c>
      <c r="E319" s="41" t="s">
        <v>172</v>
      </c>
      <c r="F319" s="94">
        <f>SUM(Ведомственная!G366)</f>
        <v>1248.8</v>
      </c>
    </row>
    <row r="320" spans="1:6" ht="31.5">
      <c r="A320" s="32" t="s">
        <v>306</v>
      </c>
      <c r="B320" s="41" t="s">
        <v>364</v>
      </c>
      <c r="C320" s="41" t="s">
        <v>272</v>
      </c>
      <c r="D320" s="41" t="s">
        <v>15</v>
      </c>
      <c r="E320" s="41" t="s">
        <v>13</v>
      </c>
      <c r="F320" s="94">
        <f>SUM(Ведомственная!G417)</f>
        <v>300</v>
      </c>
    </row>
    <row r="321" spans="1:6" ht="31.5" hidden="1">
      <c r="A321" s="32" t="s">
        <v>306</v>
      </c>
      <c r="B321" s="41" t="s">
        <v>364</v>
      </c>
      <c r="C321" s="41" t="s">
        <v>272</v>
      </c>
      <c r="D321" s="41" t="s">
        <v>15</v>
      </c>
      <c r="E321" s="41" t="s">
        <v>34</v>
      </c>
      <c r="F321" s="94"/>
    </row>
    <row r="322" spans="1:6" ht="31.5">
      <c r="A322" s="32" t="s">
        <v>306</v>
      </c>
      <c r="B322" s="41" t="s">
        <v>364</v>
      </c>
      <c r="C322" s="41" t="s">
        <v>272</v>
      </c>
      <c r="D322" s="41" t="s">
        <v>173</v>
      </c>
      <c r="E322" s="41" t="s">
        <v>34</v>
      </c>
      <c r="F322" s="94">
        <f>SUM(Ведомственная!G466)</f>
        <v>1700</v>
      </c>
    </row>
    <row r="323" spans="1:6" ht="31.5">
      <c r="A323" s="32" t="s">
        <v>660</v>
      </c>
      <c r="B323" s="7" t="s">
        <v>342</v>
      </c>
      <c r="C323" s="7"/>
      <c r="D323" s="7"/>
      <c r="E323" s="7"/>
      <c r="F323" s="30">
        <f>SUM(F324)</f>
        <v>5830</v>
      </c>
    </row>
    <row r="324" spans="1:6" ht="31.5">
      <c r="A324" s="32" t="s">
        <v>45</v>
      </c>
      <c r="B324" s="7" t="s">
        <v>343</v>
      </c>
      <c r="C324" s="7"/>
      <c r="D324" s="7"/>
      <c r="E324" s="7"/>
      <c r="F324" s="30">
        <f>SUM(F325:F327)</f>
        <v>5830</v>
      </c>
    </row>
    <row r="325" spans="1:6" ht="63">
      <c r="A325" s="32" t="s">
        <v>51</v>
      </c>
      <c r="B325" s="7" t="s">
        <v>343</v>
      </c>
      <c r="C325" s="7" t="s">
        <v>91</v>
      </c>
      <c r="D325" s="7" t="s">
        <v>13</v>
      </c>
      <c r="E325" s="7" t="s">
        <v>24</v>
      </c>
      <c r="F325" s="30">
        <f>SUM(Ведомственная!G232)</f>
        <v>4777.5</v>
      </c>
    </row>
    <row r="326" spans="1:6" ht="31.5">
      <c r="A326" s="32" t="s">
        <v>52</v>
      </c>
      <c r="B326" s="7" t="s">
        <v>343</v>
      </c>
      <c r="C326" s="7" t="s">
        <v>93</v>
      </c>
      <c r="D326" s="7" t="s">
        <v>13</v>
      </c>
      <c r="E326" s="7" t="s">
        <v>24</v>
      </c>
      <c r="F326" s="30">
        <f>SUM(Ведомственная!G233)</f>
        <v>1033.7</v>
      </c>
    </row>
    <row r="327" spans="1:6">
      <c r="A327" s="32" t="s">
        <v>22</v>
      </c>
      <c r="B327" s="7" t="s">
        <v>343</v>
      </c>
      <c r="C327" s="7" t="s">
        <v>98</v>
      </c>
      <c r="D327" s="7" t="s">
        <v>13</v>
      </c>
      <c r="E327" s="7" t="s">
        <v>24</v>
      </c>
      <c r="F327" s="30">
        <f>SUM(Ведомственная!G234)</f>
        <v>18.8</v>
      </c>
    </row>
    <row r="328" spans="1:6" s="29" customFormat="1" ht="31.5">
      <c r="A328" s="26" t="s">
        <v>672</v>
      </c>
      <c r="B328" s="35" t="s">
        <v>266</v>
      </c>
      <c r="C328" s="35"/>
      <c r="D328" s="55"/>
      <c r="E328" s="55"/>
      <c r="F328" s="56">
        <f>SUM(F329+F337+F335)</f>
        <v>7143.5</v>
      </c>
    </row>
    <row r="329" spans="1:6" ht="14.25" customHeight="1">
      <c r="A329" s="153" t="s">
        <v>35</v>
      </c>
      <c r="B329" s="37" t="s">
        <v>274</v>
      </c>
      <c r="C329" s="37"/>
      <c r="D329" s="154"/>
      <c r="E329" s="154"/>
      <c r="F329" s="33">
        <f>SUM(F330)+F332</f>
        <v>1510</v>
      </c>
    </row>
    <row r="330" spans="1:6" ht="47.25" hidden="1">
      <c r="A330" s="153" t="s">
        <v>312</v>
      </c>
      <c r="B330" s="37" t="s">
        <v>313</v>
      </c>
      <c r="C330" s="37"/>
      <c r="D330" s="154"/>
      <c r="E330" s="154"/>
      <c r="F330" s="33">
        <f>SUM(F331)</f>
        <v>0</v>
      </c>
    </row>
    <row r="331" spans="1:6" hidden="1">
      <c r="A331" s="153" t="s">
        <v>92</v>
      </c>
      <c r="B331" s="37" t="s">
        <v>313</v>
      </c>
      <c r="C331" s="154" t="s">
        <v>93</v>
      </c>
      <c r="D331" s="154"/>
      <c r="E331" s="154"/>
      <c r="F331" s="33"/>
    </row>
    <row r="332" spans="1:6" ht="47.25">
      <c r="A332" s="153" t="s">
        <v>312</v>
      </c>
      <c r="B332" s="37" t="s">
        <v>313</v>
      </c>
      <c r="C332" s="37"/>
      <c r="D332" s="154"/>
      <c r="E332" s="154"/>
      <c r="F332" s="33">
        <f>SUM(F333:F334)</f>
        <v>1510</v>
      </c>
    </row>
    <row r="333" spans="1:6" ht="63">
      <c r="A333" s="153" t="s">
        <v>51</v>
      </c>
      <c r="B333" s="37" t="s">
        <v>313</v>
      </c>
      <c r="C333" s="37">
        <v>100</v>
      </c>
      <c r="D333" s="154" t="s">
        <v>78</v>
      </c>
      <c r="E333" s="154" t="s">
        <v>172</v>
      </c>
      <c r="F333" s="33">
        <f>SUM(Ведомственная!G387)</f>
        <v>9</v>
      </c>
    </row>
    <row r="334" spans="1:6" ht="31.5">
      <c r="A334" s="153" t="s">
        <v>52</v>
      </c>
      <c r="B334" s="37" t="s">
        <v>313</v>
      </c>
      <c r="C334" s="154" t="s">
        <v>93</v>
      </c>
      <c r="D334" s="154" t="s">
        <v>78</v>
      </c>
      <c r="E334" s="154" t="s">
        <v>172</v>
      </c>
      <c r="F334" s="33">
        <f>SUM(Ведомственная!G388)</f>
        <v>1501</v>
      </c>
    </row>
    <row r="335" spans="1:6" ht="31.5">
      <c r="A335" s="32" t="s">
        <v>305</v>
      </c>
      <c r="B335" s="37" t="s">
        <v>680</v>
      </c>
      <c r="C335" s="154"/>
      <c r="D335" s="154"/>
      <c r="E335" s="154"/>
      <c r="F335" s="33">
        <f>SUM(F336)</f>
        <v>0</v>
      </c>
    </row>
    <row r="336" spans="1:6" ht="31.5">
      <c r="A336" s="32" t="s">
        <v>306</v>
      </c>
      <c r="B336" s="37" t="s">
        <v>680</v>
      </c>
      <c r="C336" s="154" t="s">
        <v>272</v>
      </c>
      <c r="D336" s="154" t="s">
        <v>78</v>
      </c>
      <c r="E336" s="154" t="s">
        <v>172</v>
      </c>
      <c r="F336" s="33">
        <f>SUM(Ведомственная!G390)</f>
        <v>0</v>
      </c>
    </row>
    <row r="337" spans="1:6" ht="31.5">
      <c r="A337" s="153" t="s">
        <v>45</v>
      </c>
      <c r="B337" s="37" t="s">
        <v>267</v>
      </c>
      <c r="C337" s="37"/>
      <c r="D337" s="154"/>
      <c r="E337" s="154"/>
      <c r="F337" s="33">
        <f>SUM(F338:F340)</f>
        <v>5633.5</v>
      </c>
    </row>
    <row r="338" spans="1:6" ht="63">
      <c r="A338" s="153" t="s">
        <v>51</v>
      </c>
      <c r="B338" s="37" t="s">
        <v>267</v>
      </c>
      <c r="C338" s="154" t="s">
        <v>91</v>
      </c>
      <c r="D338" s="154" t="s">
        <v>78</v>
      </c>
      <c r="E338" s="154" t="s">
        <v>54</v>
      </c>
      <c r="F338" s="33">
        <f>SUM(Ведомственная!G378)</f>
        <v>4750.2</v>
      </c>
    </row>
    <row r="339" spans="1:6" ht="31.5">
      <c r="A339" s="153" t="s">
        <v>52</v>
      </c>
      <c r="B339" s="37" t="s">
        <v>267</v>
      </c>
      <c r="C339" s="154" t="s">
        <v>93</v>
      </c>
      <c r="D339" s="154" t="s">
        <v>78</v>
      </c>
      <c r="E339" s="154" t="s">
        <v>54</v>
      </c>
      <c r="F339" s="33">
        <f>SUM(Ведомственная!G379)</f>
        <v>829.3</v>
      </c>
    </row>
    <row r="340" spans="1:6">
      <c r="A340" s="153" t="s">
        <v>22</v>
      </c>
      <c r="B340" s="37" t="s">
        <v>267</v>
      </c>
      <c r="C340" s="154" t="s">
        <v>98</v>
      </c>
      <c r="D340" s="154" t="s">
        <v>78</v>
      </c>
      <c r="E340" s="154" t="s">
        <v>54</v>
      </c>
      <c r="F340" s="33">
        <f>SUM(Ведомственная!G380)</f>
        <v>54</v>
      </c>
    </row>
    <row r="341" spans="1:6" s="29" customFormat="1" ht="47.25">
      <c r="A341" s="26" t="s">
        <v>649</v>
      </c>
      <c r="B341" s="35" t="s">
        <v>232</v>
      </c>
      <c r="C341" s="35"/>
      <c r="D341" s="55"/>
      <c r="E341" s="55"/>
      <c r="F341" s="56">
        <f>SUM(F342)+F364+F356</f>
        <v>39848.5</v>
      </c>
    </row>
    <row r="342" spans="1:6" ht="47.25">
      <c r="A342" s="153" t="s">
        <v>233</v>
      </c>
      <c r="B342" s="37" t="s">
        <v>234</v>
      </c>
      <c r="C342" s="37"/>
      <c r="D342" s="154"/>
      <c r="E342" s="154"/>
      <c r="F342" s="33">
        <f>SUM(F345)+F343+F354</f>
        <v>35837.9</v>
      </c>
    </row>
    <row r="343" spans="1:6" ht="47.25" hidden="1">
      <c r="A343" s="32" t="s">
        <v>483</v>
      </c>
      <c r="B343" s="37" t="s">
        <v>484</v>
      </c>
      <c r="C343" s="41"/>
      <c r="D343" s="94"/>
      <c r="E343" s="54"/>
      <c r="F343" s="94">
        <f>F344</f>
        <v>0</v>
      </c>
    </row>
    <row r="344" spans="1:6" ht="31.5" hidden="1">
      <c r="A344" s="32" t="s">
        <v>306</v>
      </c>
      <c r="B344" s="37" t="s">
        <v>484</v>
      </c>
      <c r="C344" s="41" t="s">
        <v>272</v>
      </c>
      <c r="D344" s="154" t="s">
        <v>116</v>
      </c>
      <c r="E344" s="154" t="s">
        <v>34</v>
      </c>
      <c r="F344" s="94"/>
    </row>
    <row r="345" spans="1:6" ht="47.25">
      <c r="A345" s="153" t="s">
        <v>80</v>
      </c>
      <c r="B345" s="37" t="s">
        <v>235</v>
      </c>
      <c r="C345" s="37"/>
      <c r="D345" s="154"/>
      <c r="E345" s="154"/>
      <c r="F345" s="33">
        <f>SUM(F346)</f>
        <v>28896.7</v>
      </c>
    </row>
    <row r="346" spans="1:6" ht="31.5">
      <c r="A346" s="153" t="s">
        <v>236</v>
      </c>
      <c r="B346" s="37" t="s">
        <v>237</v>
      </c>
      <c r="C346" s="37"/>
      <c r="D346" s="154"/>
      <c r="E346" s="154"/>
      <c r="F346" s="33">
        <f>SUM(F347:F353)</f>
        <v>28896.7</v>
      </c>
    </row>
    <row r="347" spans="1:6" ht="29.25" customHeight="1">
      <c r="A347" s="153" t="s">
        <v>52</v>
      </c>
      <c r="B347" s="37" t="s">
        <v>237</v>
      </c>
      <c r="C347" s="37">
        <v>200</v>
      </c>
      <c r="D347" s="154" t="s">
        <v>34</v>
      </c>
      <c r="E347" s="154">
        <v>13</v>
      </c>
      <c r="F347" s="33">
        <f>SUM(Ведомственная!G111)</f>
        <v>14459.5</v>
      </c>
    </row>
    <row r="348" spans="1:6" ht="28.5" customHeight="1">
      <c r="A348" s="153" t="s">
        <v>52</v>
      </c>
      <c r="B348" s="37" t="s">
        <v>237</v>
      </c>
      <c r="C348" s="37">
        <v>200</v>
      </c>
      <c r="D348" s="154" t="s">
        <v>13</v>
      </c>
      <c r="E348" s="154" t="s">
        <v>15</v>
      </c>
      <c r="F348" s="33">
        <f>SUM(Ведомственная!G188)</f>
        <v>100</v>
      </c>
    </row>
    <row r="349" spans="1:6" ht="31.5">
      <c r="A349" s="153" t="s">
        <v>52</v>
      </c>
      <c r="B349" s="37" t="s">
        <v>237</v>
      </c>
      <c r="C349" s="37">
        <v>200</v>
      </c>
      <c r="D349" s="154" t="s">
        <v>172</v>
      </c>
      <c r="E349" s="154" t="s">
        <v>54</v>
      </c>
      <c r="F349" s="33">
        <f>SUM(Ведомственная!G348)</f>
        <v>717.2</v>
      </c>
    </row>
    <row r="350" spans="1:6" ht="31.5" hidden="1">
      <c r="A350" s="153" t="s">
        <v>52</v>
      </c>
      <c r="B350" s="37" t="s">
        <v>237</v>
      </c>
      <c r="C350" s="37">
        <v>200</v>
      </c>
      <c r="D350" s="154" t="s">
        <v>116</v>
      </c>
      <c r="E350" s="154" t="s">
        <v>44</v>
      </c>
      <c r="F350" s="33"/>
    </row>
    <row r="351" spans="1:6" ht="31.5">
      <c r="A351" s="32" t="s">
        <v>306</v>
      </c>
      <c r="B351" s="37" t="s">
        <v>237</v>
      </c>
      <c r="C351" s="37">
        <v>400</v>
      </c>
      <c r="D351" s="154" t="s">
        <v>172</v>
      </c>
      <c r="E351" s="154" t="s">
        <v>44</v>
      </c>
      <c r="F351" s="33">
        <f>SUM(Ведомственная!G300)</f>
        <v>12000</v>
      </c>
    </row>
    <row r="352" spans="1:6" ht="31.5">
      <c r="A352" s="32" t="s">
        <v>306</v>
      </c>
      <c r="B352" s="37" t="s">
        <v>237</v>
      </c>
      <c r="C352" s="37">
        <v>400</v>
      </c>
      <c r="D352" s="161" t="s">
        <v>172</v>
      </c>
      <c r="E352" s="161" t="s">
        <v>54</v>
      </c>
      <c r="F352" s="157">
        <f>SUM(Ведомственная!G349)</f>
        <v>1600</v>
      </c>
    </row>
    <row r="353" spans="1:6">
      <c r="A353" s="153" t="s">
        <v>22</v>
      </c>
      <c r="B353" s="37" t="s">
        <v>237</v>
      </c>
      <c r="C353" s="37">
        <v>800</v>
      </c>
      <c r="D353" s="154" t="s">
        <v>34</v>
      </c>
      <c r="E353" s="154">
        <v>13</v>
      </c>
      <c r="F353" s="33">
        <f>SUM(Ведомственная!G112)</f>
        <v>20</v>
      </c>
    </row>
    <row r="354" spans="1:6" ht="31.5">
      <c r="A354" s="155" t="s">
        <v>968</v>
      </c>
      <c r="B354" s="37" t="s">
        <v>967</v>
      </c>
      <c r="C354" s="37"/>
      <c r="D354" s="156"/>
      <c r="E354" s="156"/>
      <c r="F354" s="157">
        <f>SUM(F355)</f>
        <v>6941.2</v>
      </c>
    </row>
    <row r="355" spans="1:6" ht="31.5">
      <c r="A355" s="155" t="s">
        <v>52</v>
      </c>
      <c r="B355" s="37" t="s">
        <v>967</v>
      </c>
      <c r="C355" s="37">
        <v>200</v>
      </c>
      <c r="D355" s="156" t="s">
        <v>172</v>
      </c>
      <c r="E355" s="156" t="s">
        <v>54</v>
      </c>
      <c r="F355" s="157">
        <f>SUM(Ведомственная!G351)</f>
        <v>6941.2</v>
      </c>
    </row>
    <row r="356" spans="1:6" ht="47.25">
      <c r="A356" s="153" t="s">
        <v>256</v>
      </c>
      <c r="B356" s="37" t="s">
        <v>257</v>
      </c>
      <c r="C356" s="154"/>
      <c r="D356" s="154"/>
      <c r="E356" s="154"/>
      <c r="F356" s="33">
        <f>SUM(F357)+F358+F360+F362</f>
        <v>3021.6</v>
      </c>
    </row>
    <row r="357" spans="1:6" ht="31.5">
      <c r="A357" s="153" t="s">
        <v>52</v>
      </c>
      <c r="B357" s="37" t="s">
        <v>257</v>
      </c>
      <c r="C357" s="154" t="s">
        <v>93</v>
      </c>
      <c r="D357" s="154" t="s">
        <v>13</v>
      </c>
      <c r="E357" s="154" t="s">
        <v>24</v>
      </c>
      <c r="F357" s="33">
        <f>SUM(Ведомственная!G237)</f>
        <v>2616.6</v>
      </c>
    </row>
    <row r="358" spans="1:6" ht="31.5">
      <c r="A358" s="153" t="s">
        <v>667</v>
      </c>
      <c r="B358" s="37" t="s">
        <v>805</v>
      </c>
      <c r="C358" s="154"/>
      <c r="D358" s="154"/>
      <c r="E358" s="154"/>
      <c r="F358" s="33">
        <f>SUM(F359)</f>
        <v>265</v>
      </c>
    </row>
    <row r="359" spans="1:6" ht="31.5">
      <c r="A359" s="153" t="s">
        <v>52</v>
      </c>
      <c r="B359" s="37" t="s">
        <v>805</v>
      </c>
      <c r="C359" s="154" t="s">
        <v>93</v>
      </c>
      <c r="D359" s="154" t="s">
        <v>13</v>
      </c>
      <c r="E359" s="154" t="s">
        <v>24</v>
      </c>
      <c r="F359" s="33">
        <f>SUM(Ведомственная!G239)</f>
        <v>265</v>
      </c>
    </row>
    <row r="360" spans="1:6" ht="31.5">
      <c r="A360" s="153" t="s">
        <v>808</v>
      </c>
      <c r="B360" s="37" t="s">
        <v>807</v>
      </c>
      <c r="C360" s="154"/>
      <c r="D360" s="154"/>
      <c r="E360" s="154"/>
      <c r="F360" s="33">
        <f>SUM(F361)</f>
        <v>140</v>
      </c>
    </row>
    <row r="361" spans="1:6" ht="31.5">
      <c r="A361" s="153" t="s">
        <v>52</v>
      </c>
      <c r="B361" s="37" t="s">
        <v>807</v>
      </c>
      <c r="C361" s="154" t="s">
        <v>93</v>
      </c>
      <c r="D361" s="154" t="s">
        <v>13</v>
      </c>
      <c r="E361" s="154" t="s">
        <v>24</v>
      </c>
      <c r="F361" s="33">
        <f>SUM(Ведомственная!G241)</f>
        <v>140</v>
      </c>
    </row>
    <row r="362" spans="1:6" ht="31.5">
      <c r="A362" s="153" t="s">
        <v>668</v>
      </c>
      <c r="B362" s="37" t="s">
        <v>806</v>
      </c>
      <c r="C362" s="154"/>
      <c r="D362" s="154"/>
      <c r="E362" s="154"/>
      <c r="F362" s="33">
        <f>SUM(F363)</f>
        <v>0</v>
      </c>
    </row>
    <row r="363" spans="1:6" ht="31.5">
      <c r="A363" s="153" t="s">
        <v>52</v>
      </c>
      <c r="B363" s="37" t="s">
        <v>806</v>
      </c>
      <c r="C363" s="154" t="s">
        <v>93</v>
      </c>
      <c r="D363" s="154" t="s">
        <v>13</v>
      </c>
      <c r="E363" s="154" t="s">
        <v>24</v>
      </c>
      <c r="F363" s="33">
        <f>SUM(Ведомственная!G242)</f>
        <v>0</v>
      </c>
    </row>
    <row r="364" spans="1:6" ht="31.5">
      <c r="A364" s="153" t="s">
        <v>238</v>
      </c>
      <c r="B364" s="37" t="s">
        <v>239</v>
      </c>
      <c r="C364" s="37"/>
      <c r="D364" s="154"/>
      <c r="E364" s="154"/>
      <c r="F364" s="33">
        <f>SUM(F365)+F369</f>
        <v>989</v>
      </c>
    </row>
    <row r="365" spans="1:6" ht="47.25">
      <c r="A365" s="153" t="s">
        <v>80</v>
      </c>
      <c r="B365" s="37" t="s">
        <v>240</v>
      </c>
      <c r="C365" s="37"/>
      <c r="D365" s="154"/>
      <c r="E365" s="154"/>
      <c r="F365" s="33">
        <f>SUM(F366)</f>
        <v>989</v>
      </c>
    </row>
    <row r="366" spans="1:6" ht="31.5">
      <c r="A366" s="153" t="s">
        <v>236</v>
      </c>
      <c r="B366" s="37" t="s">
        <v>241</v>
      </c>
      <c r="C366" s="37"/>
      <c r="D366" s="154"/>
      <c r="E366" s="154"/>
      <c r="F366" s="33">
        <f>SUM(F367:F368)</f>
        <v>989</v>
      </c>
    </row>
    <row r="367" spans="1:6" ht="29.25" customHeight="1">
      <c r="A367" s="153" t="s">
        <v>52</v>
      </c>
      <c r="B367" s="37" t="s">
        <v>241</v>
      </c>
      <c r="C367" s="37">
        <v>200</v>
      </c>
      <c r="D367" s="154" t="s">
        <v>34</v>
      </c>
      <c r="E367" s="154">
        <v>13</v>
      </c>
      <c r="F367" s="33">
        <f>SUM(Ведомственная!G116)</f>
        <v>548.79999999999995</v>
      </c>
    </row>
    <row r="368" spans="1:6" ht="28.5" customHeight="1">
      <c r="A368" s="165" t="s">
        <v>22</v>
      </c>
      <c r="B368" s="37" t="s">
        <v>241</v>
      </c>
      <c r="C368" s="37">
        <v>800</v>
      </c>
      <c r="D368" s="154" t="s">
        <v>13</v>
      </c>
      <c r="E368" s="154" t="s">
        <v>24</v>
      </c>
      <c r="F368" s="33">
        <f>SUM(Ведомственная!G247)</f>
        <v>440.2</v>
      </c>
    </row>
    <row r="369" spans="1:6" ht="28.5" customHeight="1">
      <c r="A369" s="153" t="s">
        <v>917</v>
      </c>
      <c r="B369" s="37" t="s">
        <v>918</v>
      </c>
      <c r="C369" s="37"/>
      <c r="D369" s="154"/>
      <c r="E369" s="154"/>
      <c r="F369" s="33">
        <f>SUM(F370)</f>
        <v>0</v>
      </c>
    </row>
    <row r="370" spans="1:6" ht="21" customHeight="1">
      <c r="A370" s="153" t="s">
        <v>22</v>
      </c>
      <c r="B370" s="37" t="s">
        <v>918</v>
      </c>
      <c r="C370" s="37">
        <v>800</v>
      </c>
      <c r="D370" s="154" t="s">
        <v>13</v>
      </c>
      <c r="E370" s="154" t="s">
        <v>15</v>
      </c>
      <c r="F370" s="33">
        <f>SUM(Ведомственная!G191)</f>
        <v>0</v>
      </c>
    </row>
    <row r="371" spans="1:6" s="29" customFormat="1" ht="29.25" customHeight="1">
      <c r="A371" s="26" t="s">
        <v>675</v>
      </c>
      <c r="B371" s="35" t="s">
        <v>260</v>
      </c>
      <c r="C371" s="55"/>
      <c r="D371" s="55"/>
      <c r="E371" s="55"/>
      <c r="F371" s="56">
        <f>SUM(F372)+F376+F378</f>
        <v>54665</v>
      </c>
    </row>
    <row r="372" spans="1:6" ht="31.5">
      <c r="A372" s="153" t="s">
        <v>261</v>
      </c>
      <c r="B372" s="37" t="s">
        <v>263</v>
      </c>
      <c r="C372" s="154"/>
      <c r="D372" s="154"/>
      <c r="E372" s="154"/>
      <c r="F372" s="33">
        <f>SUM(F373)</f>
        <v>250</v>
      </c>
    </row>
    <row r="373" spans="1:6">
      <c r="A373" s="153" t="s">
        <v>92</v>
      </c>
      <c r="B373" s="37" t="s">
        <v>263</v>
      </c>
      <c r="C373" s="154" t="s">
        <v>93</v>
      </c>
      <c r="D373" s="154" t="s">
        <v>172</v>
      </c>
      <c r="E373" s="154" t="s">
        <v>172</v>
      </c>
      <c r="F373" s="33">
        <f>SUM(Ведомственная!G369)</f>
        <v>250</v>
      </c>
    </row>
    <row r="374" spans="1:6" ht="31.5" hidden="1">
      <c r="A374" s="32" t="s">
        <v>436</v>
      </c>
      <c r="B374" s="41" t="s">
        <v>437</v>
      </c>
      <c r="C374" s="41"/>
      <c r="D374" s="41"/>
      <c r="E374" s="41"/>
      <c r="F374" s="94">
        <f>SUM(F375)</f>
        <v>0</v>
      </c>
    </row>
    <row r="375" spans="1:6" ht="31.5" hidden="1">
      <c r="A375" s="32" t="s">
        <v>306</v>
      </c>
      <c r="B375" s="41" t="s">
        <v>437</v>
      </c>
      <c r="C375" s="41" t="s">
        <v>272</v>
      </c>
      <c r="D375" s="41" t="s">
        <v>172</v>
      </c>
      <c r="E375" s="41" t="s">
        <v>172</v>
      </c>
      <c r="F375" s="94"/>
    </row>
    <row r="376" spans="1:6" ht="78.75" hidden="1">
      <c r="A376" s="153" t="s">
        <v>790</v>
      </c>
      <c r="B376" s="37" t="s">
        <v>270</v>
      </c>
      <c r="C376" s="37"/>
      <c r="D376" s="154"/>
      <c r="E376" s="154"/>
      <c r="F376" s="33">
        <f>SUM(F377)</f>
        <v>0</v>
      </c>
    </row>
    <row r="377" spans="1:6" ht="31.5" hidden="1">
      <c r="A377" s="32" t="s">
        <v>306</v>
      </c>
      <c r="B377" s="37" t="s">
        <v>270</v>
      </c>
      <c r="C377" s="37">
        <v>400</v>
      </c>
      <c r="D377" s="154" t="s">
        <v>31</v>
      </c>
      <c r="E377" s="154" t="s">
        <v>78</v>
      </c>
      <c r="F377" s="33"/>
    </row>
    <row r="378" spans="1:6" ht="63">
      <c r="A378" s="153" t="s">
        <v>431</v>
      </c>
      <c r="B378" s="37" t="s">
        <v>434</v>
      </c>
      <c r="C378" s="37"/>
      <c r="D378" s="154"/>
      <c r="E378" s="154"/>
      <c r="F378" s="33">
        <f>SUM(F379+F381)</f>
        <v>54415</v>
      </c>
    </row>
    <row r="379" spans="1:6">
      <c r="A379" s="32" t="s">
        <v>890</v>
      </c>
      <c r="B379" s="37" t="s">
        <v>800</v>
      </c>
      <c r="C379" s="37"/>
      <c r="D379" s="154"/>
      <c r="E379" s="154"/>
      <c r="F379" s="33">
        <f>SUM(F380)</f>
        <v>28809.1</v>
      </c>
    </row>
    <row r="380" spans="1:6" ht="31.5">
      <c r="A380" s="153" t="s">
        <v>271</v>
      </c>
      <c r="B380" s="37" t="s">
        <v>800</v>
      </c>
      <c r="C380" s="37">
        <v>400</v>
      </c>
      <c r="D380" s="154" t="s">
        <v>31</v>
      </c>
      <c r="E380" s="154" t="s">
        <v>13</v>
      </c>
      <c r="F380" s="33">
        <f>SUM(Ведомственная!G439)</f>
        <v>28809.1</v>
      </c>
    </row>
    <row r="381" spans="1:6" ht="47.25">
      <c r="A381" s="153" t="s">
        <v>273</v>
      </c>
      <c r="B381" s="154" t="s">
        <v>801</v>
      </c>
      <c r="C381" s="37"/>
      <c r="D381" s="154"/>
      <c r="E381" s="154"/>
      <c r="F381" s="33">
        <f>SUM(F382)</f>
        <v>25605.9</v>
      </c>
    </row>
    <row r="382" spans="1:6" ht="31.5">
      <c r="A382" s="153" t="s">
        <v>271</v>
      </c>
      <c r="B382" s="154" t="s">
        <v>801</v>
      </c>
      <c r="C382" s="154" t="s">
        <v>272</v>
      </c>
      <c r="D382" s="154" t="s">
        <v>31</v>
      </c>
      <c r="E382" s="154" t="s">
        <v>13</v>
      </c>
      <c r="F382" s="33">
        <f>SUM(Ведомственная!G441)</f>
        <v>25605.9</v>
      </c>
    </row>
    <row r="383" spans="1:6" s="29" customFormat="1" ht="31.5">
      <c r="A383" s="26" t="s">
        <v>761</v>
      </c>
      <c r="B383" s="55" t="s">
        <v>243</v>
      </c>
      <c r="C383" s="55"/>
      <c r="D383" s="55"/>
      <c r="E383" s="55"/>
      <c r="F383" s="56">
        <f>F384</f>
        <v>78</v>
      </c>
    </row>
    <row r="384" spans="1:6">
      <c r="A384" s="153" t="s">
        <v>35</v>
      </c>
      <c r="B384" s="154" t="s">
        <v>407</v>
      </c>
      <c r="C384" s="154"/>
      <c r="D384" s="154"/>
      <c r="E384" s="154"/>
      <c r="F384" s="33">
        <f>F385</f>
        <v>78</v>
      </c>
    </row>
    <row r="385" spans="1:6">
      <c r="A385" s="42" t="s">
        <v>156</v>
      </c>
      <c r="B385" s="154" t="s">
        <v>408</v>
      </c>
      <c r="C385" s="154"/>
      <c r="D385" s="154"/>
      <c r="E385" s="154"/>
      <c r="F385" s="33">
        <f>F386</f>
        <v>78</v>
      </c>
    </row>
    <row r="386" spans="1:6" ht="31.5">
      <c r="A386" s="153" t="s">
        <v>52</v>
      </c>
      <c r="B386" s="154" t="s">
        <v>408</v>
      </c>
      <c r="C386" s="154" t="s">
        <v>93</v>
      </c>
      <c r="D386" s="154" t="s">
        <v>116</v>
      </c>
      <c r="E386" s="154" t="s">
        <v>116</v>
      </c>
      <c r="F386" s="33">
        <f>SUM(Ведомственная!G945)</f>
        <v>78</v>
      </c>
    </row>
    <row r="387" spans="1:6" ht="47.25">
      <c r="A387" s="26" t="s">
        <v>762</v>
      </c>
      <c r="B387" s="55" t="s">
        <v>409</v>
      </c>
      <c r="C387" s="55"/>
      <c r="D387" s="55"/>
      <c r="E387" s="55"/>
      <c r="F387" s="56">
        <f>F388</f>
        <v>78.5</v>
      </c>
    </row>
    <row r="388" spans="1:6">
      <c r="A388" s="153" t="s">
        <v>35</v>
      </c>
      <c r="B388" s="154" t="s">
        <v>410</v>
      </c>
      <c r="C388" s="154"/>
      <c r="D388" s="154"/>
      <c r="E388" s="154"/>
      <c r="F388" s="33">
        <f>F389</f>
        <v>78.5</v>
      </c>
    </row>
    <row r="389" spans="1:6">
      <c r="A389" s="42" t="s">
        <v>156</v>
      </c>
      <c r="B389" s="154" t="s">
        <v>411</v>
      </c>
      <c r="C389" s="154"/>
      <c r="D389" s="154"/>
      <c r="E389" s="154"/>
      <c r="F389" s="33">
        <f>F390</f>
        <v>78.5</v>
      </c>
    </row>
    <row r="390" spans="1:6" ht="31.5">
      <c r="A390" s="153" t="s">
        <v>52</v>
      </c>
      <c r="B390" s="154" t="s">
        <v>411</v>
      </c>
      <c r="C390" s="154" t="s">
        <v>93</v>
      </c>
      <c r="D390" s="154" t="s">
        <v>116</v>
      </c>
      <c r="E390" s="154" t="s">
        <v>116</v>
      </c>
      <c r="F390" s="33">
        <f>SUM(Ведомственная!G948)</f>
        <v>78.5</v>
      </c>
    </row>
    <row r="391" spans="1:6" ht="31.5">
      <c r="A391" s="26" t="s">
        <v>712</v>
      </c>
      <c r="B391" s="27" t="s">
        <v>118</v>
      </c>
      <c r="C391" s="27"/>
      <c r="D391" s="27"/>
      <c r="E391" s="27"/>
      <c r="F391" s="34">
        <f>F392+F404+F408+F414+F418+F429+F441+F472</f>
        <v>249756.79999999999</v>
      </c>
    </row>
    <row r="392" spans="1:6">
      <c r="A392" s="153" t="s">
        <v>128</v>
      </c>
      <c r="B392" s="7" t="s">
        <v>129</v>
      </c>
      <c r="C392" s="7"/>
      <c r="D392" s="7"/>
      <c r="E392" s="7"/>
      <c r="F392" s="30">
        <f>F393+F399+F396</f>
        <v>60216.399999999994</v>
      </c>
    </row>
    <row r="393" spans="1:6" ht="47.25">
      <c r="A393" s="153" t="s">
        <v>26</v>
      </c>
      <c r="B393" s="7" t="s">
        <v>130</v>
      </c>
      <c r="C393" s="7"/>
      <c r="D393" s="7"/>
      <c r="E393" s="7"/>
      <c r="F393" s="30">
        <f>F394</f>
        <v>37158</v>
      </c>
    </row>
    <row r="394" spans="1:6">
      <c r="A394" s="153" t="s">
        <v>131</v>
      </c>
      <c r="B394" s="7" t="s">
        <v>132</v>
      </c>
      <c r="C394" s="7"/>
      <c r="D394" s="7"/>
      <c r="E394" s="7"/>
      <c r="F394" s="30">
        <f>F395</f>
        <v>37158</v>
      </c>
    </row>
    <row r="395" spans="1:6" ht="31.5">
      <c r="A395" s="153" t="s">
        <v>124</v>
      </c>
      <c r="B395" s="7" t="s">
        <v>132</v>
      </c>
      <c r="C395" s="7" t="s">
        <v>125</v>
      </c>
      <c r="D395" s="7" t="s">
        <v>15</v>
      </c>
      <c r="E395" s="7" t="s">
        <v>34</v>
      </c>
      <c r="F395" s="30">
        <f>SUM(Ведомственная!G1087)</f>
        <v>37158</v>
      </c>
    </row>
    <row r="396" spans="1:6">
      <c r="A396" s="153" t="s">
        <v>154</v>
      </c>
      <c r="B396" s="7" t="s">
        <v>919</v>
      </c>
      <c r="C396" s="7"/>
      <c r="D396" s="7"/>
      <c r="E396" s="7"/>
      <c r="F396" s="30">
        <f>SUM(F397)</f>
        <v>67.7</v>
      </c>
    </row>
    <row r="397" spans="1:6" ht="31.5">
      <c r="A397" s="153" t="s">
        <v>394</v>
      </c>
      <c r="B397" s="7" t="s">
        <v>921</v>
      </c>
      <c r="C397" s="7"/>
      <c r="D397" s="7"/>
      <c r="E397" s="7"/>
      <c r="F397" s="30">
        <f>SUM(F398)</f>
        <v>67.7</v>
      </c>
    </row>
    <row r="398" spans="1:6" ht="31.5">
      <c r="A398" s="153" t="s">
        <v>124</v>
      </c>
      <c r="B398" s="7" t="s">
        <v>921</v>
      </c>
      <c r="C398" s="7" t="s">
        <v>125</v>
      </c>
      <c r="D398" s="7" t="s">
        <v>15</v>
      </c>
      <c r="E398" s="7" t="s">
        <v>34</v>
      </c>
      <c r="F398" s="30">
        <f>SUM(Ведомственная!G1091)</f>
        <v>67.7</v>
      </c>
    </row>
    <row r="399" spans="1:6" ht="31.5">
      <c r="A399" s="153" t="s">
        <v>45</v>
      </c>
      <c r="B399" s="7" t="s">
        <v>133</v>
      </c>
      <c r="C399" s="7"/>
      <c r="D399" s="7"/>
      <c r="E399" s="7"/>
      <c r="F399" s="30">
        <f>F400</f>
        <v>22990.7</v>
      </c>
    </row>
    <row r="400" spans="1:6">
      <c r="A400" s="153" t="s">
        <v>131</v>
      </c>
      <c r="B400" s="7" t="s">
        <v>134</v>
      </c>
      <c r="C400" s="7"/>
      <c r="D400" s="7"/>
      <c r="E400" s="7"/>
      <c r="F400" s="30">
        <f>F401+F402+F403</f>
        <v>22990.7</v>
      </c>
    </row>
    <row r="401" spans="1:6" ht="63">
      <c r="A401" s="153" t="s">
        <v>51</v>
      </c>
      <c r="B401" s="7" t="s">
        <v>134</v>
      </c>
      <c r="C401" s="7" t="s">
        <v>91</v>
      </c>
      <c r="D401" s="7" t="s">
        <v>15</v>
      </c>
      <c r="E401" s="7" t="s">
        <v>34</v>
      </c>
      <c r="F401" s="30">
        <f>SUM(Ведомственная!G1094)</f>
        <v>17615.099999999999</v>
      </c>
    </row>
    <row r="402" spans="1:6" ht="31.5">
      <c r="A402" s="153" t="s">
        <v>52</v>
      </c>
      <c r="B402" s="7" t="s">
        <v>134</v>
      </c>
      <c r="C402" s="7" t="s">
        <v>93</v>
      </c>
      <c r="D402" s="7" t="s">
        <v>15</v>
      </c>
      <c r="E402" s="7" t="s">
        <v>34</v>
      </c>
      <c r="F402" s="30">
        <f>SUM(Ведомственная!G1095)</f>
        <v>4976.7</v>
      </c>
    </row>
    <row r="403" spans="1:6">
      <c r="A403" s="153" t="s">
        <v>22</v>
      </c>
      <c r="B403" s="7" t="s">
        <v>134</v>
      </c>
      <c r="C403" s="7" t="s">
        <v>98</v>
      </c>
      <c r="D403" s="7" t="s">
        <v>15</v>
      </c>
      <c r="E403" s="7" t="s">
        <v>34</v>
      </c>
      <c r="F403" s="30">
        <f>SUM(Ведомственная!G1096)</f>
        <v>398.9</v>
      </c>
    </row>
    <row r="404" spans="1:6">
      <c r="A404" s="153" t="s">
        <v>119</v>
      </c>
      <c r="B404" s="7" t="s">
        <v>120</v>
      </c>
      <c r="C404" s="7"/>
      <c r="D404" s="7"/>
      <c r="E404" s="7"/>
      <c r="F404" s="30">
        <f>F405</f>
        <v>85869.2</v>
      </c>
    </row>
    <row r="405" spans="1:6" ht="47.25">
      <c r="A405" s="153" t="s">
        <v>26</v>
      </c>
      <c r="B405" s="7" t="s">
        <v>121</v>
      </c>
      <c r="C405" s="7"/>
      <c r="D405" s="7"/>
      <c r="E405" s="7"/>
      <c r="F405" s="30">
        <f>F406</f>
        <v>85869.2</v>
      </c>
    </row>
    <row r="406" spans="1:6">
      <c r="A406" s="153" t="s">
        <v>122</v>
      </c>
      <c r="B406" s="7" t="s">
        <v>123</v>
      </c>
      <c r="C406" s="7"/>
      <c r="D406" s="7"/>
      <c r="E406" s="7"/>
      <c r="F406" s="30">
        <f>F407</f>
        <v>85869.2</v>
      </c>
    </row>
    <row r="407" spans="1:6" ht="31.5">
      <c r="A407" s="153" t="s">
        <v>124</v>
      </c>
      <c r="B407" s="7" t="s">
        <v>123</v>
      </c>
      <c r="C407" s="7" t="s">
        <v>125</v>
      </c>
      <c r="D407" s="7" t="s">
        <v>116</v>
      </c>
      <c r="E407" s="7" t="s">
        <v>54</v>
      </c>
      <c r="F407" s="30">
        <f>SUM(Ведомственная!G1053)</f>
        <v>85869.2</v>
      </c>
    </row>
    <row r="408" spans="1:6" ht="31.5">
      <c r="A408" s="153" t="s">
        <v>136</v>
      </c>
      <c r="B408" s="7" t="s">
        <v>137</v>
      </c>
      <c r="C408" s="7"/>
      <c r="D408" s="7"/>
      <c r="E408" s="7"/>
      <c r="F408" s="30">
        <f>F409</f>
        <v>49237.899999999994</v>
      </c>
    </row>
    <row r="409" spans="1:6" ht="31.5">
      <c r="A409" s="153" t="s">
        <v>45</v>
      </c>
      <c r="B409" s="7" t="s">
        <v>138</v>
      </c>
      <c r="C409" s="7"/>
      <c r="D409" s="7"/>
      <c r="E409" s="7"/>
      <c r="F409" s="30">
        <f>F410</f>
        <v>49237.899999999994</v>
      </c>
    </row>
    <row r="410" spans="1:6">
      <c r="A410" s="153" t="s">
        <v>139</v>
      </c>
      <c r="B410" s="7" t="s">
        <v>140</v>
      </c>
      <c r="C410" s="7"/>
      <c r="D410" s="7"/>
      <c r="E410" s="7"/>
      <c r="F410" s="30">
        <f>F411+F412+F413</f>
        <v>49237.899999999994</v>
      </c>
    </row>
    <row r="411" spans="1:6" ht="63">
      <c r="A411" s="153" t="s">
        <v>51</v>
      </c>
      <c r="B411" s="7" t="s">
        <v>140</v>
      </c>
      <c r="C411" s="7" t="s">
        <v>91</v>
      </c>
      <c r="D411" s="7" t="s">
        <v>15</v>
      </c>
      <c r="E411" s="7" t="s">
        <v>34</v>
      </c>
      <c r="F411" s="30">
        <f>SUM(Ведомственная!G1100)</f>
        <v>42121.7</v>
      </c>
    </row>
    <row r="412" spans="1:6" ht="31.5">
      <c r="A412" s="153" t="s">
        <v>52</v>
      </c>
      <c r="B412" s="7" t="s">
        <v>140</v>
      </c>
      <c r="C412" s="7" t="s">
        <v>93</v>
      </c>
      <c r="D412" s="7" t="s">
        <v>15</v>
      </c>
      <c r="E412" s="7" t="s">
        <v>34</v>
      </c>
      <c r="F412" s="30">
        <f>SUM(Ведомственная!G1101)</f>
        <v>6639.6</v>
      </c>
    </row>
    <row r="413" spans="1:6">
      <c r="A413" s="153" t="s">
        <v>22</v>
      </c>
      <c r="B413" s="7" t="s">
        <v>140</v>
      </c>
      <c r="C413" s="7" t="s">
        <v>98</v>
      </c>
      <c r="D413" s="7" t="s">
        <v>15</v>
      </c>
      <c r="E413" s="7" t="s">
        <v>34</v>
      </c>
      <c r="F413" s="30">
        <f>SUM(Ведомственная!G1102)</f>
        <v>476.6</v>
      </c>
    </row>
    <row r="414" spans="1:6" ht="31.5">
      <c r="A414" s="153" t="s">
        <v>141</v>
      </c>
      <c r="B414" s="7" t="s">
        <v>142</v>
      </c>
      <c r="C414" s="7"/>
      <c r="D414" s="7"/>
      <c r="E414" s="7"/>
      <c r="F414" s="30">
        <f>F415</f>
        <v>9380.1</v>
      </c>
    </row>
    <row r="415" spans="1:6" ht="47.25">
      <c r="A415" s="153" t="s">
        <v>26</v>
      </c>
      <c r="B415" s="7" t="s">
        <v>143</v>
      </c>
      <c r="C415" s="7"/>
      <c r="D415" s="7"/>
      <c r="E415" s="7"/>
      <c r="F415" s="30">
        <f>F416</f>
        <v>9380.1</v>
      </c>
    </row>
    <row r="416" spans="1:6">
      <c r="A416" s="153" t="s">
        <v>144</v>
      </c>
      <c r="B416" s="7" t="s">
        <v>145</v>
      </c>
      <c r="C416" s="7"/>
      <c r="D416" s="7"/>
      <c r="E416" s="7"/>
      <c r="F416" s="30">
        <f>F417</f>
        <v>9380.1</v>
      </c>
    </row>
    <row r="417" spans="1:6" ht="31.5">
      <c r="A417" s="153" t="s">
        <v>124</v>
      </c>
      <c r="B417" s="7" t="s">
        <v>145</v>
      </c>
      <c r="C417" s="7" t="s">
        <v>125</v>
      </c>
      <c r="D417" s="7" t="s">
        <v>15</v>
      </c>
      <c r="E417" s="7" t="s">
        <v>34</v>
      </c>
      <c r="F417" s="30">
        <f>SUM(Ведомственная!G1106)</f>
        <v>9380.1</v>
      </c>
    </row>
    <row r="418" spans="1:6" ht="31.5">
      <c r="A418" s="153" t="s">
        <v>152</v>
      </c>
      <c r="B418" s="7" t="s">
        <v>153</v>
      </c>
      <c r="C418" s="7"/>
      <c r="D418" s="7"/>
      <c r="E418" s="7"/>
      <c r="F418" s="30">
        <f>F422+F419</f>
        <v>2079.1</v>
      </c>
    </row>
    <row r="419" spans="1:6">
      <c r="A419" s="153" t="s">
        <v>35</v>
      </c>
      <c r="B419" s="7" t="s">
        <v>489</v>
      </c>
      <c r="C419" s="7"/>
      <c r="D419" s="7"/>
      <c r="E419" s="7"/>
      <c r="F419" s="30">
        <f>F420</f>
        <v>98.4</v>
      </c>
    </row>
    <row r="420" spans="1:6">
      <c r="A420" s="153" t="s">
        <v>131</v>
      </c>
      <c r="B420" s="7" t="s">
        <v>490</v>
      </c>
      <c r="C420" s="7"/>
      <c r="D420" s="7"/>
      <c r="E420" s="7"/>
      <c r="F420" s="30">
        <f>F421</f>
        <v>98.4</v>
      </c>
    </row>
    <row r="421" spans="1:6" ht="31.5">
      <c r="A421" s="153" t="s">
        <v>52</v>
      </c>
      <c r="B421" s="7" t="s">
        <v>490</v>
      </c>
      <c r="C421" s="7" t="s">
        <v>93</v>
      </c>
      <c r="D421" s="7" t="s">
        <v>15</v>
      </c>
      <c r="E421" s="7" t="s">
        <v>34</v>
      </c>
      <c r="F421" s="30">
        <f>SUM(Ведомственная!G1111)</f>
        <v>98.4</v>
      </c>
    </row>
    <row r="422" spans="1:6">
      <c r="A422" s="153" t="s">
        <v>154</v>
      </c>
      <c r="B422" s="7" t="s">
        <v>155</v>
      </c>
      <c r="C422" s="7"/>
      <c r="D422" s="7"/>
      <c r="E422" s="7"/>
      <c r="F422" s="30">
        <f>SUM(F423)+F426</f>
        <v>1980.7</v>
      </c>
    </row>
    <row r="423" spans="1:6" ht="31.5">
      <c r="A423" s="153" t="s">
        <v>925</v>
      </c>
      <c r="B423" s="7" t="s">
        <v>922</v>
      </c>
      <c r="C423" s="7"/>
      <c r="D423" s="7"/>
      <c r="E423" s="7"/>
      <c r="F423" s="30">
        <f>SUM(F424)</f>
        <v>1935.7</v>
      </c>
    </row>
    <row r="424" spans="1:6">
      <c r="A424" s="153" t="s">
        <v>144</v>
      </c>
      <c r="B424" s="7" t="s">
        <v>923</v>
      </c>
      <c r="C424" s="7"/>
      <c r="D424" s="7"/>
      <c r="E424" s="7"/>
      <c r="F424" s="30">
        <f>SUM(F425)</f>
        <v>1935.7</v>
      </c>
    </row>
    <row r="425" spans="1:6" ht="31.5">
      <c r="A425" s="153" t="s">
        <v>72</v>
      </c>
      <c r="B425" s="7" t="s">
        <v>923</v>
      </c>
      <c r="C425" s="7" t="s">
        <v>125</v>
      </c>
      <c r="D425" s="7" t="s">
        <v>15</v>
      </c>
      <c r="E425" s="7" t="s">
        <v>34</v>
      </c>
      <c r="F425" s="30">
        <f>SUM(Ведомственная!G1115)</f>
        <v>1935.7</v>
      </c>
    </row>
    <row r="426" spans="1:6" ht="31.5">
      <c r="A426" s="153" t="s">
        <v>394</v>
      </c>
      <c r="B426" s="7" t="s">
        <v>488</v>
      </c>
      <c r="C426" s="7"/>
      <c r="D426" s="7"/>
      <c r="E426" s="7"/>
      <c r="F426" s="30">
        <f>F428+F427</f>
        <v>45</v>
      </c>
    </row>
    <row r="427" spans="1:6" ht="35.25" customHeight="1">
      <c r="A427" s="153" t="s">
        <v>72</v>
      </c>
      <c r="B427" s="7" t="s">
        <v>488</v>
      </c>
      <c r="C427" s="7" t="s">
        <v>125</v>
      </c>
      <c r="D427" s="7" t="s">
        <v>15</v>
      </c>
      <c r="E427" s="7" t="s">
        <v>34</v>
      </c>
      <c r="F427" s="30">
        <f>SUM(Ведомственная!G1117)</f>
        <v>45</v>
      </c>
    </row>
    <row r="428" spans="1:6" ht="31.5" hidden="1">
      <c r="A428" s="153" t="s">
        <v>72</v>
      </c>
      <c r="B428" s="7" t="s">
        <v>488</v>
      </c>
      <c r="C428" s="7" t="s">
        <v>125</v>
      </c>
      <c r="D428" s="7" t="s">
        <v>15</v>
      </c>
      <c r="E428" s="7" t="s">
        <v>13</v>
      </c>
      <c r="F428" s="30"/>
    </row>
    <row r="429" spans="1:6">
      <c r="A429" s="153" t="s">
        <v>157</v>
      </c>
      <c r="B429" s="7" t="s">
        <v>158</v>
      </c>
      <c r="C429" s="7"/>
      <c r="D429" s="7"/>
      <c r="E429" s="7"/>
      <c r="F429" s="30">
        <f>F430+F434</f>
        <v>4655.8</v>
      </c>
    </row>
    <row r="430" spans="1:6">
      <c r="A430" s="153" t="s">
        <v>35</v>
      </c>
      <c r="B430" s="7" t="s">
        <v>491</v>
      </c>
      <c r="C430" s="7"/>
      <c r="D430" s="7"/>
      <c r="E430" s="7"/>
      <c r="F430" s="30">
        <f>F431</f>
        <v>2742.8</v>
      </c>
    </row>
    <row r="431" spans="1:6" ht="14.25" customHeight="1">
      <c r="A431" s="153" t="s">
        <v>156</v>
      </c>
      <c r="B431" s="7" t="s">
        <v>492</v>
      </c>
      <c r="C431" s="7"/>
      <c r="D431" s="7"/>
      <c r="E431" s="7"/>
      <c r="F431" s="30">
        <f>F432+F433</f>
        <v>2742.8</v>
      </c>
    </row>
    <row r="432" spans="1:6" ht="63" hidden="1">
      <c r="A432" s="153" t="s">
        <v>135</v>
      </c>
      <c r="B432" s="7" t="s">
        <v>492</v>
      </c>
      <c r="C432" s="7" t="s">
        <v>91</v>
      </c>
      <c r="D432" s="7" t="s">
        <v>15</v>
      </c>
      <c r="E432" s="7" t="s">
        <v>13</v>
      </c>
      <c r="F432" s="30"/>
    </row>
    <row r="433" spans="1:6" ht="31.5">
      <c r="A433" s="153" t="s">
        <v>52</v>
      </c>
      <c r="B433" s="7" t="s">
        <v>492</v>
      </c>
      <c r="C433" s="7" t="s">
        <v>93</v>
      </c>
      <c r="D433" s="7" t="s">
        <v>15</v>
      </c>
      <c r="E433" s="7" t="s">
        <v>13</v>
      </c>
      <c r="F433" s="30">
        <f>SUM(Ведомственная!G1158)</f>
        <v>2742.8</v>
      </c>
    </row>
    <row r="434" spans="1:6">
      <c r="A434" s="153" t="s">
        <v>154</v>
      </c>
      <c r="B434" s="7" t="s">
        <v>781</v>
      </c>
      <c r="C434" s="7"/>
      <c r="D434" s="7"/>
      <c r="E434" s="7"/>
      <c r="F434" s="30">
        <f>SUM(F435)+F438</f>
        <v>1913</v>
      </c>
    </row>
    <row r="435" spans="1:6">
      <c r="A435" s="153" t="s">
        <v>131</v>
      </c>
      <c r="B435" s="7" t="s">
        <v>782</v>
      </c>
      <c r="C435" s="7"/>
      <c r="D435" s="7"/>
      <c r="E435" s="7"/>
      <c r="F435" s="30">
        <f>SUM(F436)</f>
        <v>1760</v>
      </c>
    </row>
    <row r="436" spans="1:6" ht="31.5">
      <c r="A436" s="153" t="s">
        <v>394</v>
      </c>
      <c r="B436" s="7" t="s">
        <v>783</v>
      </c>
      <c r="C436" s="7"/>
      <c r="D436" s="7"/>
      <c r="E436" s="7"/>
      <c r="F436" s="30">
        <f>SUM(F437)</f>
        <v>1760</v>
      </c>
    </row>
    <row r="437" spans="1:6" ht="31.5">
      <c r="A437" s="153" t="s">
        <v>124</v>
      </c>
      <c r="B437" s="7" t="s">
        <v>783</v>
      </c>
      <c r="C437" s="7" t="s">
        <v>125</v>
      </c>
      <c r="D437" s="7" t="s">
        <v>15</v>
      </c>
      <c r="E437" s="7" t="s">
        <v>13</v>
      </c>
      <c r="F437" s="30">
        <f>SUM(Ведомственная!G1162)</f>
        <v>1760</v>
      </c>
    </row>
    <row r="438" spans="1:6">
      <c r="A438" s="153" t="s">
        <v>131</v>
      </c>
      <c r="B438" s="7" t="s">
        <v>952</v>
      </c>
      <c r="C438" s="7"/>
      <c r="D438" s="7"/>
      <c r="E438" s="7"/>
      <c r="F438" s="30">
        <f>SUM(F439)</f>
        <v>153</v>
      </c>
    </row>
    <row r="439" spans="1:6" ht="31.5">
      <c r="A439" s="153" t="s">
        <v>394</v>
      </c>
      <c r="B439" s="7" t="s">
        <v>951</v>
      </c>
      <c r="C439" s="7"/>
      <c r="D439" s="7"/>
      <c r="E439" s="7"/>
      <c r="F439" s="30">
        <f>SUM(F440)</f>
        <v>153</v>
      </c>
    </row>
    <row r="440" spans="1:6" ht="31.5">
      <c r="A440" s="153" t="s">
        <v>124</v>
      </c>
      <c r="B440" s="7" t="s">
        <v>951</v>
      </c>
      <c r="C440" s="7" t="s">
        <v>125</v>
      </c>
      <c r="D440" s="7" t="s">
        <v>15</v>
      </c>
      <c r="E440" s="7" t="s">
        <v>13</v>
      </c>
      <c r="F440" s="30">
        <f>SUM(Ведомственная!G1165)</f>
        <v>153</v>
      </c>
    </row>
    <row r="441" spans="1:6" ht="31.5">
      <c r="A441" s="153" t="s">
        <v>159</v>
      </c>
      <c r="B441" s="7" t="s">
        <v>160</v>
      </c>
      <c r="C441" s="7"/>
      <c r="D441" s="7"/>
      <c r="E441" s="7"/>
      <c r="F441" s="30">
        <f>F442+F450</f>
        <v>5428.2000000000007</v>
      </c>
    </row>
    <row r="442" spans="1:6">
      <c r="A442" s="153" t="s">
        <v>35</v>
      </c>
      <c r="B442" s="7" t="s">
        <v>493</v>
      </c>
      <c r="C442" s="7"/>
      <c r="D442" s="7"/>
      <c r="E442" s="7"/>
      <c r="F442" s="30">
        <f>F443</f>
        <v>2870.2000000000003</v>
      </c>
    </row>
    <row r="443" spans="1:6">
      <c r="A443" s="153" t="s">
        <v>156</v>
      </c>
      <c r="B443" s="7" t="s">
        <v>494</v>
      </c>
      <c r="C443" s="7"/>
      <c r="D443" s="7"/>
      <c r="E443" s="7"/>
      <c r="F443" s="30">
        <f>F444+F446+F448</f>
        <v>2870.2000000000003</v>
      </c>
    </row>
    <row r="444" spans="1:6">
      <c r="A444" s="153" t="s">
        <v>131</v>
      </c>
      <c r="B444" s="7" t="s">
        <v>495</v>
      </c>
      <c r="C444" s="7"/>
      <c r="D444" s="7"/>
      <c r="E444" s="7"/>
      <c r="F444" s="30">
        <f>F445</f>
        <v>2249.4</v>
      </c>
    </row>
    <row r="445" spans="1:6" ht="31.5">
      <c r="A445" s="153" t="s">
        <v>52</v>
      </c>
      <c r="B445" s="7" t="s">
        <v>495</v>
      </c>
      <c r="C445" s="7" t="s">
        <v>93</v>
      </c>
      <c r="D445" s="7" t="s">
        <v>15</v>
      </c>
      <c r="E445" s="7" t="s">
        <v>34</v>
      </c>
      <c r="F445" s="30">
        <f>SUM(Ведомственная!G1122)</f>
        <v>2249.4</v>
      </c>
    </row>
    <row r="446" spans="1:6">
      <c r="A446" s="153" t="s">
        <v>139</v>
      </c>
      <c r="B446" s="7" t="s">
        <v>496</v>
      </c>
      <c r="C446" s="7"/>
      <c r="D446" s="7"/>
      <c r="E446" s="7"/>
      <c r="F446" s="30">
        <f>SUM(F447)</f>
        <v>518.20000000000005</v>
      </c>
    </row>
    <row r="447" spans="1:6" ht="29.25" customHeight="1">
      <c r="A447" s="153" t="s">
        <v>52</v>
      </c>
      <c r="B447" s="7" t="s">
        <v>496</v>
      </c>
      <c r="C447" s="7" t="s">
        <v>93</v>
      </c>
      <c r="D447" s="7" t="s">
        <v>15</v>
      </c>
      <c r="E447" s="7" t="s">
        <v>34</v>
      </c>
      <c r="F447" s="30">
        <f>SUM(Ведомственная!G1124)</f>
        <v>518.20000000000005</v>
      </c>
    </row>
    <row r="448" spans="1:6" ht="31.5">
      <c r="A448" s="31" t="s">
        <v>714</v>
      </c>
      <c r="B448" s="7" t="s">
        <v>497</v>
      </c>
      <c r="C448" s="7"/>
      <c r="D448" s="7"/>
      <c r="E448" s="7"/>
      <c r="F448" s="30">
        <f>F449</f>
        <v>102.6</v>
      </c>
    </row>
    <row r="449" spans="1:6" ht="31.5">
      <c r="A449" s="153" t="s">
        <v>52</v>
      </c>
      <c r="B449" s="7" t="s">
        <v>497</v>
      </c>
      <c r="C449" s="7" t="s">
        <v>93</v>
      </c>
      <c r="D449" s="7" t="s">
        <v>15</v>
      </c>
      <c r="E449" s="7" t="s">
        <v>34</v>
      </c>
      <c r="F449" s="30">
        <f>SUM(Ведомственная!G1126)</f>
        <v>102.6</v>
      </c>
    </row>
    <row r="450" spans="1:6">
      <c r="A450" s="153" t="s">
        <v>154</v>
      </c>
      <c r="B450" s="7" t="s">
        <v>161</v>
      </c>
      <c r="C450" s="7"/>
      <c r="D450" s="7"/>
      <c r="E450" s="7"/>
      <c r="F450" s="30">
        <f>F451+F462+F457</f>
        <v>2558</v>
      </c>
    </row>
    <row r="451" spans="1:6" ht="31.5">
      <c r="A451" s="153" t="s">
        <v>498</v>
      </c>
      <c r="B451" s="7" t="s">
        <v>499</v>
      </c>
      <c r="C451" s="7"/>
      <c r="D451" s="7"/>
      <c r="E451" s="7"/>
      <c r="F451" s="30">
        <f>F452+F454</f>
        <v>1549.7</v>
      </c>
    </row>
    <row r="452" spans="1:6">
      <c r="A452" s="153" t="s">
        <v>122</v>
      </c>
      <c r="B452" s="7" t="s">
        <v>500</v>
      </c>
      <c r="C452" s="7"/>
      <c r="D452" s="7"/>
      <c r="E452" s="7"/>
      <c r="F452" s="30">
        <f>F453</f>
        <v>1506.2</v>
      </c>
    </row>
    <row r="453" spans="1:6" ht="31.5">
      <c r="A453" s="153" t="s">
        <v>124</v>
      </c>
      <c r="B453" s="7" t="s">
        <v>500</v>
      </c>
      <c r="C453" s="7" t="s">
        <v>125</v>
      </c>
      <c r="D453" s="7" t="s">
        <v>116</v>
      </c>
      <c r="E453" s="7" t="s">
        <v>54</v>
      </c>
      <c r="F453" s="30">
        <f>SUM(Ведомственная!G1058)</f>
        <v>1506.2</v>
      </c>
    </row>
    <row r="454" spans="1:6">
      <c r="A454" s="153" t="s">
        <v>131</v>
      </c>
      <c r="B454" s="7" t="s">
        <v>519</v>
      </c>
      <c r="C454" s="7"/>
      <c r="D454" s="7"/>
      <c r="E454" s="7"/>
      <c r="F454" s="30">
        <f>F456+F455</f>
        <v>43.5</v>
      </c>
    </row>
    <row r="455" spans="1:6" ht="31.5">
      <c r="A455" s="153" t="s">
        <v>124</v>
      </c>
      <c r="B455" s="7" t="s">
        <v>519</v>
      </c>
      <c r="C455" s="7" t="s">
        <v>125</v>
      </c>
      <c r="D455" s="7" t="s">
        <v>15</v>
      </c>
      <c r="E455" s="7" t="s">
        <v>34</v>
      </c>
      <c r="F455" s="30">
        <f>SUM(Ведомственная!G1130)</f>
        <v>43.5</v>
      </c>
    </row>
    <row r="456" spans="1:6" ht="20.25" customHeight="1">
      <c r="A456" s="153" t="s">
        <v>124</v>
      </c>
      <c r="B456" s="7" t="s">
        <v>519</v>
      </c>
      <c r="C456" s="7" t="s">
        <v>125</v>
      </c>
      <c r="D456" s="7" t="s">
        <v>15</v>
      </c>
      <c r="E456" s="7" t="s">
        <v>13</v>
      </c>
      <c r="F456" s="30">
        <v>0</v>
      </c>
    </row>
    <row r="457" spans="1:6" ht="31.5">
      <c r="A457" s="153" t="s">
        <v>289</v>
      </c>
      <c r="B457" s="7" t="s">
        <v>520</v>
      </c>
      <c r="C457" s="7"/>
      <c r="D457" s="7"/>
      <c r="E457" s="7"/>
      <c r="F457" s="30">
        <f>F458+F460</f>
        <v>400</v>
      </c>
    </row>
    <row r="458" spans="1:6">
      <c r="A458" s="153" t="s">
        <v>122</v>
      </c>
      <c r="B458" s="7" t="s">
        <v>521</v>
      </c>
      <c r="C458" s="7"/>
      <c r="D458" s="7"/>
      <c r="E458" s="7"/>
      <c r="F458" s="30">
        <f>F459</f>
        <v>400</v>
      </c>
    </row>
    <row r="459" spans="1:6" ht="31.5">
      <c r="A459" s="153" t="s">
        <v>124</v>
      </c>
      <c r="B459" s="7" t="s">
        <v>521</v>
      </c>
      <c r="C459" s="7" t="s">
        <v>125</v>
      </c>
      <c r="D459" s="7" t="s">
        <v>116</v>
      </c>
      <c r="E459" s="7" t="s">
        <v>54</v>
      </c>
      <c r="F459" s="30">
        <f>SUM(Ведомственная!G1060)</f>
        <v>400</v>
      </c>
    </row>
    <row r="460" spans="1:6" hidden="1">
      <c r="A460" s="153" t="s">
        <v>131</v>
      </c>
      <c r="B460" s="7" t="s">
        <v>522</v>
      </c>
      <c r="C460" s="7"/>
      <c r="D460" s="7"/>
      <c r="E460" s="7"/>
      <c r="F460" s="30">
        <f>F461</f>
        <v>0</v>
      </c>
    </row>
    <row r="461" spans="1:6" ht="31.5" hidden="1">
      <c r="A461" s="153" t="s">
        <v>124</v>
      </c>
      <c r="B461" s="7" t="s">
        <v>522</v>
      </c>
      <c r="C461" s="7" t="s">
        <v>125</v>
      </c>
      <c r="D461" s="7" t="s">
        <v>15</v>
      </c>
      <c r="E461" s="7" t="s">
        <v>34</v>
      </c>
      <c r="F461" s="30">
        <v>0</v>
      </c>
    </row>
    <row r="462" spans="1:6" ht="31.5">
      <c r="A462" s="153" t="s">
        <v>394</v>
      </c>
      <c r="B462" s="7" t="s">
        <v>501</v>
      </c>
      <c r="C462" s="7"/>
      <c r="D462" s="7"/>
      <c r="E462" s="7"/>
      <c r="F462" s="30">
        <f>SUM(F463+F465+F467)</f>
        <v>608.30000000000007</v>
      </c>
    </row>
    <row r="463" spans="1:6">
      <c r="A463" s="153" t="s">
        <v>122</v>
      </c>
      <c r="B463" s="7" t="s">
        <v>502</v>
      </c>
      <c r="C463" s="7"/>
      <c r="D463" s="7"/>
      <c r="E463" s="7"/>
      <c r="F463" s="30">
        <f>F464</f>
        <v>538.70000000000005</v>
      </c>
    </row>
    <row r="464" spans="1:6" ht="31.5">
      <c r="A464" s="153" t="s">
        <v>124</v>
      </c>
      <c r="B464" s="7" t="s">
        <v>502</v>
      </c>
      <c r="C464" s="7" t="s">
        <v>125</v>
      </c>
      <c r="D464" s="7" t="s">
        <v>116</v>
      </c>
      <c r="E464" s="7" t="s">
        <v>54</v>
      </c>
      <c r="F464" s="30">
        <f>SUM(Ведомственная!G1063)</f>
        <v>538.70000000000005</v>
      </c>
    </row>
    <row r="465" spans="1:6">
      <c r="A465" s="153" t="s">
        <v>131</v>
      </c>
      <c r="B465" s="7" t="s">
        <v>582</v>
      </c>
      <c r="C465" s="7"/>
      <c r="D465" s="7"/>
      <c r="E465" s="7"/>
      <c r="F465" s="30">
        <f>F466</f>
        <v>58.6</v>
      </c>
    </row>
    <row r="466" spans="1:6" ht="31.5">
      <c r="A466" s="153" t="s">
        <v>124</v>
      </c>
      <c r="B466" s="7" t="s">
        <v>582</v>
      </c>
      <c r="C466" s="7" t="s">
        <v>125</v>
      </c>
      <c r="D466" s="7" t="s">
        <v>15</v>
      </c>
      <c r="E466" s="7" t="s">
        <v>34</v>
      </c>
      <c r="F466" s="30">
        <f>SUM(Ведомственная!G1136)</f>
        <v>58.6</v>
      </c>
    </row>
    <row r="467" spans="1:6">
      <c r="A467" s="158" t="s">
        <v>144</v>
      </c>
      <c r="B467" s="7" t="s">
        <v>971</v>
      </c>
      <c r="C467" s="7"/>
      <c r="D467" s="7"/>
      <c r="E467" s="7"/>
      <c r="F467" s="30">
        <f>SUM(F468)</f>
        <v>11</v>
      </c>
    </row>
    <row r="468" spans="1:6" ht="31.5">
      <c r="A468" s="158" t="s">
        <v>124</v>
      </c>
      <c r="B468" s="7" t="s">
        <v>971</v>
      </c>
      <c r="C468" s="7" t="s">
        <v>125</v>
      </c>
      <c r="D468" s="7" t="s">
        <v>15</v>
      </c>
      <c r="E468" s="7" t="s">
        <v>34</v>
      </c>
      <c r="F468" s="30">
        <f>SUM(Ведомственная!G1138)</f>
        <v>11</v>
      </c>
    </row>
    <row r="469" spans="1:6">
      <c r="A469" s="153" t="s">
        <v>877</v>
      </c>
      <c r="B469" s="7" t="s">
        <v>882</v>
      </c>
      <c r="C469" s="7"/>
      <c r="D469" s="7"/>
      <c r="E469" s="7"/>
      <c r="F469" s="30">
        <f>SUM(F470)</f>
        <v>0</v>
      </c>
    </row>
    <row r="470" spans="1:6" ht="78.75">
      <c r="A470" s="153" t="s">
        <v>935</v>
      </c>
      <c r="B470" s="7" t="s">
        <v>883</v>
      </c>
      <c r="C470" s="7"/>
      <c r="D470" s="7"/>
      <c r="E470" s="7"/>
      <c r="F470" s="30">
        <f>SUM(F471)</f>
        <v>0</v>
      </c>
    </row>
    <row r="471" spans="1:6" ht="31.5">
      <c r="A471" s="153" t="s">
        <v>124</v>
      </c>
      <c r="B471" s="7" t="s">
        <v>883</v>
      </c>
      <c r="C471" s="7" t="s">
        <v>125</v>
      </c>
      <c r="D471" s="7" t="s">
        <v>116</v>
      </c>
      <c r="E471" s="7" t="s">
        <v>54</v>
      </c>
      <c r="F471" s="30">
        <f>SUM(Ведомственная!G1066)</f>
        <v>0</v>
      </c>
    </row>
    <row r="472" spans="1:6" ht="31.5">
      <c r="A472" s="31" t="s">
        <v>916</v>
      </c>
      <c r="B472" s="7" t="s">
        <v>149</v>
      </c>
      <c r="C472" s="7"/>
      <c r="D472" s="7"/>
      <c r="E472" s="7"/>
      <c r="F472" s="30">
        <f>F479+F473</f>
        <v>32890.1</v>
      </c>
    </row>
    <row r="473" spans="1:6" ht="47.25">
      <c r="A473" s="69" t="s">
        <v>80</v>
      </c>
      <c r="B473" s="76" t="s">
        <v>715</v>
      </c>
      <c r="C473" s="70"/>
      <c r="D473" s="7"/>
      <c r="E473" s="7"/>
      <c r="F473" s="72">
        <f>F474+F477</f>
        <v>3307.7999999999997</v>
      </c>
    </row>
    <row r="474" spans="1:6">
      <c r="A474" s="69" t="s">
        <v>82</v>
      </c>
      <c r="B474" s="76" t="s">
        <v>716</v>
      </c>
      <c r="C474" s="70"/>
      <c r="D474" s="7"/>
      <c r="E474" s="7"/>
      <c r="F474" s="72">
        <f>+F475+F476</f>
        <v>3277.7999999999997</v>
      </c>
    </row>
    <row r="475" spans="1:6" ht="63">
      <c r="A475" s="69" t="s">
        <v>51</v>
      </c>
      <c r="B475" s="76" t="s">
        <v>716</v>
      </c>
      <c r="C475" s="70" t="s">
        <v>91</v>
      </c>
      <c r="D475" s="7" t="s">
        <v>15</v>
      </c>
      <c r="E475" s="7" t="s">
        <v>13</v>
      </c>
      <c r="F475" s="72">
        <f>SUM(Ведомственная!G1180)</f>
        <v>3277.6</v>
      </c>
    </row>
    <row r="476" spans="1:6" ht="29.25" customHeight="1">
      <c r="A476" s="69" t="s">
        <v>52</v>
      </c>
      <c r="B476" s="76" t="s">
        <v>716</v>
      </c>
      <c r="C476" s="70" t="s">
        <v>93</v>
      </c>
      <c r="D476" s="7" t="s">
        <v>15</v>
      </c>
      <c r="E476" s="7" t="s">
        <v>13</v>
      </c>
      <c r="F476" s="72">
        <f>SUM(Ведомственная!G1181)</f>
        <v>0.2</v>
      </c>
    </row>
    <row r="477" spans="1:6" ht="29.25" customHeight="1">
      <c r="A477" s="153" t="s">
        <v>100</v>
      </c>
      <c r="B477" s="76" t="s">
        <v>924</v>
      </c>
      <c r="C477" s="70"/>
      <c r="D477" s="7"/>
      <c r="E477" s="7"/>
      <c r="F477" s="72">
        <f>SUM(F478)</f>
        <v>30</v>
      </c>
    </row>
    <row r="478" spans="1:6" ht="29.25" customHeight="1">
      <c r="A478" s="69" t="s">
        <v>52</v>
      </c>
      <c r="B478" s="76" t="s">
        <v>924</v>
      </c>
      <c r="C478" s="70" t="s">
        <v>93</v>
      </c>
      <c r="D478" s="7" t="s">
        <v>15</v>
      </c>
      <c r="E478" s="7" t="s">
        <v>13</v>
      </c>
      <c r="F478" s="72">
        <v>30</v>
      </c>
    </row>
    <row r="479" spans="1:6" ht="31.5">
      <c r="A479" s="153" t="s">
        <v>45</v>
      </c>
      <c r="B479" s="7" t="s">
        <v>150</v>
      </c>
      <c r="C479" s="7"/>
      <c r="D479" s="7"/>
      <c r="E479" s="7"/>
      <c r="F479" s="30">
        <f>F480</f>
        <v>29582.3</v>
      </c>
    </row>
    <row r="480" spans="1:6">
      <c r="A480" s="31" t="s">
        <v>785</v>
      </c>
      <c r="B480" s="7" t="s">
        <v>151</v>
      </c>
      <c r="C480" s="7"/>
      <c r="D480" s="7"/>
      <c r="E480" s="7"/>
      <c r="F480" s="30">
        <f>F481+F482+F483</f>
        <v>29582.3</v>
      </c>
    </row>
    <row r="481" spans="1:6" ht="63">
      <c r="A481" s="153" t="s">
        <v>135</v>
      </c>
      <c r="B481" s="7" t="s">
        <v>151</v>
      </c>
      <c r="C481" s="7" t="s">
        <v>91</v>
      </c>
      <c r="D481" s="7" t="s">
        <v>15</v>
      </c>
      <c r="E481" s="7" t="s">
        <v>13</v>
      </c>
      <c r="F481" s="30">
        <f>SUM(Ведомственная!G1186)</f>
        <v>28055.3</v>
      </c>
    </row>
    <row r="482" spans="1:6" ht="31.5">
      <c r="A482" s="153" t="s">
        <v>52</v>
      </c>
      <c r="B482" s="7" t="s">
        <v>151</v>
      </c>
      <c r="C482" s="7" t="s">
        <v>93</v>
      </c>
      <c r="D482" s="7" t="s">
        <v>15</v>
      </c>
      <c r="E482" s="7" t="s">
        <v>13</v>
      </c>
      <c r="F482" s="30">
        <f>SUM(Ведомственная!G1187)</f>
        <v>1506.9</v>
      </c>
    </row>
    <row r="483" spans="1:6">
      <c r="A483" s="153" t="s">
        <v>22</v>
      </c>
      <c r="B483" s="7" t="s">
        <v>151</v>
      </c>
      <c r="C483" s="7" t="s">
        <v>98</v>
      </c>
      <c r="D483" s="7" t="s">
        <v>15</v>
      </c>
      <c r="E483" s="7" t="s">
        <v>13</v>
      </c>
      <c r="F483" s="30">
        <f>SUM(Ведомственная!G1188)</f>
        <v>20.100000000000001</v>
      </c>
    </row>
    <row r="484" spans="1:6" s="29" customFormat="1" ht="47.25">
      <c r="A484" s="91" t="s">
        <v>643</v>
      </c>
      <c r="B484" s="27" t="s">
        <v>614</v>
      </c>
      <c r="C484" s="27"/>
      <c r="D484" s="27"/>
      <c r="E484" s="27"/>
      <c r="F484" s="34">
        <f>SUM(F487+F489+F490)</f>
        <v>1268.2</v>
      </c>
    </row>
    <row r="485" spans="1:6" s="29" customFormat="1">
      <c r="A485" s="153" t="s">
        <v>35</v>
      </c>
      <c r="B485" s="71" t="s">
        <v>892</v>
      </c>
      <c r="C485" s="7"/>
      <c r="D485" s="7"/>
      <c r="E485" s="7"/>
      <c r="F485" s="30">
        <f>SUM(F486)</f>
        <v>952.2</v>
      </c>
    </row>
    <row r="486" spans="1:6" s="29" customFormat="1">
      <c r="A486" s="153" t="s">
        <v>400</v>
      </c>
      <c r="B486" s="71" t="s">
        <v>893</v>
      </c>
      <c r="C486" s="7"/>
      <c r="D486" s="7"/>
      <c r="E486" s="7"/>
      <c r="F486" s="30">
        <f>SUM(F487)</f>
        <v>952.2</v>
      </c>
    </row>
    <row r="487" spans="1:6" s="29" customFormat="1" ht="31.5">
      <c r="A487" s="153" t="s">
        <v>52</v>
      </c>
      <c r="B487" s="71" t="s">
        <v>893</v>
      </c>
      <c r="C487" s="7" t="s">
        <v>93</v>
      </c>
      <c r="D487" s="7" t="s">
        <v>116</v>
      </c>
      <c r="E487" s="7" t="s">
        <v>44</v>
      </c>
      <c r="F487" s="30">
        <f>SUM(Ведомственная!G876)</f>
        <v>952.2</v>
      </c>
    </row>
    <row r="488" spans="1:6" ht="31.5">
      <c r="A488" s="32" t="s">
        <v>305</v>
      </c>
      <c r="B488" s="7" t="s">
        <v>615</v>
      </c>
      <c r="C488" s="7"/>
      <c r="D488" s="7"/>
      <c r="E488" s="7"/>
      <c r="F488" s="30">
        <f>SUM(F489)</f>
        <v>0</v>
      </c>
    </row>
    <row r="489" spans="1:6" ht="31.5">
      <c r="A489" s="32" t="s">
        <v>306</v>
      </c>
      <c r="B489" s="7" t="s">
        <v>615</v>
      </c>
      <c r="C489" s="7" t="s">
        <v>272</v>
      </c>
      <c r="D489" s="7" t="s">
        <v>116</v>
      </c>
      <c r="E489" s="7" t="s">
        <v>176</v>
      </c>
      <c r="F489" s="30">
        <f>SUM(Ведомственная!G405)</f>
        <v>0</v>
      </c>
    </row>
    <row r="490" spans="1:6">
      <c r="A490" s="69" t="s">
        <v>154</v>
      </c>
      <c r="B490" s="71" t="s">
        <v>720</v>
      </c>
      <c r="C490" s="70"/>
      <c r="D490" s="7"/>
      <c r="E490" s="7"/>
      <c r="F490" s="30">
        <f>F491</f>
        <v>316</v>
      </c>
    </row>
    <row r="491" spans="1:6">
      <c r="A491" s="69" t="s">
        <v>400</v>
      </c>
      <c r="B491" s="71" t="s">
        <v>721</v>
      </c>
      <c r="C491" s="70"/>
      <c r="D491" s="7"/>
      <c r="E491" s="7"/>
      <c r="F491" s="30">
        <f>F492</f>
        <v>316</v>
      </c>
    </row>
    <row r="492" spans="1:6" ht="31.5">
      <c r="A492" s="69" t="s">
        <v>394</v>
      </c>
      <c r="B492" s="71" t="s">
        <v>722</v>
      </c>
      <c r="C492" s="70"/>
      <c r="D492" s="7"/>
      <c r="E492" s="7"/>
      <c r="F492" s="30">
        <f>SUM(F493:F493)</f>
        <v>316</v>
      </c>
    </row>
    <row r="493" spans="1:6" ht="31.5">
      <c r="A493" s="69" t="s">
        <v>72</v>
      </c>
      <c r="B493" s="71" t="s">
        <v>722</v>
      </c>
      <c r="C493" s="70" t="s">
        <v>125</v>
      </c>
      <c r="D493" s="7" t="s">
        <v>116</v>
      </c>
      <c r="E493" s="7" t="s">
        <v>44</v>
      </c>
      <c r="F493" s="30">
        <f>SUM(Ведомственная!G881)</f>
        <v>316</v>
      </c>
    </row>
    <row r="494" spans="1:6" s="29" customFormat="1" ht="31.5">
      <c r="A494" s="26" t="s">
        <v>758</v>
      </c>
      <c r="B494" s="35" t="s">
        <v>382</v>
      </c>
      <c r="C494" s="27"/>
      <c r="D494" s="27"/>
      <c r="E494" s="27"/>
      <c r="F494" s="34">
        <f>SUM(F495+F497+F501+F505+F512+F532+F550+F600+F578)+F581+F508+F608+F510+F543</f>
        <v>2285214.7000000002</v>
      </c>
    </row>
    <row r="495" spans="1:6" s="29" customFormat="1" ht="47.25">
      <c r="A495" s="153" t="s">
        <v>472</v>
      </c>
      <c r="B495" s="73" t="s">
        <v>894</v>
      </c>
      <c r="C495" s="7"/>
      <c r="D495" s="7"/>
      <c r="E495" s="7"/>
      <c r="F495" s="30">
        <f>F496</f>
        <v>0</v>
      </c>
    </row>
    <row r="496" spans="1:6" s="29" customFormat="1" ht="31.5">
      <c r="A496" s="153" t="s">
        <v>124</v>
      </c>
      <c r="B496" s="73" t="s">
        <v>894</v>
      </c>
      <c r="C496" s="7" t="s">
        <v>125</v>
      </c>
      <c r="D496" s="7" t="s">
        <v>116</v>
      </c>
      <c r="E496" s="7" t="s">
        <v>44</v>
      </c>
      <c r="F496" s="30">
        <f>SUM(Ведомственная!G884)</f>
        <v>0</v>
      </c>
    </row>
    <row r="497" spans="1:6" s="29" customFormat="1" ht="94.5">
      <c r="A497" s="153" t="s">
        <v>634</v>
      </c>
      <c r="B497" s="73" t="s">
        <v>895</v>
      </c>
      <c r="C497" s="7"/>
      <c r="D497" s="7"/>
      <c r="E497" s="7"/>
      <c r="F497" s="30">
        <f>F498+F499+F500</f>
        <v>1070.0999999999999</v>
      </c>
    </row>
    <row r="498" spans="1:6" s="29" customFormat="1" ht="31.5">
      <c r="A498" s="153" t="s">
        <v>52</v>
      </c>
      <c r="B498" s="73" t="s">
        <v>895</v>
      </c>
      <c r="C498" s="7" t="s">
        <v>93</v>
      </c>
      <c r="D498" s="7" t="s">
        <v>116</v>
      </c>
      <c r="E498" s="7" t="s">
        <v>44</v>
      </c>
      <c r="F498" s="30">
        <f>SUM(Ведомственная!G886)</f>
        <v>535</v>
      </c>
    </row>
    <row r="499" spans="1:6" s="29" customFormat="1" ht="31.5">
      <c r="A499" s="153" t="s">
        <v>248</v>
      </c>
      <c r="B499" s="73" t="s">
        <v>895</v>
      </c>
      <c r="C499" s="7" t="s">
        <v>125</v>
      </c>
      <c r="D499" s="7" t="s">
        <v>116</v>
      </c>
      <c r="E499" s="7" t="s">
        <v>44</v>
      </c>
      <c r="F499" s="30">
        <v>0</v>
      </c>
    </row>
    <row r="500" spans="1:6" s="29" customFormat="1" ht="31.5">
      <c r="A500" s="153" t="s">
        <v>248</v>
      </c>
      <c r="B500" s="73" t="s">
        <v>895</v>
      </c>
      <c r="C500" s="7" t="s">
        <v>125</v>
      </c>
      <c r="D500" s="7" t="s">
        <v>116</v>
      </c>
      <c r="E500" s="7" t="s">
        <v>54</v>
      </c>
      <c r="F500" s="30">
        <f>SUM(Ведомственная!G932)</f>
        <v>535.1</v>
      </c>
    </row>
    <row r="501" spans="1:6" s="29" customFormat="1">
      <c r="A501" s="153" t="s">
        <v>568</v>
      </c>
      <c r="B501" s="7" t="s">
        <v>904</v>
      </c>
      <c r="C501" s="7"/>
      <c r="D501" s="30"/>
      <c r="E501" s="7"/>
      <c r="F501" s="30">
        <f>F502+F503+F504</f>
        <v>22835.5</v>
      </c>
    </row>
    <row r="502" spans="1:6" s="29" customFormat="1" ht="31.5">
      <c r="A502" s="153" t="s">
        <v>52</v>
      </c>
      <c r="B502" s="7" t="s">
        <v>904</v>
      </c>
      <c r="C502" s="154" t="s">
        <v>93</v>
      </c>
      <c r="D502" s="7" t="s">
        <v>116</v>
      </c>
      <c r="E502" s="7" t="s">
        <v>54</v>
      </c>
      <c r="F502" s="30">
        <f>SUM(Ведомственная!G951)</f>
        <v>2691.3</v>
      </c>
    </row>
    <row r="503" spans="1:6" s="29" customFormat="1" ht="31.5">
      <c r="A503" s="153" t="s">
        <v>248</v>
      </c>
      <c r="B503" s="7" t="s">
        <v>904</v>
      </c>
      <c r="C503" s="154" t="s">
        <v>125</v>
      </c>
      <c r="D503" s="7" t="s">
        <v>116</v>
      </c>
      <c r="E503" s="7" t="s">
        <v>54</v>
      </c>
      <c r="F503" s="30">
        <f>SUM(Ведомственная!G952)</f>
        <v>6374.6</v>
      </c>
    </row>
    <row r="504" spans="1:6" s="29" customFormat="1">
      <c r="A504" s="153" t="s">
        <v>22</v>
      </c>
      <c r="B504" s="7" t="s">
        <v>904</v>
      </c>
      <c r="C504" s="154" t="s">
        <v>98</v>
      </c>
      <c r="D504" s="7" t="s">
        <v>116</v>
      </c>
      <c r="E504" s="7" t="s">
        <v>54</v>
      </c>
      <c r="F504" s="30">
        <f>SUM(Ведомственная!G953)</f>
        <v>13769.6</v>
      </c>
    </row>
    <row r="505" spans="1:6" s="29" customFormat="1" ht="47.25">
      <c r="A505" s="153" t="s">
        <v>555</v>
      </c>
      <c r="B505" s="52" t="s">
        <v>896</v>
      </c>
      <c r="C505" s="25"/>
      <c r="D505" s="7"/>
      <c r="E505" s="7"/>
      <c r="F505" s="30">
        <f>SUM(F506:F507)</f>
        <v>10832.7</v>
      </c>
    </row>
    <row r="506" spans="1:6" s="29" customFormat="1" ht="31.5">
      <c r="A506" s="153" t="s">
        <v>52</v>
      </c>
      <c r="B506" s="52" t="s">
        <v>896</v>
      </c>
      <c r="C506" s="7" t="s">
        <v>93</v>
      </c>
      <c r="D506" s="7" t="s">
        <v>116</v>
      </c>
      <c r="E506" s="7" t="s">
        <v>44</v>
      </c>
      <c r="F506" s="30">
        <f>SUM(Ведомственная!G889)</f>
        <v>4541</v>
      </c>
    </row>
    <row r="507" spans="1:6" s="29" customFormat="1" ht="31.5">
      <c r="A507" s="153" t="s">
        <v>248</v>
      </c>
      <c r="B507" s="52" t="s">
        <v>896</v>
      </c>
      <c r="C507" s="7" t="s">
        <v>125</v>
      </c>
      <c r="D507" s="7" t="s">
        <v>116</v>
      </c>
      <c r="E507" s="7" t="s">
        <v>44</v>
      </c>
      <c r="F507" s="30">
        <f>SUM(Ведомственная!G890)</f>
        <v>6291.7</v>
      </c>
    </row>
    <row r="508" spans="1:6" s="29" customFormat="1" ht="31.5">
      <c r="A508" s="153" t="s">
        <v>569</v>
      </c>
      <c r="B508" s="52" t="s">
        <v>908</v>
      </c>
      <c r="C508" s="25"/>
      <c r="D508" s="30"/>
      <c r="E508" s="7"/>
      <c r="F508" s="30">
        <f>F509</f>
        <v>1390</v>
      </c>
    </row>
    <row r="509" spans="1:6" s="29" customFormat="1" ht="31.5">
      <c r="A509" s="153" t="s">
        <v>52</v>
      </c>
      <c r="B509" s="52" t="s">
        <v>908</v>
      </c>
      <c r="C509" s="25">
        <v>200</v>
      </c>
      <c r="D509" s="7" t="s">
        <v>116</v>
      </c>
      <c r="E509" s="7" t="s">
        <v>176</v>
      </c>
      <c r="F509" s="30">
        <f>SUM(Ведомственная!G980)</f>
        <v>1390</v>
      </c>
    </row>
    <row r="510" spans="1:6" s="29" customFormat="1" ht="110.25">
      <c r="A510" s="153" t="s">
        <v>913</v>
      </c>
      <c r="B510" s="37" t="s">
        <v>914</v>
      </c>
      <c r="C510" s="7"/>
      <c r="D510" s="30"/>
      <c r="E510" s="7"/>
      <c r="F510" s="30">
        <f>F511</f>
        <v>10294.700000000001</v>
      </c>
    </row>
    <row r="511" spans="1:6" s="29" customFormat="1">
      <c r="A511" s="153" t="s">
        <v>42</v>
      </c>
      <c r="B511" s="37" t="s">
        <v>914</v>
      </c>
      <c r="C511" s="7" t="s">
        <v>101</v>
      </c>
      <c r="D511" s="7" t="s">
        <v>116</v>
      </c>
      <c r="E511" s="7" t="s">
        <v>176</v>
      </c>
      <c r="F511" s="30">
        <f>SUM(Ведомственная!G1026)</f>
        <v>10294.700000000001</v>
      </c>
    </row>
    <row r="512" spans="1:6" s="29" customFormat="1">
      <c r="A512" s="153" t="s">
        <v>35</v>
      </c>
      <c r="B512" s="25" t="s">
        <v>383</v>
      </c>
      <c r="C512" s="25"/>
      <c r="D512" s="7"/>
      <c r="E512" s="7"/>
      <c r="F512" s="30">
        <f>SUM(F521)+F527+F513+F529+F516+F525</f>
        <v>14370.7</v>
      </c>
    </row>
    <row r="513" spans="1:6" s="29" customFormat="1">
      <c r="A513" s="42" t="s">
        <v>412</v>
      </c>
      <c r="B513" s="7" t="s">
        <v>413</v>
      </c>
      <c r="C513" s="154"/>
      <c r="D513" s="33"/>
      <c r="E513" s="7"/>
      <c r="F513" s="33">
        <f>SUM(F514:F515)</f>
        <v>3026</v>
      </c>
    </row>
    <row r="514" spans="1:6" s="29" customFormat="1" ht="31.5">
      <c r="A514" s="153" t="s">
        <v>52</v>
      </c>
      <c r="B514" s="25" t="s">
        <v>413</v>
      </c>
      <c r="C514" s="154" t="s">
        <v>93</v>
      </c>
      <c r="D514" s="7" t="s">
        <v>116</v>
      </c>
      <c r="E514" s="7" t="s">
        <v>54</v>
      </c>
      <c r="F514" s="33">
        <f>SUM(Ведомственная!G956)</f>
        <v>1015.2</v>
      </c>
    </row>
    <row r="515" spans="1:6" s="29" customFormat="1" ht="31.5">
      <c r="A515" s="153" t="s">
        <v>248</v>
      </c>
      <c r="B515" s="25" t="s">
        <v>413</v>
      </c>
      <c r="C515" s="154" t="s">
        <v>125</v>
      </c>
      <c r="D515" s="7" t="s">
        <v>116</v>
      </c>
      <c r="E515" s="7" t="s">
        <v>54</v>
      </c>
      <c r="F515" s="33">
        <f>SUM(Ведомственная!G957)</f>
        <v>2010.8</v>
      </c>
    </row>
    <row r="516" spans="1:6" s="29" customFormat="1">
      <c r="A516" s="153" t="s">
        <v>388</v>
      </c>
      <c r="B516" s="37" t="s">
        <v>471</v>
      </c>
      <c r="C516" s="7"/>
      <c r="D516" s="30"/>
      <c r="E516" s="7"/>
      <c r="F516" s="30">
        <f>SUM(F517:F519)</f>
        <v>4341.2</v>
      </c>
    </row>
    <row r="517" spans="1:6" s="29" customFormat="1" ht="63">
      <c r="A517" s="153" t="s">
        <v>51</v>
      </c>
      <c r="B517" s="37" t="s">
        <v>471</v>
      </c>
      <c r="C517" s="7" t="s">
        <v>93</v>
      </c>
      <c r="D517" s="7" t="s">
        <v>116</v>
      </c>
      <c r="E517" s="7" t="s">
        <v>34</v>
      </c>
      <c r="F517" s="30">
        <f>SUM(Ведомственная!G833)</f>
        <v>793.8</v>
      </c>
    </row>
    <row r="518" spans="1:6" s="29" customFormat="1">
      <c r="A518" s="153" t="s">
        <v>42</v>
      </c>
      <c r="B518" s="37" t="s">
        <v>471</v>
      </c>
      <c r="C518" s="7" t="s">
        <v>101</v>
      </c>
      <c r="D518" s="7" t="s">
        <v>116</v>
      </c>
      <c r="E518" s="7" t="s">
        <v>34</v>
      </c>
      <c r="F518" s="30">
        <f>SUM(Ведомственная!G834)</f>
        <v>30.7</v>
      </c>
    </row>
    <row r="519" spans="1:6" s="29" customFormat="1" ht="31.5">
      <c r="A519" s="153" t="s">
        <v>52</v>
      </c>
      <c r="B519" s="37" t="s">
        <v>471</v>
      </c>
      <c r="C519" s="7" t="s">
        <v>125</v>
      </c>
      <c r="D519" s="7" t="s">
        <v>116</v>
      </c>
      <c r="E519" s="7" t="s">
        <v>34</v>
      </c>
      <c r="F519" s="30">
        <f>SUM(Ведомственная!G835)</f>
        <v>3516.7</v>
      </c>
    </row>
    <row r="520" spans="1:6" s="29" customFormat="1">
      <c r="A520" s="69" t="s">
        <v>400</v>
      </c>
      <c r="B520" s="52" t="s">
        <v>475</v>
      </c>
      <c r="C520" s="154"/>
      <c r="D520" s="7"/>
      <c r="E520" s="7"/>
      <c r="F520" s="33">
        <f>SUM(F521)</f>
        <v>3285</v>
      </c>
    </row>
    <row r="521" spans="1:6" s="29" customFormat="1" ht="31.5">
      <c r="A521" s="153" t="s">
        <v>248</v>
      </c>
      <c r="B521" s="52" t="s">
        <v>475</v>
      </c>
      <c r="C521" s="25">
        <v>600</v>
      </c>
      <c r="D521" s="7"/>
      <c r="E521" s="7"/>
      <c r="F521" s="30">
        <f>SUM(F522:F524)</f>
        <v>3285</v>
      </c>
    </row>
    <row r="522" spans="1:6" s="29" customFormat="1" ht="31.5">
      <c r="A522" s="153" t="s">
        <v>52</v>
      </c>
      <c r="B522" s="52" t="s">
        <v>475</v>
      </c>
      <c r="C522" s="25">
        <v>200</v>
      </c>
      <c r="D522" s="7" t="s">
        <v>116</v>
      </c>
      <c r="E522" s="7" t="s">
        <v>44</v>
      </c>
      <c r="F522" s="30">
        <f>SUM(Ведомственная!G893)</f>
        <v>1899.9</v>
      </c>
    </row>
    <row r="523" spans="1:6" s="29" customFormat="1">
      <c r="A523" s="153" t="s">
        <v>42</v>
      </c>
      <c r="B523" s="52" t="s">
        <v>475</v>
      </c>
      <c r="C523" s="25">
        <v>300</v>
      </c>
      <c r="D523" s="7" t="s">
        <v>116</v>
      </c>
      <c r="E523" s="7" t="s">
        <v>44</v>
      </c>
      <c r="F523" s="30">
        <f>SUM(Ведомственная!G894)</f>
        <v>170.6</v>
      </c>
    </row>
    <row r="524" spans="1:6" s="29" customFormat="1" ht="31.5">
      <c r="A524" s="153" t="s">
        <v>72</v>
      </c>
      <c r="B524" s="52" t="s">
        <v>475</v>
      </c>
      <c r="C524" s="25">
        <v>600</v>
      </c>
      <c r="D524" s="7" t="s">
        <v>116</v>
      </c>
      <c r="E524" s="7" t="s">
        <v>44</v>
      </c>
      <c r="F524" s="30">
        <f>SUM(Ведомственная!G895)</f>
        <v>1214.5</v>
      </c>
    </row>
    <row r="525" spans="1:6" s="29" customFormat="1" ht="31.5">
      <c r="A525" s="160" t="s">
        <v>977</v>
      </c>
      <c r="B525" s="52" t="s">
        <v>976</v>
      </c>
      <c r="C525" s="25"/>
      <c r="D525" s="7"/>
      <c r="E525" s="7"/>
      <c r="F525" s="30">
        <f>SUM(F526)</f>
        <v>1.5</v>
      </c>
    </row>
    <row r="526" spans="1:6" s="29" customFormat="1" ht="31.5">
      <c r="A526" s="160" t="s">
        <v>52</v>
      </c>
      <c r="B526" s="52" t="s">
        <v>976</v>
      </c>
      <c r="C526" s="25">
        <v>200</v>
      </c>
      <c r="D526" s="7" t="s">
        <v>116</v>
      </c>
      <c r="E526" s="7" t="s">
        <v>44</v>
      </c>
      <c r="F526" s="30">
        <f>SUM(Ведомственная!G897)</f>
        <v>1.5</v>
      </c>
    </row>
    <row r="527" spans="1:6" s="29" customFormat="1">
      <c r="A527" s="153" t="s">
        <v>404</v>
      </c>
      <c r="B527" s="73" t="s">
        <v>903</v>
      </c>
      <c r="C527" s="7"/>
      <c r="D527" s="30"/>
      <c r="E527" s="7"/>
      <c r="F527" s="30">
        <f>F528</f>
        <v>2469.9</v>
      </c>
    </row>
    <row r="528" spans="1:6" s="29" customFormat="1" ht="31.5">
      <c r="A528" s="153" t="s">
        <v>248</v>
      </c>
      <c r="B528" s="73" t="s">
        <v>903</v>
      </c>
      <c r="C528" s="7" t="s">
        <v>125</v>
      </c>
      <c r="D528" s="7" t="s">
        <v>116</v>
      </c>
      <c r="E528" s="7" t="s">
        <v>54</v>
      </c>
      <c r="F528" s="30">
        <f>SUM(Ведомственная!G935)</f>
        <v>2469.9</v>
      </c>
    </row>
    <row r="529" spans="1:6" s="29" customFormat="1">
      <c r="A529" s="42" t="s">
        <v>773</v>
      </c>
      <c r="B529" s="52" t="s">
        <v>479</v>
      </c>
      <c r="C529" s="7"/>
      <c r="D529" s="30"/>
      <c r="E529" s="7"/>
      <c r="F529" s="30">
        <f>SUM(F530:F531)</f>
        <v>1247.0999999999999</v>
      </c>
    </row>
    <row r="530" spans="1:6" s="29" customFormat="1" ht="31.5">
      <c r="A530" s="153" t="s">
        <v>52</v>
      </c>
      <c r="B530" s="52" t="s">
        <v>479</v>
      </c>
      <c r="C530" s="7" t="s">
        <v>93</v>
      </c>
      <c r="D530" s="7" t="s">
        <v>116</v>
      </c>
      <c r="E530" s="7" t="s">
        <v>176</v>
      </c>
      <c r="F530" s="30">
        <f>SUM(Ведомственная!G983)</f>
        <v>1244.3</v>
      </c>
    </row>
    <row r="531" spans="1:6" s="29" customFormat="1">
      <c r="A531" s="153" t="s">
        <v>22</v>
      </c>
      <c r="B531" s="52" t="s">
        <v>479</v>
      </c>
      <c r="C531" s="7" t="s">
        <v>98</v>
      </c>
      <c r="D531" s="7" t="s">
        <v>116</v>
      </c>
      <c r="E531" s="7" t="s">
        <v>176</v>
      </c>
      <c r="F531" s="30">
        <f>SUM(Ведомственная!G984)</f>
        <v>2.8</v>
      </c>
    </row>
    <row r="532" spans="1:6" s="29" customFormat="1" ht="47.25">
      <c r="A532" s="153" t="s">
        <v>26</v>
      </c>
      <c r="B532" s="52" t="s">
        <v>387</v>
      </c>
      <c r="C532" s="7"/>
      <c r="D532" s="7"/>
      <c r="E532" s="7"/>
      <c r="F532" s="30">
        <f>F533+F539+F541+F535+F537</f>
        <v>1498398.4</v>
      </c>
    </row>
    <row r="533" spans="1:6" s="29" customFormat="1" ht="78.75">
      <c r="A533" s="153" t="s">
        <v>474</v>
      </c>
      <c r="B533" s="73" t="s">
        <v>897</v>
      </c>
      <c r="C533" s="7"/>
      <c r="D533" s="7"/>
      <c r="E533" s="7"/>
      <c r="F533" s="30">
        <f>F534</f>
        <v>493046.1</v>
      </c>
    </row>
    <row r="534" spans="1:6" s="29" customFormat="1" ht="31.5">
      <c r="A534" s="153" t="s">
        <v>124</v>
      </c>
      <c r="B534" s="73" t="s">
        <v>897</v>
      </c>
      <c r="C534" s="7" t="s">
        <v>125</v>
      </c>
      <c r="D534" s="7" t="s">
        <v>116</v>
      </c>
      <c r="E534" s="7" t="s">
        <v>44</v>
      </c>
      <c r="F534" s="30">
        <f>SUM(Ведомственная!G900)</f>
        <v>493046.1</v>
      </c>
    </row>
    <row r="535" spans="1:6" s="29" customFormat="1" ht="47.25">
      <c r="A535" s="153" t="s">
        <v>470</v>
      </c>
      <c r="B535" s="68" t="s">
        <v>887</v>
      </c>
      <c r="C535" s="39"/>
      <c r="D535" s="7"/>
      <c r="E535" s="7"/>
      <c r="F535" s="30">
        <f>SUM(F536)</f>
        <v>511205</v>
      </c>
    </row>
    <row r="536" spans="1:6" s="29" customFormat="1" ht="31.5">
      <c r="A536" s="153" t="s">
        <v>248</v>
      </c>
      <c r="B536" s="68" t="s">
        <v>887</v>
      </c>
      <c r="C536" s="7" t="s">
        <v>125</v>
      </c>
      <c r="D536" s="7" t="s">
        <v>116</v>
      </c>
      <c r="E536" s="7" t="s">
        <v>34</v>
      </c>
      <c r="F536" s="30">
        <f>SUM(Ведомственная!G838)</f>
        <v>511205</v>
      </c>
    </row>
    <row r="537" spans="1:6" s="29" customFormat="1">
      <c r="A537" s="153" t="s">
        <v>388</v>
      </c>
      <c r="B537" s="37" t="s">
        <v>389</v>
      </c>
      <c r="C537" s="7"/>
      <c r="D537" s="7"/>
      <c r="E537" s="7"/>
      <c r="F537" s="30">
        <f>F538</f>
        <v>253617.6</v>
      </c>
    </row>
    <row r="538" spans="1:6" s="29" customFormat="1" ht="31.5">
      <c r="A538" s="153" t="s">
        <v>248</v>
      </c>
      <c r="B538" s="37" t="s">
        <v>389</v>
      </c>
      <c r="C538" s="7" t="s">
        <v>125</v>
      </c>
      <c r="D538" s="7" t="s">
        <v>116</v>
      </c>
      <c r="E538" s="7" t="s">
        <v>34</v>
      </c>
      <c r="F538" s="30">
        <f>SUM(Ведомственная!G840)</f>
        <v>253617.6</v>
      </c>
    </row>
    <row r="539" spans="1:6" s="29" customFormat="1">
      <c r="A539" s="153" t="s">
        <v>400</v>
      </c>
      <c r="B539" s="25" t="s">
        <v>401</v>
      </c>
      <c r="C539" s="7"/>
      <c r="D539" s="7"/>
      <c r="E539" s="7"/>
      <c r="F539" s="30">
        <f>F540</f>
        <v>162913.5</v>
      </c>
    </row>
    <row r="540" spans="1:6" s="29" customFormat="1" ht="31.5">
      <c r="A540" s="153" t="s">
        <v>248</v>
      </c>
      <c r="B540" s="25" t="s">
        <v>401</v>
      </c>
      <c r="C540" s="7" t="s">
        <v>125</v>
      </c>
      <c r="D540" s="7" t="s">
        <v>116</v>
      </c>
      <c r="E540" s="7" t="s">
        <v>44</v>
      </c>
      <c r="F540" s="30">
        <f>SUM(Ведомственная!G902)</f>
        <v>162913.5</v>
      </c>
    </row>
    <row r="541" spans="1:6" s="29" customFormat="1">
      <c r="A541" s="153" t="s">
        <v>404</v>
      </c>
      <c r="B541" s="73" t="s">
        <v>405</v>
      </c>
      <c r="C541" s="7"/>
      <c r="D541" s="7"/>
      <c r="E541" s="7"/>
      <c r="F541" s="30">
        <f>F542</f>
        <v>77616.2</v>
      </c>
    </row>
    <row r="542" spans="1:6" s="29" customFormat="1" ht="31.5">
      <c r="A542" s="153" t="s">
        <v>248</v>
      </c>
      <c r="B542" s="73" t="s">
        <v>405</v>
      </c>
      <c r="C542" s="7" t="s">
        <v>125</v>
      </c>
      <c r="D542" s="7" t="s">
        <v>116</v>
      </c>
      <c r="E542" s="7" t="s">
        <v>54</v>
      </c>
      <c r="F542" s="30">
        <f>SUM(Ведомственная!G938)</f>
        <v>77616.2</v>
      </c>
    </row>
    <row r="543" spans="1:6" s="29" customFormat="1">
      <c r="A543" s="153" t="s">
        <v>154</v>
      </c>
      <c r="B543" s="37" t="s">
        <v>424</v>
      </c>
      <c r="C543" s="7"/>
      <c r="D543" s="7"/>
      <c r="E543" s="7"/>
      <c r="F543" s="30">
        <f>SUM(F544)+F547</f>
        <v>2309.2999999999997</v>
      </c>
    </row>
    <row r="544" spans="1:6" s="29" customFormat="1">
      <c r="A544" s="153" t="s">
        <v>388</v>
      </c>
      <c r="B544" s="37" t="s">
        <v>528</v>
      </c>
      <c r="C544" s="7"/>
      <c r="D544" s="7"/>
      <c r="E544" s="7"/>
      <c r="F544" s="30">
        <f>SUM(F545)</f>
        <v>2155.6</v>
      </c>
    </row>
    <row r="545" spans="1:6" s="29" customFormat="1" ht="31.5">
      <c r="A545" s="153" t="s">
        <v>394</v>
      </c>
      <c r="B545" s="37" t="s">
        <v>395</v>
      </c>
      <c r="C545" s="7"/>
      <c r="D545" s="7"/>
      <c r="E545" s="7"/>
      <c r="F545" s="30">
        <f>SUM(F546)</f>
        <v>2155.6</v>
      </c>
    </row>
    <row r="546" spans="1:6" s="29" customFormat="1" ht="31.5">
      <c r="A546" s="153" t="s">
        <v>248</v>
      </c>
      <c r="B546" s="37" t="s">
        <v>395</v>
      </c>
      <c r="C546" s="7" t="s">
        <v>125</v>
      </c>
      <c r="D546" s="7" t="s">
        <v>116</v>
      </c>
      <c r="E546" s="7" t="s">
        <v>34</v>
      </c>
      <c r="F546" s="30">
        <f>SUM(Ведомственная!G844)</f>
        <v>2155.6</v>
      </c>
    </row>
    <row r="547" spans="1:6" s="29" customFormat="1">
      <c r="A547" s="153" t="s">
        <v>400</v>
      </c>
      <c r="B547" s="25" t="s">
        <v>957</v>
      </c>
      <c r="C547" s="7"/>
      <c r="D547" s="7"/>
      <c r="E547" s="7"/>
      <c r="F547" s="30">
        <f>SUM(F548)</f>
        <v>153.69999999999999</v>
      </c>
    </row>
    <row r="548" spans="1:6" s="29" customFormat="1" ht="31.5">
      <c r="A548" s="153" t="s">
        <v>394</v>
      </c>
      <c r="B548" s="25" t="s">
        <v>958</v>
      </c>
      <c r="C548" s="7"/>
      <c r="D548" s="7"/>
      <c r="E548" s="7"/>
      <c r="F548" s="30">
        <f>SUM(F549)</f>
        <v>153.69999999999999</v>
      </c>
    </row>
    <row r="549" spans="1:6" s="29" customFormat="1" ht="31.5">
      <c r="A549" s="153" t="s">
        <v>248</v>
      </c>
      <c r="B549" s="25" t="s">
        <v>958</v>
      </c>
      <c r="C549" s="7" t="s">
        <v>125</v>
      </c>
      <c r="D549" s="7" t="s">
        <v>116</v>
      </c>
      <c r="E549" s="7" t="s">
        <v>44</v>
      </c>
      <c r="F549" s="30">
        <f>SUM(Ведомственная!G906)</f>
        <v>153.69999999999999</v>
      </c>
    </row>
    <row r="550" spans="1:6" s="29" customFormat="1" ht="31.5">
      <c r="A550" s="153" t="s">
        <v>45</v>
      </c>
      <c r="B550" s="52" t="s">
        <v>396</v>
      </c>
      <c r="C550" s="7"/>
      <c r="D550" s="7"/>
      <c r="E550" s="7"/>
      <c r="F550" s="30">
        <f>F554+F557+F567+F571+F551+F575+F560+F563</f>
        <v>641989.09999999986</v>
      </c>
    </row>
    <row r="551" spans="1:6" s="29" customFormat="1" ht="63">
      <c r="A551" s="153" t="s">
        <v>476</v>
      </c>
      <c r="B551" s="52" t="s">
        <v>909</v>
      </c>
      <c r="C551" s="7"/>
      <c r="D551" s="33"/>
      <c r="E551" s="7"/>
      <c r="F551" s="33">
        <f>F552+F553</f>
        <v>3343.3</v>
      </c>
    </row>
    <row r="552" spans="1:6" s="29" customFormat="1" ht="63">
      <c r="A552" s="153" t="s">
        <v>51</v>
      </c>
      <c r="B552" s="52" t="s">
        <v>909</v>
      </c>
      <c r="C552" s="7" t="s">
        <v>91</v>
      </c>
      <c r="D552" s="7" t="s">
        <v>116</v>
      </c>
      <c r="E552" s="7" t="s">
        <v>176</v>
      </c>
      <c r="F552" s="33">
        <f>SUM(Ведомственная!G987)</f>
        <v>3032.9</v>
      </c>
    </row>
    <row r="553" spans="1:6" s="29" customFormat="1" ht="31.5">
      <c r="A553" s="153" t="s">
        <v>52</v>
      </c>
      <c r="B553" s="52" t="s">
        <v>909</v>
      </c>
      <c r="C553" s="7" t="s">
        <v>93</v>
      </c>
      <c r="D553" s="7" t="s">
        <v>116</v>
      </c>
      <c r="E553" s="7" t="s">
        <v>176</v>
      </c>
      <c r="F553" s="33">
        <f>SUM(Ведомственная!G988)</f>
        <v>310.39999999999998</v>
      </c>
    </row>
    <row r="554" spans="1:6" s="29" customFormat="1" ht="94.5">
      <c r="A554" s="153" t="s">
        <v>473</v>
      </c>
      <c r="B554" s="73" t="s">
        <v>898</v>
      </c>
      <c r="C554" s="7"/>
      <c r="D554" s="7"/>
      <c r="E554" s="7"/>
      <c r="F554" s="30">
        <f>F555+F556</f>
        <v>48912.6</v>
      </c>
    </row>
    <row r="555" spans="1:6" s="29" customFormat="1" ht="63">
      <c r="A555" s="32" t="s">
        <v>51</v>
      </c>
      <c r="B555" s="73" t="s">
        <v>898</v>
      </c>
      <c r="C555" s="7" t="s">
        <v>91</v>
      </c>
      <c r="D555" s="7" t="s">
        <v>116</v>
      </c>
      <c r="E555" s="7" t="s">
        <v>44</v>
      </c>
      <c r="F555" s="30">
        <f>SUM(Ведомственная!G909)</f>
        <v>45621.9</v>
      </c>
    </row>
    <row r="556" spans="1:6" s="29" customFormat="1" ht="31.5">
      <c r="A556" s="153" t="s">
        <v>52</v>
      </c>
      <c r="B556" s="73" t="s">
        <v>898</v>
      </c>
      <c r="C556" s="7" t="s">
        <v>93</v>
      </c>
      <c r="D556" s="7" t="s">
        <v>116</v>
      </c>
      <c r="E556" s="7" t="s">
        <v>44</v>
      </c>
      <c r="F556" s="30">
        <f>SUM(Ведомственная!G910)</f>
        <v>3290.7</v>
      </c>
    </row>
    <row r="557" spans="1:6" s="29" customFormat="1" ht="78.75">
      <c r="A557" s="153" t="s">
        <v>474</v>
      </c>
      <c r="B557" s="73" t="s">
        <v>899</v>
      </c>
      <c r="C557" s="7"/>
      <c r="D557" s="7"/>
      <c r="E557" s="7"/>
      <c r="F557" s="30">
        <f>F558+F559</f>
        <v>311014.09999999998</v>
      </c>
    </row>
    <row r="558" spans="1:6" s="29" customFormat="1" ht="63">
      <c r="A558" s="153" t="s">
        <v>51</v>
      </c>
      <c r="B558" s="73" t="s">
        <v>899</v>
      </c>
      <c r="C558" s="7" t="s">
        <v>91</v>
      </c>
      <c r="D558" s="7" t="s">
        <v>116</v>
      </c>
      <c r="E558" s="7" t="s">
        <v>44</v>
      </c>
      <c r="F558" s="30">
        <f>SUM(Ведомственная!G912)</f>
        <v>307223.09999999998</v>
      </c>
    </row>
    <row r="559" spans="1:6" s="29" customFormat="1" ht="31.5">
      <c r="A559" s="153" t="s">
        <v>52</v>
      </c>
      <c r="B559" s="73" t="s">
        <v>899</v>
      </c>
      <c r="C559" s="7" t="s">
        <v>93</v>
      </c>
      <c r="D559" s="7" t="s">
        <v>116</v>
      </c>
      <c r="E559" s="7" t="s">
        <v>44</v>
      </c>
      <c r="F559" s="30">
        <f>SUM(Ведомственная!G913)</f>
        <v>3791</v>
      </c>
    </row>
    <row r="560" spans="1:6" s="29" customFormat="1" ht="47.25">
      <c r="A560" s="153" t="s">
        <v>470</v>
      </c>
      <c r="B560" s="68" t="s">
        <v>888</v>
      </c>
      <c r="C560" s="7"/>
      <c r="D560" s="30"/>
      <c r="E560" s="7"/>
      <c r="F560" s="30">
        <f>SUM(F561:F562)</f>
        <v>84431.7</v>
      </c>
    </row>
    <row r="561" spans="1:6" s="29" customFormat="1" ht="63">
      <c r="A561" s="153" t="s">
        <v>51</v>
      </c>
      <c r="B561" s="68" t="s">
        <v>888</v>
      </c>
      <c r="C561" s="7" t="s">
        <v>91</v>
      </c>
      <c r="D561" s="7" t="s">
        <v>116</v>
      </c>
      <c r="E561" s="7" t="s">
        <v>34</v>
      </c>
      <c r="F561" s="30">
        <f>SUM(Ведомственная!G847)</f>
        <v>82510.7</v>
      </c>
    </row>
    <row r="562" spans="1:6" s="29" customFormat="1" ht="31.5">
      <c r="A562" s="153" t="s">
        <v>52</v>
      </c>
      <c r="B562" s="68" t="s">
        <v>888</v>
      </c>
      <c r="C562" s="7" t="s">
        <v>93</v>
      </c>
      <c r="D562" s="7" t="s">
        <v>116</v>
      </c>
      <c r="E562" s="7" t="s">
        <v>34</v>
      </c>
      <c r="F562" s="30">
        <f>SUM(Ведомственная!G848)</f>
        <v>1921</v>
      </c>
    </row>
    <row r="563" spans="1:6" s="29" customFormat="1">
      <c r="A563" s="153" t="s">
        <v>388</v>
      </c>
      <c r="B563" s="37" t="s">
        <v>397</v>
      </c>
      <c r="C563" s="7"/>
      <c r="D563" s="30"/>
      <c r="E563" s="7"/>
      <c r="F563" s="30">
        <f>F564+F565+F566</f>
        <v>62977.000000000007</v>
      </c>
    </row>
    <row r="564" spans="1:6" s="29" customFormat="1" ht="63">
      <c r="A564" s="32" t="s">
        <v>51</v>
      </c>
      <c r="B564" s="37" t="s">
        <v>397</v>
      </c>
      <c r="C564" s="7" t="s">
        <v>91</v>
      </c>
      <c r="D564" s="7" t="s">
        <v>116</v>
      </c>
      <c r="E564" s="7" t="s">
        <v>34</v>
      </c>
      <c r="F564" s="30">
        <f>SUM(Ведомственная!G850)</f>
        <v>24781.7</v>
      </c>
    </row>
    <row r="565" spans="1:6" s="29" customFormat="1" ht="31.5">
      <c r="A565" s="153" t="s">
        <v>52</v>
      </c>
      <c r="B565" s="37" t="s">
        <v>397</v>
      </c>
      <c r="C565" s="7" t="s">
        <v>93</v>
      </c>
      <c r="D565" s="7" t="s">
        <v>116</v>
      </c>
      <c r="E565" s="7" t="s">
        <v>34</v>
      </c>
      <c r="F565" s="30">
        <f>SUM(Ведомственная!G851)</f>
        <v>36143.9</v>
      </c>
    </row>
    <row r="566" spans="1:6" s="29" customFormat="1">
      <c r="A566" s="153" t="s">
        <v>22</v>
      </c>
      <c r="B566" s="37" t="s">
        <v>397</v>
      </c>
      <c r="C566" s="7" t="s">
        <v>98</v>
      </c>
      <c r="D566" s="7" t="s">
        <v>116</v>
      </c>
      <c r="E566" s="7" t="s">
        <v>34</v>
      </c>
      <c r="F566" s="30">
        <f>SUM(Ведомственная!G852)</f>
        <v>2051.4</v>
      </c>
    </row>
    <row r="567" spans="1:6" s="29" customFormat="1">
      <c r="A567" s="153" t="s">
        <v>400</v>
      </c>
      <c r="B567" s="37" t="s">
        <v>402</v>
      </c>
      <c r="C567" s="37"/>
      <c r="D567" s="7"/>
      <c r="E567" s="7"/>
      <c r="F567" s="30">
        <f>F568+F569+F570</f>
        <v>119265.60000000001</v>
      </c>
    </row>
    <row r="568" spans="1:6" s="29" customFormat="1" ht="63">
      <c r="A568" s="32" t="s">
        <v>51</v>
      </c>
      <c r="B568" s="37" t="s">
        <v>402</v>
      </c>
      <c r="C568" s="7" t="s">
        <v>91</v>
      </c>
      <c r="D568" s="7" t="s">
        <v>116</v>
      </c>
      <c r="E568" s="7" t="s">
        <v>44</v>
      </c>
      <c r="F568" s="30">
        <f>SUM(Ведомственная!G915)</f>
        <v>60961.4</v>
      </c>
    </row>
    <row r="569" spans="1:6" s="29" customFormat="1" ht="31.5">
      <c r="A569" s="153" t="s">
        <v>52</v>
      </c>
      <c r="B569" s="37" t="s">
        <v>402</v>
      </c>
      <c r="C569" s="7" t="s">
        <v>93</v>
      </c>
      <c r="D569" s="7" t="s">
        <v>116</v>
      </c>
      <c r="E569" s="7" t="s">
        <v>44</v>
      </c>
      <c r="F569" s="30">
        <f>SUM(Ведомственная!G916)</f>
        <v>45642.9</v>
      </c>
    </row>
    <row r="570" spans="1:6" s="29" customFormat="1">
      <c r="A570" s="153" t="s">
        <v>22</v>
      </c>
      <c r="B570" s="37" t="s">
        <v>402</v>
      </c>
      <c r="C570" s="7" t="s">
        <v>98</v>
      </c>
      <c r="D570" s="7" t="s">
        <v>116</v>
      </c>
      <c r="E570" s="7" t="s">
        <v>44</v>
      </c>
      <c r="F570" s="30">
        <f>SUM(Ведомственная!G917)</f>
        <v>12661.3</v>
      </c>
    </row>
    <row r="571" spans="1:6" s="29" customFormat="1" ht="31.5">
      <c r="A571" s="160" t="s">
        <v>977</v>
      </c>
      <c r="B571" s="25" t="s">
        <v>403</v>
      </c>
      <c r="C571" s="25"/>
      <c r="D571" s="7"/>
      <c r="E571" s="7"/>
      <c r="F571" s="30">
        <f>F572+F573+F574</f>
        <v>10949.2</v>
      </c>
    </row>
    <row r="572" spans="1:6" s="29" customFormat="1" ht="63">
      <c r="A572" s="32" t="s">
        <v>51</v>
      </c>
      <c r="B572" s="25" t="s">
        <v>403</v>
      </c>
      <c r="C572" s="25">
        <v>100</v>
      </c>
      <c r="D572" s="7" t="s">
        <v>116</v>
      </c>
      <c r="E572" s="7" t="s">
        <v>44</v>
      </c>
      <c r="F572" s="30">
        <f>SUM(Ведомственная!G919)</f>
        <v>5607</v>
      </c>
    </row>
    <row r="573" spans="1:6" s="29" customFormat="1" ht="31.5">
      <c r="A573" s="153" t="s">
        <v>52</v>
      </c>
      <c r="B573" s="25" t="s">
        <v>403</v>
      </c>
      <c r="C573" s="25">
        <v>200</v>
      </c>
      <c r="D573" s="7" t="s">
        <v>116</v>
      </c>
      <c r="E573" s="7" t="s">
        <v>44</v>
      </c>
      <c r="F573" s="30">
        <f>SUM(Ведомственная!G920)</f>
        <v>4164.6000000000004</v>
      </c>
    </row>
    <row r="574" spans="1:6" s="29" customFormat="1">
      <c r="A574" s="153" t="s">
        <v>22</v>
      </c>
      <c r="B574" s="25" t="s">
        <v>403</v>
      </c>
      <c r="C574" s="25">
        <v>800</v>
      </c>
      <c r="D574" s="7" t="s">
        <v>116</v>
      </c>
      <c r="E574" s="7" t="s">
        <v>44</v>
      </c>
      <c r="F574" s="30">
        <f>SUM(Ведомственная!G921)</f>
        <v>1177.5999999999999</v>
      </c>
    </row>
    <row r="575" spans="1:6" s="29" customFormat="1" ht="31.5">
      <c r="A575" s="74" t="s">
        <v>910</v>
      </c>
      <c r="B575" s="75" t="s">
        <v>723</v>
      </c>
      <c r="C575" s="70"/>
      <c r="D575" s="72"/>
      <c r="E575" s="7"/>
      <c r="F575" s="72">
        <f>F576+F577</f>
        <v>1095.5999999999999</v>
      </c>
    </row>
    <row r="576" spans="1:6" s="29" customFormat="1" ht="63">
      <c r="A576" s="74" t="s">
        <v>51</v>
      </c>
      <c r="B576" s="75" t="s">
        <v>723</v>
      </c>
      <c r="C576" s="70" t="s">
        <v>91</v>
      </c>
      <c r="D576" s="7" t="s">
        <v>116</v>
      </c>
      <c r="E576" s="7" t="s">
        <v>176</v>
      </c>
      <c r="F576" s="72">
        <f>SUM(Ведомственная!G990)</f>
        <v>918</v>
      </c>
    </row>
    <row r="577" spans="1:6" s="29" customFormat="1" ht="31.5">
      <c r="A577" s="69" t="s">
        <v>52</v>
      </c>
      <c r="B577" s="75" t="s">
        <v>723</v>
      </c>
      <c r="C577" s="70" t="s">
        <v>93</v>
      </c>
      <c r="D577" s="7" t="s">
        <v>116</v>
      </c>
      <c r="E577" s="7" t="s">
        <v>176</v>
      </c>
      <c r="F577" s="72">
        <f>SUM(Ведомственная!G991)</f>
        <v>177.6</v>
      </c>
    </row>
    <row r="578" spans="1:6" s="29" customFormat="1">
      <c r="A578" s="153" t="s">
        <v>900</v>
      </c>
      <c r="B578" s="52" t="s">
        <v>901</v>
      </c>
      <c r="C578" s="7"/>
      <c r="D578" s="7"/>
      <c r="E578" s="7"/>
      <c r="F578" s="30">
        <f>F579</f>
        <v>803.4</v>
      </c>
    </row>
    <row r="579" spans="1:6" s="29" customFormat="1" ht="47.25">
      <c r="A579" s="153" t="s">
        <v>637</v>
      </c>
      <c r="B579" s="52" t="s">
        <v>902</v>
      </c>
      <c r="C579" s="7"/>
      <c r="D579" s="7"/>
      <c r="E579" s="7"/>
      <c r="F579" s="30">
        <f>F580</f>
        <v>803.4</v>
      </c>
    </row>
    <row r="580" spans="1:6" s="29" customFormat="1" ht="31.5">
      <c r="A580" s="153" t="s">
        <v>248</v>
      </c>
      <c r="B580" s="52" t="s">
        <v>902</v>
      </c>
      <c r="C580" s="7" t="s">
        <v>125</v>
      </c>
      <c r="D580" s="7" t="s">
        <v>116</v>
      </c>
      <c r="E580" s="7" t="s">
        <v>44</v>
      </c>
      <c r="F580" s="30">
        <f>SUM(Ведомственная!G924)</f>
        <v>803.4</v>
      </c>
    </row>
    <row r="581" spans="1:6" s="29" customFormat="1" ht="31.5">
      <c r="A581" s="153" t="s">
        <v>755</v>
      </c>
      <c r="B581" s="7" t="s">
        <v>414</v>
      </c>
      <c r="C581" s="7"/>
      <c r="D581" s="30"/>
      <c r="E581" s="7"/>
      <c r="F581" s="30">
        <f>F582+F592+F595</f>
        <v>4048.7000000000003</v>
      </c>
    </row>
    <row r="582" spans="1:6" s="29" customFormat="1">
      <c r="A582" s="153" t="s">
        <v>35</v>
      </c>
      <c r="B582" s="7" t="s">
        <v>415</v>
      </c>
      <c r="C582" s="7"/>
      <c r="D582" s="30"/>
      <c r="E582" s="7"/>
      <c r="F582" s="30">
        <f>F588+F583</f>
        <v>3532</v>
      </c>
    </row>
    <row r="583" spans="1:6" s="29" customFormat="1">
      <c r="A583" s="153" t="s">
        <v>635</v>
      </c>
      <c r="B583" s="52" t="s">
        <v>636</v>
      </c>
      <c r="C583" s="7"/>
      <c r="D583" s="30"/>
      <c r="E583" s="7"/>
      <c r="F583" s="30">
        <f>SUM(F584:F587)</f>
        <v>532</v>
      </c>
    </row>
    <row r="584" spans="1:6" s="29" customFormat="1" ht="63">
      <c r="A584" s="32" t="s">
        <v>51</v>
      </c>
      <c r="B584" s="52" t="s">
        <v>636</v>
      </c>
      <c r="C584" s="7" t="s">
        <v>91</v>
      </c>
      <c r="D584" s="7" t="s">
        <v>116</v>
      </c>
      <c r="E584" s="7" t="s">
        <v>116</v>
      </c>
      <c r="F584" s="30">
        <f>SUM(Ведомственная!G961)</f>
        <v>0.9</v>
      </c>
    </row>
    <row r="585" spans="1:6" s="29" customFormat="1" ht="31.5">
      <c r="A585" s="153" t="s">
        <v>52</v>
      </c>
      <c r="B585" s="52" t="s">
        <v>636</v>
      </c>
      <c r="C585" s="7" t="s">
        <v>93</v>
      </c>
      <c r="D585" s="7" t="s">
        <v>116</v>
      </c>
      <c r="E585" s="7" t="s">
        <v>116</v>
      </c>
      <c r="F585" s="30">
        <f>SUM(Ведомственная!G962)</f>
        <v>502.1</v>
      </c>
    </row>
    <row r="586" spans="1:6" s="29" customFormat="1">
      <c r="A586" s="153" t="s">
        <v>42</v>
      </c>
      <c r="B586" s="52" t="s">
        <v>636</v>
      </c>
      <c r="C586" s="7" t="s">
        <v>101</v>
      </c>
      <c r="D586" s="7" t="s">
        <v>116</v>
      </c>
      <c r="E586" s="7" t="s">
        <v>116</v>
      </c>
      <c r="F586" s="30">
        <f>SUM(Ведомственная!G963)</f>
        <v>24</v>
      </c>
    </row>
    <row r="587" spans="1:6" s="29" customFormat="1" ht="31.5">
      <c r="A587" s="160" t="s">
        <v>248</v>
      </c>
      <c r="B587" s="52" t="s">
        <v>636</v>
      </c>
      <c r="C587" s="7" t="s">
        <v>125</v>
      </c>
      <c r="D587" s="7" t="s">
        <v>116</v>
      </c>
      <c r="E587" s="7" t="s">
        <v>116</v>
      </c>
      <c r="F587" s="30">
        <f>SUM(Ведомственная!G964)</f>
        <v>5</v>
      </c>
    </row>
    <row r="588" spans="1:6" s="29" customFormat="1" ht="31.5">
      <c r="A588" s="153" t="s">
        <v>416</v>
      </c>
      <c r="B588" s="7" t="s">
        <v>417</v>
      </c>
      <c r="C588" s="7"/>
      <c r="D588" s="30"/>
      <c r="E588" s="7"/>
      <c r="F588" s="30">
        <f>SUM(F589:F591)</f>
        <v>3000</v>
      </c>
    </row>
    <row r="589" spans="1:6" s="29" customFormat="1" ht="63">
      <c r="A589" s="32" t="s">
        <v>51</v>
      </c>
      <c r="B589" s="7" t="s">
        <v>417</v>
      </c>
      <c r="C589" s="7" t="s">
        <v>91</v>
      </c>
      <c r="D589" s="7" t="s">
        <v>116</v>
      </c>
      <c r="E589" s="7" t="s">
        <v>116</v>
      </c>
      <c r="F589" s="30">
        <f>SUM(Ведомственная!G535)+Ведомственная!G966</f>
        <v>1157.8</v>
      </c>
    </row>
    <row r="590" spans="1:6" s="29" customFormat="1" ht="31.5">
      <c r="A590" s="153" t="s">
        <v>52</v>
      </c>
      <c r="B590" s="7" t="s">
        <v>417</v>
      </c>
      <c r="C590" s="7" t="s">
        <v>93</v>
      </c>
      <c r="D590" s="7" t="s">
        <v>116</v>
      </c>
      <c r="E590" s="7" t="s">
        <v>116</v>
      </c>
      <c r="F590" s="30">
        <f>SUM(Ведомственная!G967)+Ведомственная!G536</f>
        <v>181.1</v>
      </c>
    </row>
    <row r="591" spans="1:6" s="29" customFormat="1" ht="31.5">
      <c r="A591" s="158" t="s">
        <v>248</v>
      </c>
      <c r="B591" s="7" t="s">
        <v>417</v>
      </c>
      <c r="C591" s="7" t="s">
        <v>125</v>
      </c>
      <c r="D591" s="7" t="s">
        <v>116</v>
      </c>
      <c r="E591" s="7" t="s">
        <v>116</v>
      </c>
      <c r="F591" s="30">
        <f>SUM(Ведомственная!G725)+Ведомственная!G1072+Ведомственная!G968</f>
        <v>1661.1</v>
      </c>
    </row>
    <row r="592" spans="1:6" s="29" customFormat="1" ht="31.5">
      <c r="A592" s="153" t="s">
        <v>45</v>
      </c>
      <c r="B592" s="37" t="s">
        <v>418</v>
      </c>
      <c r="C592" s="7"/>
      <c r="D592" s="30"/>
      <c r="E592" s="7"/>
      <c r="F592" s="30">
        <f>SUM(F593)</f>
        <v>190.3</v>
      </c>
    </row>
    <row r="593" spans="1:6" s="29" customFormat="1" ht="31.5">
      <c r="A593" s="153" t="s">
        <v>419</v>
      </c>
      <c r="B593" s="37" t="s">
        <v>420</v>
      </c>
      <c r="C593" s="7"/>
      <c r="D593" s="30"/>
      <c r="E593" s="7"/>
      <c r="F593" s="30">
        <f>F594</f>
        <v>190.3</v>
      </c>
    </row>
    <row r="594" spans="1:6" s="29" customFormat="1" ht="63">
      <c r="A594" s="32" t="s">
        <v>51</v>
      </c>
      <c r="B594" s="37" t="s">
        <v>420</v>
      </c>
      <c r="C594" s="7" t="s">
        <v>91</v>
      </c>
      <c r="D594" s="7" t="s">
        <v>116</v>
      </c>
      <c r="E594" s="7" t="s">
        <v>116</v>
      </c>
      <c r="F594" s="30">
        <f>SUM(Ведомственная!G971)</f>
        <v>190.3</v>
      </c>
    </row>
    <row r="595" spans="1:6" s="29" customFormat="1">
      <c r="A595" s="153" t="s">
        <v>905</v>
      </c>
      <c r="B595" s="7" t="s">
        <v>906</v>
      </c>
      <c r="C595" s="7"/>
      <c r="D595" s="30"/>
      <c r="E595" s="7"/>
      <c r="F595" s="30">
        <f>F596</f>
        <v>326.39999999999998</v>
      </c>
    </row>
    <row r="596" spans="1:6" s="29" customFormat="1">
      <c r="A596" s="153" t="s">
        <v>635</v>
      </c>
      <c r="B596" s="7" t="s">
        <v>907</v>
      </c>
      <c r="C596" s="7"/>
      <c r="D596" s="30"/>
      <c r="E596" s="7"/>
      <c r="F596" s="30">
        <f>SUM(F597:F599)</f>
        <v>326.39999999999998</v>
      </c>
    </row>
    <row r="597" spans="1:6" s="29" customFormat="1" ht="63">
      <c r="A597" s="32" t="s">
        <v>51</v>
      </c>
      <c r="B597" s="7" t="s">
        <v>907</v>
      </c>
      <c r="C597" s="7" t="s">
        <v>91</v>
      </c>
      <c r="D597" s="7" t="s">
        <v>116</v>
      </c>
      <c r="E597" s="7" t="s">
        <v>116</v>
      </c>
      <c r="F597" s="30">
        <f>SUM(Ведомственная!G974)</f>
        <v>0</v>
      </c>
    </row>
    <row r="598" spans="1:6" s="29" customFormat="1" ht="31.5">
      <c r="A598" s="153" t="s">
        <v>52</v>
      </c>
      <c r="B598" s="7" t="s">
        <v>907</v>
      </c>
      <c r="C598" s="7" t="s">
        <v>93</v>
      </c>
      <c r="D598" s="7" t="s">
        <v>116</v>
      </c>
      <c r="E598" s="7" t="s">
        <v>116</v>
      </c>
      <c r="F598" s="30">
        <f>SUM(Ведомственная!G975)</f>
        <v>268.89999999999998</v>
      </c>
    </row>
    <row r="599" spans="1:6" s="29" customFormat="1">
      <c r="A599" s="153" t="s">
        <v>42</v>
      </c>
      <c r="B599" s="7" t="s">
        <v>907</v>
      </c>
      <c r="C599" s="7" t="s">
        <v>101</v>
      </c>
      <c r="D599" s="7" t="s">
        <v>116</v>
      </c>
      <c r="E599" s="7" t="s">
        <v>116</v>
      </c>
      <c r="F599" s="30">
        <f>SUM(Ведомственная!G976)</f>
        <v>57.5</v>
      </c>
    </row>
    <row r="600" spans="1:6" s="29" customFormat="1" ht="31.5">
      <c r="A600" s="153" t="s">
        <v>759</v>
      </c>
      <c r="B600" s="37" t="s">
        <v>398</v>
      </c>
      <c r="C600" s="7"/>
      <c r="D600" s="7"/>
      <c r="E600" s="7"/>
      <c r="F600" s="30">
        <f>F601</f>
        <v>25653.200000000001</v>
      </c>
    </row>
    <row r="601" spans="1:6" s="29" customFormat="1">
      <c r="A601" s="153" t="s">
        <v>35</v>
      </c>
      <c r="B601" s="37" t="s">
        <v>399</v>
      </c>
      <c r="C601" s="7"/>
      <c r="D601" s="7"/>
      <c r="E601" s="7"/>
      <c r="F601" s="30">
        <f>SUM(F602:F607)</f>
        <v>25653.200000000001</v>
      </c>
    </row>
    <row r="602" spans="1:6" s="29" customFormat="1" ht="31.5">
      <c r="A602" s="153" t="s">
        <v>52</v>
      </c>
      <c r="B602" s="37" t="s">
        <v>399</v>
      </c>
      <c r="C602" s="7" t="s">
        <v>93</v>
      </c>
      <c r="D602" s="7" t="s">
        <v>116</v>
      </c>
      <c r="E602" s="7" t="s">
        <v>34</v>
      </c>
      <c r="F602" s="30">
        <f>SUM(Ведомственная!G870)</f>
        <v>5101</v>
      </c>
    </row>
    <row r="603" spans="1:6" s="29" customFormat="1" ht="31.5">
      <c r="A603" s="153" t="s">
        <v>52</v>
      </c>
      <c r="B603" s="37" t="s">
        <v>399</v>
      </c>
      <c r="C603" s="7" t="s">
        <v>93</v>
      </c>
      <c r="D603" s="7" t="s">
        <v>116</v>
      </c>
      <c r="E603" s="7" t="s">
        <v>44</v>
      </c>
      <c r="F603" s="30">
        <f>SUM(Ведомственная!G927)</f>
        <v>4437.2</v>
      </c>
    </row>
    <row r="604" spans="1:6" s="29" customFormat="1" ht="31.5">
      <c r="A604" s="153" t="s">
        <v>52</v>
      </c>
      <c r="B604" s="37" t="s">
        <v>399</v>
      </c>
      <c r="C604" s="7" t="s">
        <v>93</v>
      </c>
      <c r="D604" s="7" t="s">
        <v>116</v>
      </c>
      <c r="E604" s="7" t="s">
        <v>176</v>
      </c>
      <c r="F604" s="30">
        <f>SUM(Ведомственная!G994)</f>
        <v>398</v>
      </c>
    </row>
    <row r="605" spans="1:6" s="29" customFormat="1" ht="31.5">
      <c r="A605" s="153" t="s">
        <v>248</v>
      </c>
      <c r="B605" s="37" t="s">
        <v>399</v>
      </c>
      <c r="C605" s="7" t="s">
        <v>125</v>
      </c>
      <c r="D605" s="7" t="s">
        <v>116</v>
      </c>
      <c r="E605" s="7" t="s">
        <v>34</v>
      </c>
      <c r="F605" s="30">
        <f>SUM(Ведомственная!G871)</f>
        <v>6410.8</v>
      </c>
    </row>
    <row r="606" spans="1:6" s="29" customFormat="1" ht="31.5">
      <c r="A606" s="153" t="s">
        <v>248</v>
      </c>
      <c r="B606" s="37" t="s">
        <v>399</v>
      </c>
      <c r="C606" s="7" t="s">
        <v>125</v>
      </c>
      <c r="D606" s="7" t="s">
        <v>116</v>
      </c>
      <c r="E606" s="7" t="s">
        <v>44</v>
      </c>
      <c r="F606" s="30">
        <f>SUM(Ведомственная!G928)</f>
        <v>2306.1999999999998</v>
      </c>
    </row>
    <row r="607" spans="1:6" s="29" customFormat="1" ht="31.5">
      <c r="A607" s="153" t="s">
        <v>248</v>
      </c>
      <c r="B607" s="37" t="s">
        <v>399</v>
      </c>
      <c r="C607" s="7" t="s">
        <v>125</v>
      </c>
      <c r="D607" s="7" t="s">
        <v>116</v>
      </c>
      <c r="E607" s="7" t="s">
        <v>54</v>
      </c>
      <c r="F607" s="30">
        <f>SUM(Ведомственная!G941)</f>
        <v>7000</v>
      </c>
    </row>
    <row r="608" spans="1:6" s="29" customFormat="1" ht="47.25">
      <c r="A608" s="153" t="s">
        <v>772</v>
      </c>
      <c r="B608" s="73" t="s">
        <v>421</v>
      </c>
      <c r="C608" s="7"/>
      <c r="D608" s="30"/>
      <c r="E608" s="27"/>
      <c r="F608" s="30">
        <f>SUM(F618+F609)</f>
        <v>51218.9</v>
      </c>
    </row>
    <row r="609" spans="1:6" s="29" customFormat="1" ht="47.25">
      <c r="A609" s="69" t="s">
        <v>80</v>
      </c>
      <c r="B609" s="76" t="s">
        <v>724</v>
      </c>
      <c r="C609" s="70"/>
      <c r="D609" s="72"/>
      <c r="E609" s="27"/>
      <c r="F609" s="72">
        <f>F610+F615+F613</f>
        <v>13981.000000000002</v>
      </c>
    </row>
    <row r="610" spans="1:6" s="29" customFormat="1">
      <c r="A610" s="69" t="s">
        <v>82</v>
      </c>
      <c r="B610" s="76" t="s">
        <v>725</v>
      </c>
      <c r="C610" s="70"/>
      <c r="D610" s="72"/>
      <c r="E610" s="27"/>
      <c r="F610" s="72">
        <f>+F611+F612</f>
        <v>13377.300000000001</v>
      </c>
    </row>
    <row r="611" spans="1:6" s="29" customFormat="1" ht="63">
      <c r="A611" s="69" t="s">
        <v>51</v>
      </c>
      <c r="B611" s="76" t="s">
        <v>725</v>
      </c>
      <c r="C611" s="70" t="s">
        <v>91</v>
      </c>
      <c r="D611" s="7" t="s">
        <v>116</v>
      </c>
      <c r="E611" s="7" t="s">
        <v>176</v>
      </c>
      <c r="F611" s="72">
        <f>SUM(Ведомственная!G998)</f>
        <v>13377.1</v>
      </c>
    </row>
    <row r="612" spans="1:6" s="29" customFormat="1" ht="31.5">
      <c r="A612" s="69" t="s">
        <v>52</v>
      </c>
      <c r="B612" s="76" t="s">
        <v>725</v>
      </c>
      <c r="C612" s="70" t="s">
        <v>93</v>
      </c>
      <c r="D612" s="7" t="s">
        <v>116</v>
      </c>
      <c r="E612" s="7" t="s">
        <v>176</v>
      </c>
      <c r="F612" s="72">
        <f>SUM(Ведомственная!G999)</f>
        <v>0.2</v>
      </c>
    </row>
    <row r="613" spans="1:6" s="29" customFormat="1" ht="31.5">
      <c r="A613" s="69" t="s">
        <v>99</v>
      </c>
      <c r="B613" s="76" t="s">
        <v>964</v>
      </c>
      <c r="C613" s="70"/>
      <c r="D613" s="7"/>
      <c r="E613" s="7"/>
      <c r="F613" s="72">
        <f>SUM(F614)</f>
        <v>313.7</v>
      </c>
    </row>
    <row r="614" spans="1:6" s="29" customFormat="1" ht="31.5">
      <c r="A614" s="69" t="s">
        <v>52</v>
      </c>
      <c r="B614" s="76" t="s">
        <v>964</v>
      </c>
      <c r="C614" s="70" t="s">
        <v>93</v>
      </c>
      <c r="D614" s="7" t="s">
        <v>116</v>
      </c>
      <c r="E614" s="7" t="s">
        <v>176</v>
      </c>
      <c r="F614" s="72">
        <f>SUM(Ведомственная!G1001)</f>
        <v>313.7</v>
      </c>
    </row>
    <row r="615" spans="1:6" s="29" customFormat="1" ht="31.5">
      <c r="A615" s="69" t="s">
        <v>770</v>
      </c>
      <c r="B615" s="76" t="s">
        <v>771</v>
      </c>
      <c r="C615" s="70"/>
      <c r="D615" s="72"/>
      <c r="E615" s="27"/>
      <c r="F615" s="72">
        <f>SUM(F616:F617)</f>
        <v>290</v>
      </c>
    </row>
    <row r="616" spans="1:6" s="29" customFormat="1" ht="31.5">
      <c r="A616" s="69" t="s">
        <v>52</v>
      </c>
      <c r="B616" s="76" t="s">
        <v>771</v>
      </c>
      <c r="C616" s="70" t="s">
        <v>93</v>
      </c>
      <c r="D616" s="7" t="s">
        <v>116</v>
      </c>
      <c r="E616" s="7" t="s">
        <v>176</v>
      </c>
      <c r="F616" s="72">
        <f>SUM(Ведомственная!G1003)</f>
        <v>250</v>
      </c>
    </row>
    <row r="617" spans="1:6" s="29" customFormat="1">
      <c r="A617" s="153" t="s">
        <v>22</v>
      </c>
      <c r="B617" s="76" t="s">
        <v>771</v>
      </c>
      <c r="C617" s="70" t="s">
        <v>98</v>
      </c>
      <c r="D617" s="7" t="s">
        <v>116</v>
      </c>
      <c r="E617" s="7" t="s">
        <v>176</v>
      </c>
      <c r="F617" s="72">
        <f>SUM(Ведомственная!G1004)</f>
        <v>40</v>
      </c>
    </row>
    <row r="618" spans="1:6" s="29" customFormat="1" ht="31.5">
      <c r="A618" s="153" t="s">
        <v>45</v>
      </c>
      <c r="B618" s="25" t="s">
        <v>422</v>
      </c>
      <c r="C618" s="7"/>
      <c r="D618" s="30"/>
      <c r="E618" s="27"/>
      <c r="F618" s="30">
        <f>SUM(F619)</f>
        <v>37237.9</v>
      </c>
    </row>
    <row r="619" spans="1:6" s="29" customFormat="1">
      <c r="A619" s="42" t="s">
        <v>773</v>
      </c>
      <c r="B619" s="25" t="s">
        <v>423</v>
      </c>
      <c r="C619" s="7"/>
      <c r="D619" s="30"/>
      <c r="E619" s="27"/>
      <c r="F619" s="30">
        <f>F620+F622+F623+F621</f>
        <v>37237.9</v>
      </c>
    </row>
    <row r="620" spans="1:6" s="29" customFormat="1" ht="63">
      <c r="A620" s="32" t="s">
        <v>51</v>
      </c>
      <c r="B620" s="25" t="s">
        <v>423</v>
      </c>
      <c r="C620" s="7" t="s">
        <v>91</v>
      </c>
      <c r="D620" s="7" t="s">
        <v>116</v>
      </c>
      <c r="E620" s="7" t="s">
        <v>176</v>
      </c>
      <c r="F620" s="30">
        <f>SUM(Ведомственная!G1007)</f>
        <v>29966.9</v>
      </c>
    </row>
    <row r="621" spans="1:6" s="29" customFormat="1" ht="63">
      <c r="A621" s="32" t="s">
        <v>51</v>
      </c>
      <c r="B621" s="25" t="s">
        <v>423</v>
      </c>
      <c r="C621" s="7" t="s">
        <v>91</v>
      </c>
      <c r="D621" s="7" t="s">
        <v>173</v>
      </c>
      <c r="E621" s="7" t="s">
        <v>172</v>
      </c>
      <c r="F621" s="30">
        <f>SUM(Ведомственная!G1039)</f>
        <v>1805.6</v>
      </c>
    </row>
    <row r="622" spans="1:6" s="29" customFormat="1" ht="31.5">
      <c r="A622" s="153" t="s">
        <v>52</v>
      </c>
      <c r="B622" s="25" t="s">
        <v>423</v>
      </c>
      <c r="C622" s="7" t="s">
        <v>93</v>
      </c>
      <c r="D622" s="7" t="s">
        <v>116</v>
      </c>
      <c r="E622" s="7" t="s">
        <v>176</v>
      </c>
      <c r="F622" s="30">
        <f>SUM(Ведомственная!G1008)</f>
        <v>5211.6000000000004</v>
      </c>
    </row>
    <row r="623" spans="1:6" s="29" customFormat="1">
      <c r="A623" s="153" t="s">
        <v>22</v>
      </c>
      <c r="B623" s="25" t="s">
        <v>423</v>
      </c>
      <c r="C623" s="7" t="s">
        <v>98</v>
      </c>
      <c r="D623" s="7" t="s">
        <v>116</v>
      </c>
      <c r="E623" s="7" t="s">
        <v>176</v>
      </c>
      <c r="F623" s="30">
        <f>SUM(Ведомственная!G1009)</f>
        <v>253.8</v>
      </c>
    </row>
    <row r="624" spans="1:6" s="29" customFormat="1" ht="31.5">
      <c r="A624" s="26" t="s">
        <v>684</v>
      </c>
      <c r="B624" s="27" t="s">
        <v>282</v>
      </c>
      <c r="C624" s="27"/>
      <c r="D624" s="27"/>
      <c r="E624" s="27"/>
      <c r="F624" s="34">
        <f>F625+F638+F655+F666</f>
        <v>130926.3</v>
      </c>
    </row>
    <row r="625" spans="1:6" s="29" customFormat="1" ht="31.5">
      <c r="A625" s="153" t="s">
        <v>369</v>
      </c>
      <c r="B625" s="37" t="s">
        <v>283</v>
      </c>
      <c r="C625" s="37"/>
      <c r="D625" s="27"/>
      <c r="E625" s="27"/>
      <c r="F625" s="33">
        <f>F626</f>
        <v>7372.2999999999993</v>
      </c>
    </row>
    <row r="626" spans="1:6" s="29" customFormat="1" ht="47.25">
      <c r="A626" s="153" t="s">
        <v>80</v>
      </c>
      <c r="B626" s="37" t="s">
        <v>696</v>
      </c>
      <c r="C626" s="37"/>
      <c r="D626" s="27"/>
      <c r="E626" s="27"/>
      <c r="F626" s="33">
        <f>F627+F630+F633+F635</f>
        <v>7372.2999999999993</v>
      </c>
    </row>
    <row r="627" spans="1:6" s="29" customFormat="1">
      <c r="A627" s="153" t="s">
        <v>82</v>
      </c>
      <c r="B627" s="37" t="s">
        <v>697</v>
      </c>
      <c r="C627" s="37"/>
      <c r="D627" s="27"/>
      <c r="E627" s="27"/>
      <c r="F627" s="33">
        <f>F628+F629</f>
        <v>5927.5999999999995</v>
      </c>
    </row>
    <row r="628" spans="1:6" s="29" customFormat="1" ht="63">
      <c r="A628" s="153" t="s">
        <v>51</v>
      </c>
      <c r="B628" s="37" t="s">
        <v>697</v>
      </c>
      <c r="C628" s="37">
        <v>100</v>
      </c>
      <c r="D628" s="7" t="s">
        <v>173</v>
      </c>
      <c r="E628" s="7" t="s">
        <v>172</v>
      </c>
      <c r="F628" s="33">
        <f>SUM(Ведомственная!G813)</f>
        <v>5927.4</v>
      </c>
    </row>
    <row r="629" spans="1:6" s="29" customFormat="1" ht="31.5">
      <c r="A629" s="153" t="s">
        <v>52</v>
      </c>
      <c r="B629" s="60" t="s">
        <v>697</v>
      </c>
      <c r="C629" s="60">
        <v>200</v>
      </c>
      <c r="D629" s="7" t="s">
        <v>173</v>
      </c>
      <c r="E629" s="7" t="s">
        <v>172</v>
      </c>
      <c r="F629" s="33">
        <f>SUM(Ведомственная!G814)</f>
        <v>0.2</v>
      </c>
    </row>
    <row r="630" spans="1:6" s="29" customFormat="1">
      <c r="A630" s="153" t="s">
        <v>97</v>
      </c>
      <c r="B630" s="60" t="s">
        <v>698</v>
      </c>
      <c r="C630" s="60"/>
      <c r="D630" s="27"/>
      <c r="E630" s="27"/>
      <c r="F630" s="61">
        <f>F631+F632</f>
        <v>150.6</v>
      </c>
    </row>
    <row r="631" spans="1:6" s="29" customFormat="1" ht="31.5">
      <c r="A631" s="153" t="s">
        <v>52</v>
      </c>
      <c r="B631" s="37" t="s">
        <v>698</v>
      </c>
      <c r="C631" s="37">
        <v>200</v>
      </c>
      <c r="D631" s="7" t="s">
        <v>173</v>
      </c>
      <c r="E631" s="7" t="s">
        <v>172</v>
      </c>
      <c r="F631" s="33">
        <f>SUM(Ведомственная!G816)</f>
        <v>149.6</v>
      </c>
    </row>
    <row r="632" spans="1:6" s="29" customFormat="1">
      <c r="A632" s="153" t="s">
        <v>22</v>
      </c>
      <c r="B632" s="37" t="s">
        <v>698</v>
      </c>
      <c r="C632" s="37">
        <v>800</v>
      </c>
      <c r="D632" s="7" t="s">
        <v>173</v>
      </c>
      <c r="E632" s="7" t="s">
        <v>172</v>
      </c>
      <c r="F632" s="33">
        <f>SUM(Ведомственная!G817)</f>
        <v>1</v>
      </c>
    </row>
    <row r="633" spans="1:6" s="29" customFormat="1" ht="31.5">
      <c r="A633" s="153" t="s">
        <v>99</v>
      </c>
      <c r="B633" s="37" t="s">
        <v>699</v>
      </c>
      <c r="C633" s="37"/>
      <c r="D633" s="27"/>
      <c r="E633" s="27"/>
      <c r="F633" s="33">
        <f>F634</f>
        <v>454.7</v>
      </c>
    </row>
    <row r="634" spans="1:6" ht="31.5">
      <c r="A634" s="153" t="s">
        <v>52</v>
      </c>
      <c r="B634" s="37" t="s">
        <v>699</v>
      </c>
      <c r="C634" s="37">
        <v>200</v>
      </c>
      <c r="D634" s="7" t="s">
        <v>173</v>
      </c>
      <c r="E634" s="7" t="s">
        <v>172</v>
      </c>
      <c r="F634" s="33">
        <f>SUM(Ведомственная!G819)</f>
        <v>454.7</v>
      </c>
    </row>
    <row r="635" spans="1:6" ht="31.5">
      <c r="A635" s="153" t="s">
        <v>100</v>
      </c>
      <c r="B635" s="37" t="s">
        <v>700</v>
      </c>
      <c r="C635" s="37"/>
      <c r="D635" s="7"/>
      <c r="E635" s="7"/>
      <c r="F635" s="33">
        <f>F636+F637</f>
        <v>839.4</v>
      </c>
    </row>
    <row r="636" spans="1:6" ht="31.5">
      <c r="A636" s="153" t="s">
        <v>52</v>
      </c>
      <c r="B636" s="37" t="s">
        <v>700</v>
      </c>
      <c r="C636" s="37">
        <v>200</v>
      </c>
      <c r="D636" s="7" t="s">
        <v>173</v>
      </c>
      <c r="E636" s="7" t="s">
        <v>172</v>
      </c>
      <c r="F636" s="33">
        <f>SUM(Ведомственная!G821)</f>
        <v>728.9</v>
      </c>
    </row>
    <row r="637" spans="1:6">
      <c r="A637" s="153" t="s">
        <v>22</v>
      </c>
      <c r="B637" s="37" t="s">
        <v>700</v>
      </c>
      <c r="C637" s="37">
        <v>800</v>
      </c>
      <c r="D637" s="7" t="s">
        <v>173</v>
      </c>
      <c r="E637" s="7" t="s">
        <v>172</v>
      </c>
      <c r="F637" s="33">
        <f>SUM(Ведомственная!G822)</f>
        <v>110.5</v>
      </c>
    </row>
    <row r="638" spans="1:6" ht="31.5">
      <c r="A638" s="153" t="s">
        <v>294</v>
      </c>
      <c r="B638" s="7" t="s">
        <v>285</v>
      </c>
      <c r="C638" s="7"/>
      <c r="D638" s="7"/>
      <c r="E638" s="7"/>
      <c r="F638" s="30">
        <f>F639</f>
        <v>10808.5</v>
      </c>
    </row>
    <row r="639" spans="1:6">
      <c r="A639" s="153" t="s">
        <v>35</v>
      </c>
      <c r="B639" s="7" t="s">
        <v>370</v>
      </c>
      <c r="C639" s="7"/>
      <c r="D639" s="7"/>
      <c r="E639" s="7"/>
      <c r="F639" s="30">
        <f>F640+F647+F651+F653+F649</f>
        <v>10808.5</v>
      </c>
    </row>
    <row r="640" spans="1:6">
      <c r="A640" s="153" t="s">
        <v>284</v>
      </c>
      <c r="B640" s="7" t="s">
        <v>371</v>
      </c>
      <c r="C640" s="7"/>
      <c r="D640" s="7"/>
      <c r="E640" s="7"/>
      <c r="F640" s="30">
        <f>+F641+F642+F643+F644+F645</f>
        <v>7775.4</v>
      </c>
    </row>
    <row r="641" spans="1:6" ht="31.5">
      <c r="A641" s="153" t="s">
        <v>701</v>
      </c>
      <c r="B641" s="7" t="s">
        <v>371</v>
      </c>
      <c r="C641" s="7" t="s">
        <v>91</v>
      </c>
      <c r="D641" s="7" t="s">
        <v>173</v>
      </c>
      <c r="E641" s="7" t="s">
        <v>34</v>
      </c>
      <c r="F641" s="30">
        <f>SUM(Ведомственная!G739)</f>
        <v>2326.1999999999998</v>
      </c>
    </row>
    <row r="642" spans="1:6" ht="31.5">
      <c r="A642" s="153" t="s">
        <v>52</v>
      </c>
      <c r="B642" s="7" t="s">
        <v>371</v>
      </c>
      <c r="C642" s="7" t="s">
        <v>93</v>
      </c>
      <c r="D642" s="7" t="s">
        <v>173</v>
      </c>
      <c r="E642" s="7" t="s">
        <v>34</v>
      </c>
      <c r="F642" s="30">
        <f>SUM(Ведомственная!G740)</f>
        <v>3666.2</v>
      </c>
    </row>
    <row r="643" spans="1:6">
      <c r="A643" s="153" t="s">
        <v>42</v>
      </c>
      <c r="B643" s="7" t="s">
        <v>371</v>
      </c>
      <c r="C643" s="7" t="s">
        <v>101</v>
      </c>
      <c r="D643" s="7" t="s">
        <v>173</v>
      </c>
      <c r="E643" s="7" t="s">
        <v>34</v>
      </c>
      <c r="F643" s="30">
        <f>SUM(Ведомственная!G741)</f>
        <v>183</v>
      </c>
    </row>
    <row r="644" spans="1:6" ht="31.5">
      <c r="A644" s="153" t="s">
        <v>248</v>
      </c>
      <c r="B644" s="7" t="s">
        <v>371</v>
      </c>
      <c r="C644" s="7" t="s">
        <v>125</v>
      </c>
      <c r="D644" s="7" t="s">
        <v>173</v>
      </c>
      <c r="E644" s="7" t="s">
        <v>34</v>
      </c>
      <c r="F644" s="30">
        <f>SUM(Ведомственная!G742)</f>
        <v>300</v>
      </c>
    </row>
    <row r="645" spans="1:6" ht="31.5">
      <c r="A645" s="153" t="s">
        <v>619</v>
      </c>
      <c r="B645" s="7" t="s">
        <v>702</v>
      </c>
      <c r="C645" s="7"/>
      <c r="D645" s="7"/>
      <c r="E645" s="7"/>
      <c r="F645" s="30">
        <f>F646</f>
        <v>1300</v>
      </c>
    </row>
    <row r="646" spans="1:6" ht="31.5">
      <c r="A646" s="153" t="s">
        <v>248</v>
      </c>
      <c r="B646" s="7" t="s">
        <v>702</v>
      </c>
      <c r="C646" s="7" t="s">
        <v>125</v>
      </c>
      <c r="D646" s="7" t="s">
        <v>173</v>
      </c>
      <c r="E646" s="7" t="s">
        <v>34</v>
      </c>
      <c r="F646" s="30">
        <f>SUM(Ведомственная!G744)</f>
        <v>1300</v>
      </c>
    </row>
    <row r="647" spans="1:6" ht="94.5">
      <c r="A647" s="153" t="s">
        <v>871</v>
      </c>
      <c r="B647" s="66" t="s">
        <v>873</v>
      </c>
      <c r="C647" s="7"/>
      <c r="D647" s="7"/>
      <c r="E647" s="7"/>
      <c r="F647" s="30">
        <f>F648</f>
        <v>1100</v>
      </c>
    </row>
    <row r="648" spans="1:6" ht="31.5">
      <c r="A648" s="153" t="s">
        <v>248</v>
      </c>
      <c r="B648" s="66" t="s">
        <v>873</v>
      </c>
      <c r="C648" s="7" t="s">
        <v>125</v>
      </c>
      <c r="D648" s="7" t="s">
        <v>173</v>
      </c>
      <c r="E648" s="7" t="s">
        <v>54</v>
      </c>
      <c r="F648" s="30">
        <f>SUM(Ведомственная!G805)</f>
        <v>1100</v>
      </c>
    </row>
    <row r="649" spans="1:6" ht="78.75">
      <c r="A649" s="153" t="s">
        <v>865</v>
      </c>
      <c r="B649" s="66" t="s">
        <v>863</v>
      </c>
      <c r="C649" s="7"/>
      <c r="D649" s="7"/>
      <c r="E649" s="7"/>
      <c r="F649" s="30">
        <f>F650</f>
        <v>1348.1</v>
      </c>
    </row>
    <row r="650" spans="1:6" ht="31.5">
      <c r="A650" s="153" t="s">
        <v>248</v>
      </c>
      <c r="B650" s="66" t="s">
        <v>863</v>
      </c>
      <c r="C650" s="7" t="s">
        <v>125</v>
      </c>
      <c r="D650" s="7" t="s">
        <v>173</v>
      </c>
      <c r="E650" s="7" t="s">
        <v>44</v>
      </c>
      <c r="F650" s="30">
        <f>SUM(Ведомственная!G784)</f>
        <v>1348.1</v>
      </c>
    </row>
    <row r="651" spans="1:6" ht="78.75">
      <c r="A651" s="153" t="s">
        <v>866</v>
      </c>
      <c r="B651" s="66" t="s">
        <v>864</v>
      </c>
      <c r="C651" s="7"/>
      <c r="D651" s="7"/>
      <c r="E651" s="7"/>
      <c r="F651" s="30">
        <f>F652</f>
        <v>165</v>
      </c>
    </row>
    <row r="652" spans="1:6" ht="31.5">
      <c r="A652" s="153" t="s">
        <v>248</v>
      </c>
      <c r="B652" s="66" t="s">
        <v>864</v>
      </c>
      <c r="C652" s="7" t="s">
        <v>125</v>
      </c>
      <c r="D652" s="7" t="s">
        <v>173</v>
      </c>
      <c r="E652" s="7" t="s">
        <v>44</v>
      </c>
      <c r="F652" s="30">
        <f>SUM(Ведомственная!G786)</f>
        <v>165</v>
      </c>
    </row>
    <row r="653" spans="1:6" ht="63">
      <c r="A653" s="153" t="s">
        <v>872</v>
      </c>
      <c r="B653" s="66" t="s">
        <v>874</v>
      </c>
      <c r="C653" s="7"/>
      <c r="D653" s="7"/>
      <c r="E653" s="7"/>
      <c r="F653" s="30">
        <f>F654</f>
        <v>420</v>
      </c>
    </row>
    <row r="654" spans="1:6" ht="31.5">
      <c r="A654" s="153" t="s">
        <v>248</v>
      </c>
      <c r="B654" s="66" t="s">
        <v>874</v>
      </c>
      <c r="C654" s="7" t="s">
        <v>125</v>
      </c>
      <c r="D654" s="7" t="s">
        <v>173</v>
      </c>
      <c r="E654" s="7" t="s">
        <v>54</v>
      </c>
      <c r="F654" s="30">
        <f>SUM(Ведомственная!G807)</f>
        <v>420</v>
      </c>
    </row>
    <row r="655" spans="1:6" ht="78.75">
      <c r="A655" s="153" t="s">
        <v>292</v>
      </c>
      <c r="B655" s="25" t="s">
        <v>287</v>
      </c>
      <c r="C655" s="7"/>
      <c r="D655" s="7"/>
      <c r="E655" s="7"/>
      <c r="F655" s="30">
        <f>F656+F659</f>
        <v>108104.8</v>
      </c>
    </row>
    <row r="656" spans="1:6" ht="31.5">
      <c r="A656" s="153" t="s">
        <v>286</v>
      </c>
      <c r="B656" s="25" t="s">
        <v>372</v>
      </c>
      <c r="C656" s="7"/>
      <c r="D656" s="7"/>
      <c r="E656" s="7"/>
      <c r="F656" s="30">
        <f>F657</f>
        <v>105913.7</v>
      </c>
    </row>
    <row r="657" spans="1:6">
      <c r="A657" s="153" t="s">
        <v>284</v>
      </c>
      <c r="B657" s="25" t="s">
        <v>373</v>
      </c>
      <c r="C657" s="7"/>
      <c r="D657" s="7"/>
      <c r="E657" s="7"/>
      <c r="F657" s="30">
        <f>F658</f>
        <v>105913.7</v>
      </c>
    </row>
    <row r="658" spans="1:6" ht="31.5">
      <c r="A658" s="153" t="s">
        <v>72</v>
      </c>
      <c r="B658" s="25" t="s">
        <v>373</v>
      </c>
      <c r="C658" s="7" t="s">
        <v>125</v>
      </c>
      <c r="D658" s="7" t="s">
        <v>173</v>
      </c>
      <c r="E658" s="7" t="s">
        <v>34</v>
      </c>
      <c r="F658" s="30">
        <f>SUM(Ведомственная!G748)</f>
        <v>105913.7</v>
      </c>
    </row>
    <row r="659" spans="1:6">
      <c r="A659" s="153" t="s">
        <v>154</v>
      </c>
      <c r="B659" s="25" t="s">
        <v>573</v>
      </c>
      <c r="C659" s="7"/>
      <c r="D659" s="7"/>
      <c r="E659" s="7"/>
      <c r="F659" s="30">
        <f>F663+F660</f>
        <v>2191.1</v>
      </c>
    </row>
    <row r="660" spans="1:6" ht="31.5">
      <c r="A660" s="153" t="s">
        <v>289</v>
      </c>
      <c r="B660" s="25" t="s">
        <v>574</v>
      </c>
      <c r="C660" s="7"/>
      <c r="D660" s="7"/>
      <c r="E660" s="7"/>
      <c r="F660" s="30">
        <f>F661</f>
        <v>1034.8</v>
      </c>
    </row>
    <row r="661" spans="1:6">
      <c r="A661" s="153" t="s">
        <v>284</v>
      </c>
      <c r="B661" s="25" t="s">
        <v>575</v>
      </c>
      <c r="C661" s="7"/>
      <c r="D661" s="7"/>
      <c r="E661" s="7"/>
      <c r="F661" s="30">
        <f>F662</f>
        <v>1034.8</v>
      </c>
    </row>
    <row r="662" spans="1:6" ht="31.5">
      <c r="A662" s="153" t="s">
        <v>248</v>
      </c>
      <c r="B662" s="25" t="s">
        <v>575</v>
      </c>
      <c r="C662" s="7" t="s">
        <v>125</v>
      </c>
      <c r="D662" s="7" t="s">
        <v>173</v>
      </c>
      <c r="E662" s="7" t="s">
        <v>34</v>
      </c>
      <c r="F662" s="30">
        <f>SUM(Ведомственная!G752)</f>
        <v>1034.8</v>
      </c>
    </row>
    <row r="663" spans="1:6" ht="31.5">
      <c r="A663" s="153" t="s">
        <v>290</v>
      </c>
      <c r="B663" s="7" t="s">
        <v>617</v>
      </c>
      <c r="C663" s="7"/>
      <c r="D663" s="7"/>
      <c r="E663" s="7"/>
      <c r="F663" s="30">
        <f>F664</f>
        <v>1156.3</v>
      </c>
    </row>
    <row r="664" spans="1:6">
      <c r="A664" s="153" t="s">
        <v>284</v>
      </c>
      <c r="B664" s="7" t="s">
        <v>618</v>
      </c>
      <c r="C664" s="7"/>
      <c r="D664" s="7"/>
      <c r="E664" s="7"/>
      <c r="F664" s="30">
        <f>F665</f>
        <v>1156.3</v>
      </c>
    </row>
    <row r="665" spans="1:6" ht="31.5">
      <c r="A665" s="153" t="s">
        <v>72</v>
      </c>
      <c r="B665" s="7" t="s">
        <v>618</v>
      </c>
      <c r="C665" s="7" t="s">
        <v>125</v>
      </c>
      <c r="D665" s="7" t="s">
        <v>173</v>
      </c>
      <c r="E665" s="7" t="s">
        <v>34</v>
      </c>
      <c r="F665" s="30">
        <f>SUM(Ведомственная!G755)</f>
        <v>1156.3</v>
      </c>
    </row>
    <row r="666" spans="1:6" ht="31.5">
      <c r="A666" s="153" t="s">
        <v>293</v>
      </c>
      <c r="B666" s="7" t="s">
        <v>291</v>
      </c>
      <c r="C666" s="7"/>
      <c r="D666" s="7"/>
      <c r="E666" s="7"/>
      <c r="F666" s="30">
        <f>F667+F672+F670</f>
        <v>4640.7</v>
      </c>
    </row>
    <row r="667" spans="1:6" ht="47.25">
      <c r="A667" s="153" t="s">
        <v>80</v>
      </c>
      <c r="B667" s="7" t="s">
        <v>703</v>
      </c>
      <c r="C667" s="7"/>
      <c r="D667" s="41"/>
      <c r="E667" s="41"/>
      <c r="F667" s="30">
        <f>F668</f>
        <v>252</v>
      </c>
    </row>
    <row r="668" spans="1:6" ht="31.5">
      <c r="A668" s="153" t="s">
        <v>100</v>
      </c>
      <c r="B668" s="7" t="s">
        <v>704</v>
      </c>
      <c r="C668" s="7"/>
      <c r="D668" s="7"/>
      <c r="E668" s="7"/>
      <c r="F668" s="30">
        <f>F669</f>
        <v>252</v>
      </c>
    </row>
    <row r="669" spans="1:6" ht="31.5">
      <c r="A669" s="153" t="s">
        <v>52</v>
      </c>
      <c r="B669" s="7" t="s">
        <v>704</v>
      </c>
      <c r="C669" s="7" t="s">
        <v>93</v>
      </c>
      <c r="D669" s="7" t="s">
        <v>173</v>
      </c>
      <c r="E669" s="7" t="s">
        <v>172</v>
      </c>
      <c r="F669" s="30">
        <f>SUM(Ведомственная!G826)</f>
        <v>252</v>
      </c>
    </row>
    <row r="670" spans="1:6" ht="31.5">
      <c r="A670" s="32" t="s">
        <v>436</v>
      </c>
      <c r="B670" s="40" t="s">
        <v>365</v>
      </c>
      <c r="C670" s="40"/>
      <c r="D670" s="7"/>
      <c r="E670" s="7"/>
      <c r="F670" s="30">
        <f>F671</f>
        <v>100</v>
      </c>
    </row>
    <row r="671" spans="1:6" ht="31.5">
      <c r="A671" s="32" t="s">
        <v>306</v>
      </c>
      <c r="B671" s="40" t="s">
        <v>365</v>
      </c>
      <c r="C671" s="40">
        <v>400</v>
      </c>
      <c r="D671" s="7" t="s">
        <v>173</v>
      </c>
      <c r="E671" s="7" t="s">
        <v>34</v>
      </c>
      <c r="F671" s="30">
        <f>SUM(Ведомственная!G470)</f>
        <v>100</v>
      </c>
    </row>
    <row r="672" spans="1:6">
      <c r="A672" s="153" t="s">
        <v>154</v>
      </c>
      <c r="B672" s="7" t="s">
        <v>374</v>
      </c>
      <c r="C672" s="7"/>
      <c r="D672" s="7"/>
      <c r="E672" s="7"/>
      <c r="F672" s="30">
        <f>F673+F676+F679</f>
        <v>4288.7</v>
      </c>
    </row>
    <row r="673" spans="1:6" ht="31.5">
      <c r="A673" s="153" t="s">
        <v>288</v>
      </c>
      <c r="B673" s="7" t="s">
        <v>375</v>
      </c>
      <c r="C673" s="7"/>
      <c r="D673" s="7"/>
      <c r="E673" s="7"/>
      <c r="F673" s="30">
        <f>F674</f>
        <v>1356</v>
      </c>
    </row>
    <row r="674" spans="1:6">
      <c r="A674" s="153" t="s">
        <v>284</v>
      </c>
      <c r="B674" s="7" t="s">
        <v>376</v>
      </c>
      <c r="C674" s="7"/>
      <c r="D674" s="7"/>
      <c r="E674" s="7"/>
      <c r="F674" s="30">
        <f>F675</f>
        <v>1356</v>
      </c>
    </row>
    <row r="675" spans="1:6" ht="31.5">
      <c r="A675" s="153" t="s">
        <v>248</v>
      </c>
      <c r="B675" s="7" t="s">
        <v>376</v>
      </c>
      <c r="C675" s="7" t="s">
        <v>125</v>
      </c>
      <c r="D675" s="7" t="s">
        <v>173</v>
      </c>
      <c r="E675" s="7" t="s">
        <v>34</v>
      </c>
      <c r="F675" s="30">
        <f>SUM(Ведомственная!G760)</f>
        <v>1356</v>
      </c>
    </row>
    <row r="676" spans="1:6" ht="31.5" hidden="1">
      <c r="A676" s="153" t="s">
        <v>289</v>
      </c>
      <c r="B676" s="7" t="s">
        <v>377</v>
      </c>
      <c r="C676" s="7"/>
      <c r="D676" s="7"/>
      <c r="E676" s="7"/>
      <c r="F676" s="30">
        <f>F677</f>
        <v>0</v>
      </c>
    </row>
    <row r="677" spans="1:6" hidden="1">
      <c r="A677" s="153" t="s">
        <v>284</v>
      </c>
      <c r="B677" s="7" t="s">
        <v>378</v>
      </c>
      <c r="C677" s="7"/>
      <c r="D677" s="7"/>
      <c r="E677" s="7"/>
      <c r="F677" s="30">
        <f>F678</f>
        <v>0</v>
      </c>
    </row>
    <row r="678" spans="1:6" ht="31.5" hidden="1">
      <c r="A678" s="153" t="s">
        <v>248</v>
      </c>
      <c r="B678" s="7" t="s">
        <v>378</v>
      </c>
      <c r="C678" s="7" t="s">
        <v>125</v>
      </c>
      <c r="D678" s="7" t="s">
        <v>173</v>
      </c>
      <c r="E678" s="7" t="s">
        <v>34</v>
      </c>
      <c r="F678" s="30">
        <v>0</v>
      </c>
    </row>
    <row r="679" spans="1:6" ht="31.5">
      <c r="A679" s="153" t="s">
        <v>290</v>
      </c>
      <c r="B679" s="7" t="s">
        <v>379</v>
      </c>
      <c r="C679" s="7"/>
      <c r="D679" s="7"/>
      <c r="E679" s="7"/>
      <c r="F679" s="30">
        <f>F680</f>
        <v>2932.7</v>
      </c>
    </row>
    <row r="680" spans="1:6">
      <c r="A680" s="153" t="s">
        <v>284</v>
      </c>
      <c r="B680" s="7" t="s">
        <v>380</v>
      </c>
      <c r="C680" s="7"/>
      <c r="D680" s="7"/>
      <c r="E680" s="7"/>
      <c r="F680" s="30">
        <f>F681</f>
        <v>2932.7</v>
      </c>
    </row>
    <row r="681" spans="1:6" ht="31.5">
      <c r="A681" s="153" t="s">
        <v>248</v>
      </c>
      <c r="B681" s="7" t="s">
        <v>380</v>
      </c>
      <c r="C681" s="7" t="s">
        <v>125</v>
      </c>
      <c r="D681" s="7" t="s">
        <v>173</v>
      </c>
      <c r="E681" s="7" t="s">
        <v>34</v>
      </c>
      <c r="F681" s="30">
        <f>SUM(Ведомственная!G766)</f>
        <v>2932.7</v>
      </c>
    </row>
    <row r="682" spans="1:6" s="29" customFormat="1" ht="31.5">
      <c r="A682" s="26" t="s">
        <v>677</v>
      </c>
      <c r="B682" s="35" t="s">
        <v>16</v>
      </c>
      <c r="C682" s="35"/>
      <c r="D682" s="55"/>
      <c r="E682" s="55"/>
      <c r="F682" s="56">
        <f>SUM(F683+F710+F715+F721)</f>
        <v>26639.7</v>
      </c>
    </row>
    <row r="683" spans="1:6" ht="47.25">
      <c r="A683" s="153" t="s">
        <v>84</v>
      </c>
      <c r="B683" s="37" t="s">
        <v>17</v>
      </c>
      <c r="C683" s="37"/>
      <c r="D683" s="154"/>
      <c r="E683" s="154"/>
      <c r="F683" s="33">
        <f>F699+F684+F702</f>
        <v>19047.7</v>
      </c>
    </row>
    <row r="684" spans="1:6">
      <c r="A684" s="153" t="s">
        <v>35</v>
      </c>
      <c r="B684" s="37" t="s">
        <v>36</v>
      </c>
      <c r="C684" s="37"/>
      <c r="D684" s="154"/>
      <c r="E684" s="154"/>
      <c r="F684" s="33">
        <f>SUM(F685+F688+F695)</f>
        <v>16163.8</v>
      </c>
    </row>
    <row r="685" spans="1:6">
      <c r="A685" s="153" t="s">
        <v>38</v>
      </c>
      <c r="B685" s="37" t="s">
        <v>39</v>
      </c>
      <c r="C685" s="37"/>
      <c r="D685" s="154"/>
      <c r="E685" s="154"/>
      <c r="F685" s="33">
        <f>F686</f>
        <v>11329.3</v>
      </c>
    </row>
    <row r="686" spans="1:6" ht="31.5">
      <c r="A686" s="153" t="s">
        <v>40</v>
      </c>
      <c r="B686" s="37" t="s">
        <v>41</v>
      </c>
      <c r="C686" s="37"/>
      <c r="D686" s="154"/>
      <c r="E686" s="154"/>
      <c r="F686" s="33">
        <f>F687</f>
        <v>11329.3</v>
      </c>
    </row>
    <row r="687" spans="1:6">
      <c r="A687" s="153" t="s">
        <v>42</v>
      </c>
      <c r="B687" s="37" t="s">
        <v>41</v>
      </c>
      <c r="C687" s="37">
        <v>300</v>
      </c>
      <c r="D687" s="154" t="s">
        <v>31</v>
      </c>
      <c r="E687" s="154" t="s">
        <v>34</v>
      </c>
      <c r="F687" s="33">
        <f>SUM(Ведомственная!G544)</f>
        <v>11329.3</v>
      </c>
    </row>
    <row r="688" spans="1:6">
      <c r="A688" s="153" t="s">
        <v>55</v>
      </c>
      <c r="B688" s="37" t="s">
        <v>56</v>
      </c>
      <c r="C688" s="37"/>
      <c r="D688" s="154"/>
      <c r="E688" s="154"/>
      <c r="F688" s="33">
        <f>F689+F691+F693</f>
        <v>3432.8</v>
      </c>
    </row>
    <row r="689" spans="1:6">
      <c r="A689" s="153" t="s">
        <v>57</v>
      </c>
      <c r="B689" s="37" t="s">
        <v>58</v>
      </c>
      <c r="C689" s="37"/>
      <c r="D689" s="154"/>
      <c r="E689" s="154"/>
      <c r="F689" s="33">
        <f>F690</f>
        <v>1200</v>
      </c>
    </row>
    <row r="690" spans="1:6">
      <c r="A690" s="153" t="s">
        <v>42</v>
      </c>
      <c r="B690" s="37" t="s">
        <v>58</v>
      </c>
      <c r="C690" s="37">
        <v>300</v>
      </c>
      <c r="D690" s="154" t="s">
        <v>31</v>
      </c>
      <c r="E690" s="154" t="s">
        <v>54</v>
      </c>
      <c r="F690" s="33">
        <f>SUM(Ведомственная!G627)</f>
        <v>1200</v>
      </c>
    </row>
    <row r="691" spans="1:6" ht="31.5">
      <c r="A691" s="153" t="s">
        <v>59</v>
      </c>
      <c r="B691" s="37" t="s">
        <v>60</v>
      </c>
      <c r="C691" s="37"/>
      <c r="D691" s="154"/>
      <c r="E691" s="154"/>
      <c r="F691" s="33">
        <f>F692</f>
        <v>1587.8</v>
      </c>
    </row>
    <row r="692" spans="1:6">
      <c r="A692" s="153" t="s">
        <v>42</v>
      </c>
      <c r="B692" s="37" t="s">
        <v>60</v>
      </c>
      <c r="C692" s="37">
        <v>300</v>
      </c>
      <c r="D692" s="154" t="s">
        <v>31</v>
      </c>
      <c r="E692" s="154" t="s">
        <v>54</v>
      </c>
      <c r="F692" s="33">
        <f>SUM(Ведомственная!G629)</f>
        <v>1587.8</v>
      </c>
    </row>
    <row r="693" spans="1:6" ht="47.25">
      <c r="A693" s="153" t="s">
        <v>571</v>
      </c>
      <c r="B693" s="7" t="s">
        <v>572</v>
      </c>
      <c r="C693" s="154"/>
      <c r="D693" s="154"/>
      <c r="E693" s="154"/>
      <c r="F693" s="33">
        <f>F694</f>
        <v>645</v>
      </c>
    </row>
    <row r="694" spans="1:6">
      <c r="A694" s="153" t="s">
        <v>42</v>
      </c>
      <c r="B694" s="7" t="s">
        <v>572</v>
      </c>
      <c r="C694" s="154" t="s">
        <v>101</v>
      </c>
      <c r="D694" s="154" t="s">
        <v>31</v>
      </c>
      <c r="E694" s="154" t="s">
        <v>54</v>
      </c>
      <c r="F694" s="30">
        <f>SUM(Ведомственная!G631)</f>
        <v>645</v>
      </c>
    </row>
    <row r="695" spans="1:6" ht="31.5">
      <c r="A695" s="153" t="s">
        <v>61</v>
      </c>
      <c r="B695" s="37" t="s">
        <v>62</v>
      </c>
      <c r="C695" s="37"/>
      <c r="D695" s="154"/>
      <c r="E695" s="154"/>
      <c r="F695" s="33">
        <f>F696</f>
        <v>1401.7</v>
      </c>
    </row>
    <row r="696" spans="1:6">
      <c r="A696" s="153" t="s">
        <v>63</v>
      </c>
      <c r="B696" s="37" t="s">
        <v>64</v>
      </c>
      <c r="C696" s="37"/>
      <c r="D696" s="154"/>
      <c r="E696" s="154"/>
      <c r="F696" s="33">
        <f>F697+F698</f>
        <v>1401.7</v>
      </c>
    </row>
    <row r="697" spans="1:6" ht="31.5">
      <c r="A697" s="153" t="s">
        <v>52</v>
      </c>
      <c r="B697" s="37" t="s">
        <v>64</v>
      </c>
      <c r="C697" s="37">
        <v>200</v>
      </c>
      <c r="D697" s="154" t="s">
        <v>31</v>
      </c>
      <c r="E697" s="154" t="s">
        <v>54</v>
      </c>
      <c r="F697" s="33">
        <f>SUM(Ведомственная!G634)</f>
        <v>888.5</v>
      </c>
    </row>
    <row r="698" spans="1:6">
      <c r="A698" s="153" t="s">
        <v>42</v>
      </c>
      <c r="B698" s="37" t="s">
        <v>64</v>
      </c>
      <c r="C698" s="37">
        <v>300</v>
      </c>
      <c r="D698" s="154" t="s">
        <v>31</v>
      </c>
      <c r="E698" s="154" t="s">
        <v>54</v>
      </c>
      <c r="F698" s="33">
        <f>SUM(Ведомственная!G635)</f>
        <v>513.20000000000005</v>
      </c>
    </row>
    <row r="699" spans="1:6" ht="47.25" hidden="1">
      <c r="A699" s="153" t="s">
        <v>18</v>
      </c>
      <c r="B699" s="37" t="s">
        <v>19</v>
      </c>
      <c r="C699" s="37"/>
      <c r="D699" s="154"/>
      <c r="E699" s="154"/>
      <c r="F699" s="33">
        <f>SUM(F700)</f>
        <v>0</v>
      </c>
    </row>
    <row r="700" spans="1:6" hidden="1">
      <c r="A700" s="153" t="s">
        <v>20</v>
      </c>
      <c r="B700" s="37" t="s">
        <v>21</v>
      </c>
      <c r="C700" s="37"/>
      <c r="D700" s="154"/>
      <c r="E700" s="154"/>
      <c r="F700" s="33">
        <f>F701</f>
        <v>0</v>
      </c>
    </row>
    <row r="701" spans="1:6" hidden="1">
      <c r="A701" s="153" t="s">
        <v>22</v>
      </c>
      <c r="B701" s="37" t="s">
        <v>21</v>
      </c>
      <c r="C701" s="37">
        <v>800</v>
      </c>
      <c r="D701" s="154" t="s">
        <v>13</v>
      </c>
      <c r="E701" s="154" t="s">
        <v>15</v>
      </c>
      <c r="F701" s="33">
        <v>0</v>
      </c>
    </row>
    <row r="702" spans="1:6" ht="31.5">
      <c r="A702" s="153" t="s">
        <v>45</v>
      </c>
      <c r="B702" s="37" t="s">
        <v>46</v>
      </c>
      <c r="C702" s="37"/>
      <c r="D702" s="154"/>
      <c r="E702" s="154"/>
      <c r="F702" s="33">
        <f>SUM(F703)+F707</f>
        <v>2883.9</v>
      </c>
    </row>
    <row r="703" spans="1:6">
      <c r="A703" s="153" t="s">
        <v>47</v>
      </c>
      <c r="B703" s="37" t="s">
        <v>48</v>
      </c>
      <c r="C703" s="37"/>
      <c r="D703" s="154"/>
      <c r="E703" s="154"/>
      <c r="F703" s="33">
        <f>F704</f>
        <v>2810</v>
      </c>
    </row>
    <row r="704" spans="1:6" ht="47.25">
      <c r="A704" s="153" t="s">
        <v>49</v>
      </c>
      <c r="B704" s="37" t="s">
        <v>50</v>
      </c>
      <c r="C704" s="37"/>
      <c r="D704" s="154"/>
      <c r="E704" s="154"/>
      <c r="F704" s="33">
        <f>F705+F706</f>
        <v>2810</v>
      </c>
    </row>
    <row r="705" spans="1:6" ht="63">
      <c r="A705" s="153" t="s">
        <v>51</v>
      </c>
      <c r="B705" s="37" t="s">
        <v>50</v>
      </c>
      <c r="C705" s="37">
        <v>100</v>
      </c>
      <c r="D705" s="154" t="s">
        <v>31</v>
      </c>
      <c r="E705" s="154" t="s">
        <v>44</v>
      </c>
      <c r="F705" s="33">
        <f>SUM(Ведомственная!G558)</f>
        <v>1657.6</v>
      </c>
    </row>
    <row r="706" spans="1:6" ht="29.25" customHeight="1">
      <c r="A706" s="153" t="s">
        <v>52</v>
      </c>
      <c r="B706" s="37" t="s">
        <v>50</v>
      </c>
      <c r="C706" s="37">
        <v>200</v>
      </c>
      <c r="D706" s="154" t="s">
        <v>31</v>
      </c>
      <c r="E706" s="154" t="s">
        <v>44</v>
      </c>
      <c r="F706" s="33">
        <f>SUM(Ведомственная!G559)</f>
        <v>1152.4000000000001</v>
      </c>
    </row>
    <row r="707" spans="1:6">
      <c r="A707" s="153" t="s">
        <v>931</v>
      </c>
      <c r="B707" s="37" t="s">
        <v>930</v>
      </c>
      <c r="C707" s="37"/>
      <c r="D707" s="154"/>
      <c r="E707" s="154"/>
      <c r="F707" s="33">
        <f>SUM(F709)</f>
        <v>73.900000000000006</v>
      </c>
    </row>
    <row r="708" spans="1:6" ht="47.25">
      <c r="A708" s="158" t="s">
        <v>970</v>
      </c>
      <c r="B708" s="37" t="s">
        <v>969</v>
      </c>
      <c r="C708" s="37"/>
      <c r="D708" s="159"/>
      <c r="E708" s="159"/>
      <c r="F708" s="157">
        <f>SUM(F709)</f>
        <v>73.900000000000006</v>
      </c>
    </row>
    <row r="709" spans="1:6" ht="31.5">
      <c r="A709" s="153" t="s">
        <v>52</v>
      </c>
      <c r="B709" s="37" t="s">
        <v>969</v>
      </c>
      <c r="C709" s="37">
        <v>200</v>
      </c>
      <c r="D709" s="154" t="s">
        <v>31</v>
      </c>
      <c r="E709" s="154" t="s">
        <v>13</v>
      </c>
      <c r="F709" s="33">
        <f>SUM(Ведомственная!G688)</f>
        <v>73.900000000000006</v>
      </c>
    </row>
    <row r="710" spans="1:6">
      <c r="A710" s="153" t="s">
        <v>85</v>
      </c>
      <c r="B710" s="37" t="s">
        <v>65</v>
      </c>
      <c r="C710" s="37"/>
      <c r="D710" s="154"/>
      <c r="E710" s="154"/>
      <c r="F710" s="33">
        <f>F711</f>
        <v>250.5</v>
      </c>
    </row>
    <row r="711" spans="1:6">
      <c r="A711" s="153" t="s">
        <v>35</v>
      </c>
      <c r="B711" s="37" t="s">
        <v>66</v>
      </c>
      <c r="C711" s="37"/>
      <c r="D711" s="154"/>
      <c r="E711" s="154"/>
      <c r="F711" s="33">
        <f>F712</f>
        <v>250.5</v>
      </c>
    </row>
    <row r="712" spans="1:6">
      <c r="A712" s="153" t="s">
        <v>37</v>
      </c>
      <c r="B712" s="37" t="s">
        <v>67</v>
      </c>
      <c r="C712" s="37"/>
      <c r="D712" s="154"/>
      <c r="E712" s="154"/>
      <c r="F712" s="33">
        <f>F713+F714</f>
        <v>250.5</v>
      </c>
    </row>
    <row r="713" spans="1:6" ht="27.75" customHeight="1">
      <c r="A713" s="153" t="s">
        <v>52</v>
      </c>
      <c r="B713" s="37" t="s">
        <v>67</v>
      </c>
      <c r="C713" s="37">
        <v>200</v>
      </c>
      <c r="D713" s="154" t="s">
        <v>31</v>
      </c>
      <c r="E713" s="154" t="s">
        <v>54</v>
      </c>
      <c r="F713" s="33">
        <f>SUM(Ведомственная!G639)</f>
        <v>250.5</v>
      </c>
    </row>
    <row r="714" spans="1:6" hidden="1">
      <c r="A714" s="153" t="s">
        <v>42</v>
      </c>
      <c r="B714" s="37" t="s">
        <v>67</v>
      </c>
      <c r="C714" s="37">
        <v>300</v>
      </c>
      <c r="D714" s="154" t="s">
        <v>31</v>
      </c>
      <c r="E714" s="154" t="s">
        <v>54</v>
      </c>
      <c r="F714" s="33"/>
    </row>
    <row r="715" spans="1:6">
      <c r="A715" s="153" t="s">
        <v>86</v>
      </c>
      <c r="B715" s="37" t="s">
        <v>68</v>
      </c>
      <c r="C715" s="37"/>
      <c r="D715" s="154"/>
      <c r="E715" s="154"/>
      <c r="F715" s="33">
        <f>F716+F718</f>
        <v>352</v>
      </c>
    </row>
    <row r="716" spans="1:6">
      <c r="A716" s="153" t="s">
        <v>37</v>
      </c>
      <c r="B716" s="37" t="s">
        <v>482</v>
      </c>
      <c r="C716" s="37"/>
      <c r="D716" s="154"/>
      <c r="E716" s="154"/>
      <c r="F716" s="33">
        <f>SUM(F717)</f>
        <v>30</v>
      </c>
    </row>
    <row r="717" spans="1:6" ht="31.5">
      <c r="A717" s="153" t="s">
        <v>52</v>
      </c>
      <c r="B717" s="37" t="s">
        <v>482</v>
      </c>
      <c r="C717" s="37">
        <v>200</v>
      </c>
      <c r="D717" s="154" t="s">
        <v>31</v>
      </c>
      <c r="E717" s="154" t="s">
        <v>78</v>
      </c>
      <c r="F717" s="33">
        <f>SUM(Ведомственная!G450)</f>
        <v>30</v>
      </c>
    </row>
    <row r="718" spans="1:6">
      <c r="A718" s="153" t="s">
        <v>35</v>
      </c>
      <c r="B718" s="37" t="s">
        <v>504</v>
      </c>
      <c r="C718" s="37"/>
      <c r="D718" s="54"/>
      <c r="E718" s="54"/>
      <c r="F718" s="33">
        <f>F719</f>
        <v>322</v>
      </c>
    </row>
    <row r="719" spans="1:6">
      <c r="A719" s="153" t="s">
        <v>37</v>
      </c>
      <c r="B719" s="37" t="s">
        <v>505</v>
      </c>
      <c r="C719" s="37"/>
      <c r="D719" s="54"/>
      <c r="E719" s="54"/>
      <c r="F719" s="33">
        <f>SUM(F720:F720)</f>
        <v>322</v>
      </c>
    </row>
    <row r="720" spans="1:6" ht="29.25" customHeight="1">
      <c r="A720" s="153" t="s">
        <v>52</v>
      </c>
      <c r="B720" s="37" t="s">
        <v>505</v>
      </c>
      <c r="C720" s="37">
        <v>200</v>
      </c>
      <c r="D720" s="154" t="s">
        <v>31</v>
      </c>
      <c r="E720" s="154" t="s">
        <v>54</v>
      </c>
      <c r="F720" s="33">
        <f>SUM(Ведомственная!G1143)+Ведомственная!G644</f>
        <v>322</v>
      </c>
    </row>
    <row r="721" spans="1:6" ht="47.25">
      <c r="A721" s="153" t="s">
        <v>746</v>
      </c>
      <c r="B721" s="37" t="s">
        <v>79</v>
      </c>
      <c r="C721" s="37"/>
      <c r="D721" s="154"/>
      <c r="E721" s="154"/>
      <c r="F721" s="33">
        <f>F722</f>
        <v>6989.5</v>
      </c>
    </row>
    <row r="722" spans="1:6" ht="47.25">
      <c r="A722" s="153" t="s">
        <v>80</v>
      </c>
      <c r="B722" s="37" t="s">
        <v>81</v>
      </c>
      <c r="C722" s="37"/>
      <c r="D722" s="154"/>
      <c r="E722" s="154"/>
      <c r="F722" s="33">
        <f>F723+F726+F728+F730</f>
        <v>6989.5</v>
      </c>
    </row>
    <row r="723" spans="1:6">
      <c r="A723" s="153" t="s">
        <v>82</v>
      </c>
      <c r="B723" s="37" t="s">
        <v>83</v>
      </c>
      <c r="C723" s="37"/>
      <c r="D723" s="154"/>
      <c r="E723" s="154"/>
      <c r="F723" s="33">
        <f>F724+F725</f>
        <v>4253.5</v>
      </c>
    </row>
    <row r="724" spans="1:6" ht="63">
      <c r="A724" s="153" t="s">
        <v>51</v>
      </c>
      <c r="B724" s="37" t="s">
        <v>83</v>
      </c>
      <c r="C724" s="37">
        <v>100</v>
      </c>
      <c r="D724" s="154" t="s">
        <v>31</v>
      </c>
      <c r="E724" s="154" t="s">
        <v>78</v>
      </c>
      <c r="F724" s="33">
        <f>SUM(Ведомственная!G709)</f>
        <v>4246.5</v>
      </c>
    </row>
    <row r="725" spans="1:6" ht="31.5">
      <c r="A725" s="153" t="s">
        <v>52</v>
      </c>
      <c r="B725" s="37" t="s">
        <v>83</v>
      </c>
      <c r="C725" s="37">
        <v>200</v>
      </c>
      <c r="D725" s="154" t="s">
        <v>31</v>
      </c>
      <c r="E725" s="154" t="s">
        <v>78</v>
      </c>
      <c r="F725" s="33">
        <f>SUM(Ведомственная!G710)</f>
        <v>7</v>
      </c>
    </row>
    <row r="726" spans="1:6" ht="20.25" customHeight="1">
      <c r="A726" s="153" t="s">
        <v>97</v>
      </c>
      <c r="B726" s="60" t="s">
        <v>692</v>
      </c>
      <c r="C726" s="60"/>
      <c r="D726" s="154"/>
      <c r="E726" s="154"/>
      <c r="F726" s="33">
        <f>F727</f>
        <v>452.5</v>
      </c>
    </row>
    <row r="727" spans="1:6" ht="31.5">
      <c r="A727" s="153" t="s">
        <v>52</v>
      </c>
      <c r="B727" s="60" t="s">
        <v>692</v>
      </c>
      <c r="C727" s="37">
        <v>200</v>
      </c>
      <c r="D727" s="154" t="s">
        <v>31</v>
      </c>
      <c r="E727" s="154" t="s">
        <v>78</v>
      </c>
      <c r="F727" s="33">
        <f>SUM(Ведомственная!G712)</f>
        <v>452.5</v>
      </c>
    </row>
    <row r="728" spans="1:6" ht="31.5">
      <c r="A728" s="153" t="s">
        <v>99</v>
      </c>
      <c r="B728" s="60" t="s">
        <v>693</v>
      </c>
      <c r="C728" s="37"/>
      <c r="D728" s="154"/>
      <c r="E728" s="154"/>
      <c r="F728" s="33">
        <f>F729</f>
        <v>1389.7</v>
      </c>
    </row>
    <row r="729" spans="1:6" ht="31.5">
      <c r="A729" s="153" t="s">
        <v>52</v>
      </c>
      <c r="B729" s="60" t="s">
        <v>693</v>
      </c>
      <c r="C729" s="37">
        <v>200</v>
      </c>
      <c r="D729" s="154" t="s">
        <v>31</v>
      </c>
      <c r="E729" s="154" t="s">
        <v>78</v>
      </c>
      <c r="F729" s="33">
        <f>SUM(Ведомственная!G714)</f>
        <v>1389.7</v>
      </c>
    </row>
    <row r="730" spans="1:6" ht="31.5">
      <c r="A730" s="153" t="s">
        <v>100</v>
      </c>
      <c r="B730" s="60" t="s">
        <v>694</v>
      </c>
      <c r="C730" s="37"/>
      <c r="D730" s="154"/>
      <c r="E730" s="154"/>
      <c r="F730" s="33">
        <f>F731+F732</f>
        <v>893.8</v>
      </c>
    </row>
    <row r="731" spans="1:6" ht="31.5">
      <c r="A731" s="153" t="s">
        <v>52</v>
      </c>
      <c r="B731" s="60" t="s">
        <v>694</v>
      </c>
      <c r="C731" s="37">
        <v>200</v>
      </c>
      <c r="D731" s="154" t="s">
        <v>31</v>
      </c>
      <c r="E731" s="154" t="s">
        <v>78</v>
      </c>
      <c r="F731" s="33">
        <f>SUM(Ведомственная!G716)</f>
        <v>838.3</v>
      </c>
    </row>
    <row r="732" spans="1:6">
      <c r="A732" s="153" t="s">
        <v>22</v>
      </c>
      <c r="B732" s="60" t="s">
        <v>694</v>
      </c>
      <c r="C732" s="37">
        <v>800</v>
      </c>
      <c r="D732" s="154" t="s">
        <v>31</v>
      </c>
      <c r="E732" s="154" t="s">
        <v>78</v>
      </c>
      <c r="F732" s="33">
        <f>SUM(Ведомственная!G717)</f>
        <v>55.5</v>
      </c>
    </row>
    <row r="733" spans="1:6" s="29" customFormat="1" ht="78.75">
      <c r="A733" s="26" t="s">
        <v>676</v>
      </c>
      <c r="B733" s="35" t="s">
        <v>25</v>
      </c>
      <c r="C733" s="35"/>
      <c r="D733" s="55"/>
      <c r="E733" s="55"/>
      <c r="F733" s="56">
        <f>F734+F737</f>
        <v>28615</v>
      </c>
    </row>
    <row r="734" spans="1:6" ht="47.25">
      <c r="A734" s="153" t="s">
        <v>26</v>
      </c>
      <c r="B734" s="37" t="s">
        <v>27</v>
      </c>
      <c r="C734" s="37"/>
      <c r="D734" s="154"/>
      <c r="E734" s="154"/>
      <c r="F734" s="33">
        <f>SUM(F735)</f>
        <v>28615</v>
      </c>
    </row>
    <row r="735" spans="1:6" ht="47.25">
      <c r="A735" s="153" t="s">
        <v>28</v>
      </c>
      <c r="B735" s="37" t="s">
        <v>29</v>
      </c>
      <c r="C735" s="37"/>
      <c r="D735" s="154"/>
      <c r="E735" s="154"/>
      <c r="F735" s="33">
        <f>F736</f>
        <v>28615</v>
      </c>
    </row>
    <row r="736" spans="1:6" ht="31.5">
      <c r="A736" s="153" t="s">
        <v>72</v>
      </c>
      <c r="B736" s="37" t="s">
        <v>29</v>
      </c>
      <c r="C736" s="37">
        <v>600</v>
      </c>
      <c r="D736" s="154" t="s">
        <v>31</v>
      </c>
      <c r="E736" s="154" t="s">
        <v>78</v>
      </c>
      <c r="F736" s="33">
        <f>SUM(Ведомственная!G454)</f>
        <v>28615</v>
      </c>
    </row>
    <row r="737" spans="1:6" hidden="1">
      <c r="A737" s="153" t="s">
        <v>154</v>
      </c>
      <c r="B737" s="37" t="s">
        <v>506</v>
      </c>
      <c r="C737" s="37"/>
      <c r="D737" s="54"/>
      <c r="E737" s="154"/>
      <c r="F737" s="33">
        <f>SUM(F738)+F741</f>
        <v>0</v>
      </c>
    </row>
    <row r="738" spans="1:6" ht="31.5" hidden="1">
      <c r="A738" s="153" t="s">
        <v>289</v>
      </c>
      <c r="B738" s="37" t="s">
        <v>507</v>
      </c>
      <c r="C738" s="37"/>
      <c r="D738" s="54"/>
      <c r="E738" s="154"/>
      <c r="F738" s="33">
        <f>SUM(F739)</f>
        <v>0</v>
      </c>
    </row>
    <row r="739" spans="1:6" ht="47.25" hidden="1">
      <c r="A739" s="153" t="s">
        <v>28</v>
      </c>
      <c r="B739" s="37" t="s">
        <v>507</v>
      </c>
      <c r="C739" s="37"/>
      <c r="D739" s="54"/>
      <c r="E739" s="154"/>
      <c r="F739" s="33">
        <f>SUM(F740)</f>
        <v>0</v>
      </c>
    </row>
    <row r="740" spans="1:6" ht="31.5" hidden="1">
      <c r="A740" s="153" t="s">
        <v>72</v>
      </c>
      <c r="B740" s="37" t="s">
        <v>507</v>
      </c>
      <c r="C740" s="37">
        <v>600</v>
      </c>
      <c r="D740" s="154" t="s">
        <v>31</v>
      </c>
      <c r="E740" s="154" t="s">
        <v>78</v>
      </c>
      <c r="F740" s="33"/>
    </row>
    <row r="741" spans="1:6" ht="31.5" hidden="1">
      <c r="A741" s="153" t="s">
        <v>290</v>
      </c>
      <c r="B741" s="37" t="s">
        <v>508</v>
      </c>
      <c r="C741" s="37"/>
      <c r="D741" s="54"/>
      <c r="E741" s="154"/>
      <c r="F741" s="33">
        <f>SUM(F742)</f>
        <v>0</v>
      </c>
    </row>
    <row r="742" spans="1:6" ht="47.25" hidden="1">
      <c r="A742" s="153" t="s">
        <v>28</v>
      </c>
      <c r="B742" s="37" t="s">
        <v>508</v>
      </c>
      <c r="C742" s="37"/>
      <c r="D742" s="54"/>
      <c r="E742" s="154"/>
      <c r="F742" s="33">
        <f>SUM(F743)</f>
        <v>0</v>
      </c>
    </row>
    <row r="743" spans="1:6" ht="31.5" hidden="1">
      <c r="A743" s="153" t="s">
        <v>72</v>
      </c>
      <c r="B743" s="37" t="s">
        <v>508</v>
      </c>
      <c r="C743" s="37">
        <v>600</v>
      </c>
      <c r="D743" s="154" t="s">
        <v>31</v>
      </c>
      <c r="E743" s="154" t="s">
        <v>78</v>
      </c>
      <c r="F743" s="33"/>
    </row>
    <row r="744" spans="1:6" s="29" customFormat="1" ht="63">
      <c r="A744" s="26" t="s">
        <v>730</v>
      </c>
      <c r="B744" s="35" t="s">
        <v>73</v>
      </c>
      <c r="C744" s="35"/>
      <c r="D744" s="55"/>
      <c r="E744" s="55"/>
      <c r="F744" s="56">
        <f>F745</f>
        <v>3682</v>
      </c>
    </row>
    <row r="745" spans="1:6">
      <c r="A745" s="153" t="s">
        <v>35</v>
      </c>
      <c r="B745" s="37" t="s">
        <v>74</v>
      </c>
      <c r="C745" s="37"/>
      <c r="D745" s="154"/>
      <c r="E745" s="154"/>
      <c r="F745" s="33">
        <f>SUM(F746)</f>
        <v>3682</v>
      </c>
    </row>
    <row r="746" spans="1:6" ht="31.5">
      <c r="A746" s="153" t="s">
        <v>75</v>
      </c>
      <c r="B746" s="37" t="s">
        <v>76</v>
      </c>
      <c r="C746" s="37"/>
      <c r="D746" s="154"/>
      <c r="E746" s="154"/>
      <c r="F746" s="33">
        <f>F747</f>
        <v>3682</v>
      </c>
    </row>
    <row r="747" spans="1:6" ht="31.5">
      <c r="A747" s="153" t="s">
        <v>52</v>
      </c>
      <c r="B747" s="37" t="s">
        <v>76</v>
      </c>
      <c r="C747" s="37">
        <v>200</v>
      </c>
      <c r="D747" s="154" t="s">
        <v>31</v>
      </c>
      <c r="E747" s="154" t="s">
        <v>54</v>
      </c>
      <c r="F747" s="33">
        <f>SUM(Ведомственная!G652)</f>
        <v>3682</v>
      </c>
    </row>
    <row r="748" spans="1:6" s="29" customFormat="1" ht="31.5">
      <c r="A748" s="26" t="s">
        <v>650</v>
      </c>
      <c r="B748" s="35" t="s">
        <v>244</v>
      </c>
      <c r="C748" s="35"/>
      <c r="D748" s="55"/>
      <c r="E748" s="55"/>
      <c r="F748" s="56">
        <f>SUM(F749+F752)</f>
        <v>1861.6999999999998</v>
      </c>
    </row>
    <row r="749" spans="1:6" ht="31.5">
      <c r="A749" s="153" t="s">
        <v>795</v>
      </c>
      <c r="B749" s="37" t="s">
        <v>809</v>
      </c>
      <c r="C749" s="37"/>
      <c r="D749" s="154"/>
      <c r="E749" s="154"/>
      <c r="F749" s="33">
        <f>SUM(F750+F751)</f>
        <v>1447.3</v>
      </c>
    </row>
    <row r="750" spans="1:6" ht="63">
      <c r="A750" s="32" t="s">
        <v>51</v>
      </c>
      <c r="B750" s="37" t="s">
        <v>809</v>
      </c>
      <c r="C750" s="37">
        <v>100</v>
      </c>
      <c r="D750" s="154" t="s">
        <v>34</v>
      </c>
      <c r="E750" s="154" t="s">
        <v>13</v>
      </c>
      <c r="F750" s="33">
        <f>SUM(Ведомственная!G73)</f>
        <v>1447.3</v>
      </c>
    </row>
    <row r="751" spans="1:6" ht="31.5">
      <c r="A751" s="153" t="s">
        <v>52</v>
      </c>
      <c r="B751" s="37" t="s">
        <v>809</v>
      </c>
      <c r="C751" s="37">
        <v>200</v>
      </c>
      <c r="D751" s="154" t="s">
        <v>34</v>
      </c>
      <c r="E751" s="154" t="s">
        <v>13</v>
      </c>
      <c r="F751" s="33">
        <f>SUM(Ведомственная!G74)</f>
        <v>0</v>
      </c>
    </row>
    <row r="752" spans="1:6" ht="31.5">
      <c r="A752" s="153" t="s">
        <v>100</v>
      </c>
      <c r="B752" s="37" t="s">
        <v>821</v>
      </c>
      <c r="C752" s="37"/>
      <c r="D752" s="154"/>
      <c r="E752" s="154"/>
      <c r="F752" s="33">
        <f>SUM(F753:F754)</f>
        <v>414.4</v>
      </c>
    </row>
    <row r="753" spans="1:6" ht="31.5">
      <c r="A753" s="153" t="s">
        <v>52</v>
      </c>
      <c r="B753" s="37" t="s">
        <v>821</v>
      </c>
      <c r="C753" s="37">
        <v>200</v>
      </c>
      <c r="D753" s="154" t="s">
        <v>34</v>
      </c>
      <c r="E753" s="154">
        <v>13</v>
      </c>
      <c r="F753" s="33">
        <f>SUM(Ведомственная!G122)</f>
        <v>264.39999999999998</v>
      </c>
    </row>
    <row r="754" spans="1:6" ht="25.5" customHeight="1">
      <c r="A754" s="153" t="s">
        <v>42</v>
      </c>
      <c r="B754" s="37" t="s">
        <v>821</v>
      </c>
      <c r="C754" s="37">
        <v>300</v>
      </c>
      <c r="D754" s="154" t="s">
        <v>34</v>
      </c>
      <c r="E754" s="154">
        <v>13</v>
      </c>
      <c r="F754" s="33">
        <f>SUM(Ведомственная!G123)</f>
        <v>150</v>
      </c>
    </row>
    <row r="755" spans="1:6" s="29" customFormat="1" ht="47.25">
      <c r="A755" s="81" t="s">
        <v>685</v>
      </c>
      <c r="B755" s="35" t="s">
        <v>199</v>
      </c>
      <c r="C755" s="35"/>
      <c r="D755" s="55"/>
      <c r="E755" s="55"/>
      <c r="F755" s="95">
        <f>SUM(F756+F758)</f>
        <v>32401.300000000007</v>
      </c>
    </row>
    <row r="756" spans="1:6">
      <c r="A756" s="153" t="s">
        <v>211</v>
      </c>
      <c r="B756" s="37" t="s">
        <v>212</v>
      </c>
      <c r="C756" s="37"/>
      <c r="D756" s="154"/>
      <c r="E756" s="154"/>
      <c r="F756" s="37">
        <f>SUM(F757)</f>
        <v>3.1999999999999993</v>
      </c>
    </row>
    <row r="757" spans="1:6">
      <c r="A757" s="153" t="s">
        <v>213</v>
      </c>
      <c r="B757" s="37" t="s">
        <v>212</v>
      </c>
      <c r="C757" s="37">
        <v>700</v>
      </c>
      <c r="D757" s="154" t="s">
        <v>96</v>
      </c>
      <c r="E757" s="154" t="s">
        <v>34</v>
      </c>
      <c r="F757" s="37">
        <f>SUM(Ведомственная!G527)</f>
        <v>3.1999999999999993</v>
      </c>
    </row>
    <row r="758" spans="1:6" ht="47.25">
      <c r="A758" s="153" t="s">
        <v>80</v>
      </c>
      <c r="B758" s="154" t="s">
        <v>200</v>
      </c>
      <c r="C758" s="154"/>
      <c r="D758" s="154"/>
      <c r="E758" s="154"/>
      <c r="F758" s="63">
        <f>SUM(F759+F762+F765+F767)</f>
        <v>32398.100000000006</v>
      </c>
    </row>
    <row r="759" spans="1:6">
      <c r="A759" s="153" t="s">
        <v>82</v>
      </c>
      <c r="B759" s="154" t="s">
        <v>201</v>
      </c>
      <c r="C759" s="154"/>
      <c r="D759" s="154"/>
      <c r="E759" s="154"/>
      <c r="F759" s="63">
        <f>SUM(F760:F761)</f>
        <v>25491.100000000002</v>
      </c>
    </row>
    <row r="760" spans="1:6" ht="63">
      <c r="A760" s="153" t="s">
        <v>51</v>
      </c>
      <c r="B760" s="154" t="s">
        <v>201</v>
      </c>
      <c r="C760" s="154" t="s">
        <v>91</v>
      </c>
      <c r="D760" s="154" t="s">
        <v>34</v>
      </c>
      <c r="E760" s="154" t="s">
        <v>78</v>
      </c>
      <c r="F760" s="63">
        <f>SUM(Ведомственная!G498)</f>
        <v>25484.2</v>
      </c>
    </row>
    <row r="761" spans="1:6" ht="31.5">
      <c r="A761" s="153" t="s">
        <v>52</v>
      </c>
      <c r="B761" s="154" t="s">
        <v>201</v>
      </c>
      <c r="C761" s="154" t="s">
        <v>93</v>
      </c>
      <c r="D761" s="154" t="s">
        <v>34</v>
      </c>
      <c r="E761" s="154" t="s">
        <v>78</v>
      </c>
      <c r="F761" s="63">
        <f>SUM(Ведомственная!G499)</f>
        <v>6.9</v>
      </c>
    </row>
    <row r="762" spans="1:6">
      <c r="A762" s="153" t="s">
        <v>97</v>
      </c>
      <c r="B762" s="37" t="s">
        <v>203</v>
      </c>
      <c r="C762" s="37"/>
      <c r="D762" s="154"/>
      <c r="E762" s="154"/>
      <c r="F762" s="63">
        <f>SUM(F763:F764)</f>
        <v>261.5</v>
      </c>
    </row>
    <row r="763" spans="1:6" ht="31.5">
      <c r="A763" s="153" t="s">
        <v>52</v>
      </c>
      <c r="B763" s="37" t="s">
        <v>203</v>
      </c>
      <c r="C763" s="37">
        <v>200</v>
      </c>
      <c r="D763" s="154" t="s">
        <v>34</v>
      </c>
      <c r="E763" s="154" t="s">
        <v>96</v>
      </c>
      <c r="F763" s="63">
        <f>SUM(Ведомственная!G508)</f>
        <v>259.5</v>
      </c>
    </row>
    <row r="764" spans="1:6">
      <c r="A764" s="153" t="s">
        <v>22</v>
      </c>
      <c r="B764" s="37" t="s">
        <v>203</v>
      </c>
      <c r="C764" s="37">
        <v>800</v>
      </c>
      <c r="D764" s="154" t="s">
        <v>34</v>
      </c>
      <c r="E764" s="154" t="s">
        <v>96</v>
      </c>
      <c r="F764" s="63">
        <f>SUM(Ведомственная!G509)</f>
        <v>2</v>
      </c>
    </row>
    <row r="765" spans="1:6" ht="31.5">
      <c r="A765" s="153" t="s">
        <v>99</v>
      </c>
      <c r="B765" s="37" t="s">
        <v>204</v>
      </c>
      <c r="C765" s="37"/>
      <c r="D765" s="154"/>
      <c r="E765" s="154"/>
      <c r="F765" s="63">
        <f>SUM(F766)</f>
        <v>244.9</v>
      </c>
    </row>
    <row r="766" spans="1:6" ht="31.5">
      <c r="A766" s="153" t="s">
        <v>52</v>
      </c>
      <c r="B766" s="37" t="s">
        <v>204</v>
      </c>
      <c r="C766" s="37">
        <v>200</v>
      </c>
      <c r="D766" s="154" t="s">
        <v>34</v>
      </c>
      <c r="E766" s="154" t="s">
        <v>96</v>
      </c>
      <c r="F766" s="63">
        <f>SUM(Ведомственная!G511)</f>
        <v>244.9</v>
      </c>
    </row>
    <row r="767" spans="1:6" ht="31.5">
      <c r="A767" s="153" t="s">
        <v>100</v>
      </c>
      <c r="B767" s="37" t="s">
        <v>205</v>
      </c>
      <c r="C767" s="37"/>
      <c r="D767" s="154"/>
      <c r="E767" s="154"/>
      <c r="F767" s="63">
        <f>SUM(F768:F769)</f>
        <v>6400.6</v>
      </c>
    </row>
    <row r="768" spans="1:6" ht="31.5">
      <c r="A768" s="153" t="s">
        <v>52</v>
      </c>
      <c r="B768" s="37" t="s">
        <v>205</v>
      </c>
      <c r="C768" s="37">
        <v>200</v>
      </c>
      <c r="D768" s="154" t="s">
        <v>34</v>
      </c>
      <c r="E768" s="154" t="s">
        <v>96</v>
      </c>
      <c r="F768" s="63">
        <f>SUM(Ведомственная!G513)</f>
        <v>6393.5</v>
      </c>
    </row>
    <row r="769" spans="1:6" ht="23.25" customHeight="1">
      <c r="A769" s="153" t="s">
        <v>22</v>
      </c>
      <c r="B769" s="37" t="s">
        <v>205</v>
      </c>
      <c r="C769" s="37">
        <v>800</v>
      </c>
      <c r="D769" s="154" t="s">
        <v>34</v>
      </c>
      <c r="E769" s="154" t="s">
        <v>96</v>
      </c>
      <c r="F769" s="63">
        <f>SUM(Ведомственная!G514)</f>
        <v>7.1</v>
      </c>
    </row>
    <row r="770" spans="1:6" s="29" customFormat="1" ht="31.5">
      <c r="A770" s="26" t="s">
        <v>651</v>
      </c>
      <c r="B770" s="35" t="s">
        <v>245</v>
      </c>
      <c r="C770" s="35"/>
      <c r="D770" s="55"/>
      <c r="E770" s="55"/>
      <c r="F770" s="56">
        <f>SUM(F771)</f>
        <v>135</v>
      </c>
    </row>
    <row r="771" spans="1:6" ht="31.5">
      <c r="A771" s="153" t="s">
        <v>52</v>
      </c>
      <c r="B771" s="37" t="s">
        <v>245</v>
      </c>
      <c r="C771" s="37">
        <v>200</v>
      </c>
      <c r="D771" s="154" t="s">
        <v>34</v>
      </c>
      <c r="E771" s="154">
        <v>13</v>
      </c>
      <c r="F771" s="33">
        <f>SUM(Ведомственная!G125)</f>
        <v>135</v>
      </c>
    </row>
    <row r="772" spans="1:6" s="29" customFormat="1" ht="47.25">
      <c r="A772" s="26" t="s">
        <v>745</v>
      </c>
      <c r="B772" s="35" t="s">
        <v>246</v>
      </c>
      <c r="C772" s="35"/>
      <c r="D772" s="55"/>
      <c r="E772" s="55"/>
      <c r="F772" s="56">
        <f>SUM(F773+F775)+F777</f>
        <v>4819.5</v>
      </c>
    </row>
    <row r="773" spans="1:6" ht="47.25">
      <c r="A773" s="153" t="s">
        <v>430</v>
      </c>
      <c r="B773" s="37" t="s">
        <v>799</v>
      </c>
      <c r="C773" s="37"/>
      <c r="D773" s="154"/>
      <c r="E773" s="154"/>
      <c r="F773" s="33">
        <f>SUM(F774)</f>
        <v>226.3</v>
      </c>
    </row>
    <row r="774" spans="1:6" ht="31.5">
      <c r="A774" s="153" t="s">
        <v>248</v>
      </c>
      <c r="B774" s="37" t="s">
        <v>799</v>
      </c>
      <c r="C774" s="37">
        <v>600</v>
      </c>
      <c r="D774" s="154" t="s">
        <v>34</v>
      </c>
      <c r="E774" s="154">
        <v>13</v>
      </c>
      <c r="F774" s="33">
        <f>SUM(Ведомственная!G128)</f>
        <v>226.3</v>
      </c>
    </row>
    <row r="775" spans="1:6" ht="47.25">
      <c r="A775" s="153" t="s">
        <v>26</v>
      </c>
      <c r="B775" s="37" t="s">
        <v>247</v>
      </c>
      <c r="C775" s="37"/>
      <c r="D775" s="154"/>
      <c r="E775" s="154"/>
      <c r="F775" s="33">
        <f>SUM(F776)</f>
        <v>4593.2</v>
      </c>
    </row>
    <row r="776" spans="1:6" ht="31.5">
      <c r="A776" s="153" t="s">
        <v>248</v>
      </c>
      <c r="B776" s="37" t="s">
        <v>247</v>
      </c>
      <c r="C776" s="37">
        <v>600</v>
      </c>
      <c r="D776" s="154" t="s">
        <v>34</v>
      </c>
      <c r="E776" s="154">
        <v>13</v>
      </c>
      <c r="F776" s="33">
        <f>SUM(Ведомственная!G130)</f>
        <v>4593.2</v>
      </c>
    </row>
    <row r="777" spans="1:6" hidden="1">
      <c r="A777" s="153" t="s">
        <v>154</v>
      </c>
      <c r="B777" s="37" t="s">
        <v>541</v>
      </c>
      <c r="C777" s="154"/>
      <c r="D777" s="154"/>
      <c r="E777" s="37"/>
      <c r="F777" s="37">
        <f>SUM(F778)</f>
        <v>0</v>
      </c>
    </row>
    <row r="778" spans="1:6" ht="31.5" hidden="1">
      <c r="A778" s="153" t="s">
        <v>498</v>
      </c>
      <c r="B778" s="37" t="s">
        <v>542</v>
      </c>
      <c r="C778" s="154"/>
      <c r="D778" s="154"/>
      <c r="E778" s="37"/>
      <c r="F778" s="37">
        <f>SUM(F779)</f>
        <v>0</v>
      </c>
    </row>
    <row r="779" spans="1:6" ht="31.5" hidden="1">
      <c r="A779" s="153" t="s">
        <v>248</v>
      </c>
      <c r="B779" s="37" t="s">
        <v>542</v>
      </c>
      <c r="C779" s="37">
        <v>600</v>
      </c>
      <c r="D779" s="154" t="s">
        <v>34</v>
      </c>
      <c r="E779" s="154">
        <v>13</v>
      </c>
      <c r="F779" s="37"/>
    </row>
    <row r="780" spans="1:6" s="29" customFormat="1" ht="47.25">
      <c r="A780" s="26" t="s">
        <v>695</v>
      </c>
      <c r="B780" s="35" t="s">
        <v>524</v>
      </c>
      <c r="C780" s="35"/>
      <c r="D780" s="55"/>
      <c r="E780" s="55"/>
      <c r="F780" s="95">
        <f>SUM(F781)</f>
        <v>1750</v>
      </c>
    </row>
    <row r="781" spans="1:6">
      <c r="A781" s="153" t="s">
        <v>35</v>
      </c>
      <c r="B781" s="37" t="s">
        <v>525</v>
      </c>
      <c r="C781" s="37"/>
      <c r="D781" s="154"/>
      <c r="E781" s="154"/>
      <c r="F781" s="63">
        <f>SUM(F782)+F784</f>
        <v>1750</v>
      </c>
    </row>
    <row r="782" spans="1:6">
      <c r="A782" s="153" t="s">
        <v>55</v>
      </c>
      <c r="B782" s="37" t="s">
        <v>526</v>
      </c>
      <c r="C782" s="37"/>
      <c r="D782" s="154"/>
      <c r="E782" s="154"/>
      <c r="F782" s="63">
        <f>SUM(F783)</f>
        <v>1250</v>
      </c>
    </row>
    <row r="783" spans="1:6">
      <c r="A783" s="153" t="s">
        <v>42</v>
      </c>
      <c r="B783" s="37" t="s">
        <v>526</v>
      </c>
      <c r="C783" s="37">
        <v>300</v>
      </c>
      <c r="D783" s="154" t="s">
        <v>31</v>
      </c>
      <c r="E783" s="154" t="s">
        <v>54</v>
      </c>
      <c r="F783" s="63">
        <f>SUM(Ведомственная!G430)</f>
        <v>1250</v>
      </c>
    </row>
    <row r="784" spans="1:6" ht="94.5">
      <c r="A784" s="153" t="s">
        <v>570</v>
      </c>
      <c r="B784" s="37" t="s">
        <v>527</v>
      </c>
      <c r="C784" s="37"/>
      <c r="D784" s="154"/>
      <c r="E784" s="154"/>
      <c r="F784" s="63">
        <f>SUM(F785)</f>
        <v>500</v>
      </c>
    </row>
    <row r="785" spans="1:6">
      <c r="A785" s="153" t="s">
        <v>42</v>
      </c>
      <c r="B785" s="37" t="s">
        <v>527</v>
      </c>
      <c r="C785" s="37">
        <v>300</v>
      </c>
      <c r="D785" s="154" t="s">
        <v>31</v>
      </c>
      <c r="E785" s="154" t="s">
        <v>54</v>
      </c>
      <c r="F785" s="37">
        <f>SUM(Ведомственная!G657)</f>
        <v>500</v>
      </c>
    </row>
    <row r="786" spans="1:6" ht="31.5">
      <c r="A786" s="91" t="s">
        <v>750</v>
      </c>
      <c r="B786" s="35" t="s">
        <v>606</v>
      </c>
      <c r="C786" s="35"/>
      <c r="D786" s="55"/>
      <c r="E786" s="55"/>
      <c r="F786" s="95">
        <f>SUM(F788+F791)</f>
        <v>149</v>
      </c>
    </row>
    <row r="787" spans="1:6" ht="31.5">
      <c r="A787" s="153" t="s">
        <v>52</v>
      </c>
      <c r="B787" s="37" t="s">
        <v>606</v>
      </c>
      <c r="C787" s="37"/>
      <c r="D787" s="154"/>
      <c r="E787" s="154"/>
      <c r="F787" s="63">
        <f>SUM(F788)</f>
        <v>149</v>
      </c>
    </row>
    <row r="788" spans="1:6" ht="18.75" customHeight="1">
      <c r="A788" s="153" t="s">
        <v>35</v>
      </c>
      <c r="B788" s="37" t="s">
        <v>669</v>
      </c>
      <c r="C788" s="154"/>
      <c r="D788" s="154"/>
      <c r="E788" s="154"/>
      <c r="F788" s="63">
        <f>SUM(F789)</f>
        <v>149</v>
      </c>
    </row>
    <row r="789" spans="1:6" ht="31.5">
      <c r="A789" s="153" t="s">
        <v>52</v>
      </c>
      <c r="B789" s="37" t="s">
        <v>669</v>
      </c>
      <c r="C789" s="154" t="s">
        <v>93</v>
      </c>
      <c r="D789" s="154" t="s">
        <v>13</v>
      </c>
      <c r="E789" s="154" t="s">
        <v>24</v>
      </c>
      <c r="F789" s="63">
        <f>SUM(Ведомственная!G250)</f>
        <v>149</v>
      </c>
    </row>
    <row r="790" spans="1:6" ht="31.5">
      <c r="A790" s="153" t="s">
        <v>69</v>
      </c>
      <c r="B790" s="37" t="s">
        <v>670</v>
      </c>
      <c r="C790" s="154"/>
      <c r="D790" s="154"/>
      <c r="E790" s="154"/>
      <c r="F790" s="63">
        <f>SUM(F791)</f>
        <v>0</v>
      </c>
    </row>
    <row r="791" spans="1:6" ht="31.5">
      <c r="A791" s="153" t="s">
        <v>751</v>
      </c>
      <c r="B791" s="37" t="s">
        <v>671</v>
      </c>
      <c r="C791" s="154"/>
      <c r="D791" s="154"/>
      <c r="E791" s="154"/>
      <c r="F791" s="63">
        <f>SUM(F792)</f>
        <v>0</v>
      </c>
    </row>
    <row r="792" spans="1:6" ht="31.5">
      <c r="A792" s="153" t="s">
        <v>248</v>
      </c>
      <c r="B792" s="37" t="s">
        <v>671</v>
      </c>
      <c r="C792" s="154" t="s">
        <v>125</v>
      </c>
      <c r="D792" s="154" t="s">
        <v>13</v>
      </c>
      <c r="E792" s="154" t="s">
        <v>24</v>
      </c>
      <c r="F792" s="63">
        <f>SUM(Ведомственная!G253)</f>
        <v>0</v>
      </c>
    </row>
    <row r="793" spans="1:6" s="29" customFormat="1" ht="47.25">
      <c r="A793" s="26" t="s">
        <v>688</v>
      </c>
      <c r="B793" s="35" t="s">
        <v>689</v>
      </c>
      <c r="C793" s="55"/>
      <c r="D793" s="55"/>
      <c r="E793" s="55"/>
      <c r="F793" s="95">
        <f>SUM(F794)</f>
        <v>875</v>
      </c>
    </row>
    <row r="794" spans="1:6" ht="31.5">
      <c r="A794" s="153" t="s">
        <v>69</v>
      </c>
      <c r="B794" s="37" t="s">
        <v>690</v>
      </c>
      <c r="C794" s="154"/>
      <c r="D794" s="154"/>
      <c r="E794" s="154"/>
      <c r="F794" s="63">
        <f>SUM(F795)</f>
        <v>875</v>
      </c>
    </row>
    <row r="795" spans="1:6">
      <c r="A795" s="153" t="s">
        <v>37</v>
      </c>
      <c r="B795" s="37" t="s">
        <v>691</v>
      </c>
      <c r="C795" s="154"/>
      <c r="D795" s="154"/>
      <c r="E795" s="154"/>
      <c r="F795" s="63">
        <f>SUM(F796)</f>
        <v>875</v>
      </c>
    </row>
    <row r="796" spans="1:6" ht="38.25" customHeight="1">
      <c r="A796" s="153" t="s">
        <v>248</v>
      </c>
      <c r="B796" s="37" t="s">
        <v>691</v>
      </c>
      <c r="C796" s="154" t="s">
        <v>125</v>
      </c>
      <c r="D796" s="154" t="s">
        <v>31</v>
      </c>
      <c r="E796" s="154" t="s">
        <v>54</v>
      </c>
      <c r="F796" s="63">
        <f>SUM(Ведомственная!G661)</f>
        <v>875</v>
      </c>
    </row>
    <row r="797" spans="1:6" ht="47.25" hidden="1">
      <c r="A797" s="153" t="s">
        <v>789</v>
      </c>
      <c r="B797" s="37" t="s">
        <v>530</v>
      </c>
      <c r="C797" s="154"/>
      <c r="D797" s="154"/>
      <c r="E797" s="154"/>
      <c r="F797" s="33">
        <f>SUM(F798)</f>
        <v>0</v>
      </c>
    </row>
    <row r="798" spans="1:6" ht="47.25" hidden="1">
      <c r="A798" s="153" t="s">
        <v>466</v>
      </c>
      <c r="B798" s="37" t="s">
        <v>531</v>
      </c>
      <c r="C798" s="154"/>
      <c r="D798" s="154"/>
      <c r="E798" s="154"/>
      <c r="F798" s="33">
        <f>SUM(F799)</f>
        <v>0</v>
      </c>
    </row>
    <row r="799" spans="1:6" ht="63" hidden="1">
      <c r="A799" s="153" t="s">
        <v>529</v>
      </c>
      <c r="B799" s="37" t="s">
        <v>532</v>
      </c>
      <c r="C799" s="154"/>
      <c r="D799" s="154"/>
      <c r="E799" s="154"/>
      <c r="F799" s="33">
        <f>SUM(F800)</f>
        <v>0</v>
      </c>
    </row>
    <row r="800" spans="1:6" ht="31.5" hidden="1">
      <c r="A800" s="32" t="s">
        <v>306</v>
      </c>
      <c r="B800" s="37" t="s">
        <v>532</v>
      </c>
      <c r="C800" s="154" t="s">
        <v>272</v>
      </c>
      <c r="D800" s="154" t="s">
        <v>172</v>
      </c>
      <c r="E800" s="154" t="s">
        <v>34</v>
      </c>
      <c r="F800" s="33"/>
    </row>
    <row r="801" spans="1:6" s="29" customFormat="1">
      <c r="A801" s="96" t="s">
        <v>196</v>
      </c>
      <c r="B801" s="27" t="s">
        <v>197</v>
      </c>
      <c r="C801" s="27"/>
      <c r="D801" s="27"/>
      <c r="E801" s="27"/>
      <c r="F801" s="34">
        <f>SUM(F809)+F802+F806+F831+F804+F834+F838+F841</f>
        <v>38776.300000000003</v>
      </c>
    </row>
    <row r="802" spans="1:6" ht="63">
      <c r="A802" s="153" t="s">
        <v>625</v>
      </c>
      <c r="B802" s="37" t="s">
        <v>208</v>
      </c>
      <c r="C802" s="37"/>
      <c r="D802" s="154"/>
      <c r="E802" s="154"/>
      <c r="F802" s="37">
        <f>SUM(F803)</f>
        <v>2883.3</v>
      </c>
    </row>
    <row r="803" spans="1:6">
      <c r="A803" s="153" t="s">
        <v>22</v>
      </c>
      <c r="B803" s="37" t="s">
        <v>208</v>
      </c>
      <c r="C803" s="37">
        <v>800</v>
      </c>
      <c r="D803" s="154">
        <v>10</v>
      </c>
      <c r="E803" s="154" t="s">
        <v>78</v>
      </c>
      <c r="F803" s="37">
        <f>SUM(Ведомственная!G522)</f>
        <v>2883.3</v>
      </c>
    </row>
    <row r="804" spans="1:6">
      <c r="A804" s="153" t="s">
        <v>148</v>
      </c>
      <c r="B804" s="154" t="s">
        <v>202</v>
      </c>
      <c r="C804" s="37"/>
      <c r="D804" s="154"/>
      <c r="E804" s="154"/>
      <c r="F804" s="37">
        <f>SUM(F805)</f>
        <v>350</v>
      </c>
    </row>
    <row r="805" spans="1:6">
      <c r="A805" s="153" t="s">
        <v>22</v>
      </c>
      <c r="B805" s="154" t="s">
        <v>202</v>
      </c>
      <c r="C805" s="37">
        <v>800</v>
      </c>
      <c r="D805" s="154" t="s">
        <v>34</v>
      </c>
      <c r="E805" s="154" t="s">
        <v>173</v>
      </c>
      <c r="F805" s="37">
        <f>SUM(Ведомственная!G503)</f>
        <v>350</v>
      </c>
    </row>
    <row r="806" spans="1:6" ht="47.25">
      <c r="A806" s="32" t="s">
        <v>312</v>
      </c>
      <c r="B806" s="7" t="s">
        <v>367</v>
      </c>
      <c r="C806" s="7"/>
      <c r="D806" s="7"/>
      <c r="E806" s="7"/>
      <c r="F806" s="30">
        <f>SUM(F807)</f>
        <v>500</v>
      </c>
    </row>
    <row r="807" spans="1:6" ht="31.5">
      <c r="A807" s="32" t="s">
        <v>366</v>
      </c>
      <c r="B807" s="7" t="s">
        <v>368</v>
      </c>
      <c r="C807" s="7"/>
      <c r="D807" s="7"/>
      <c r="E807" s="7"/>
      <c r="F807" s="30">
        <f>SUM(F808)</f>
        <v>500</v>
      </c>
    </row>
    <row r="808" spans="1:6" ht="31.5">
      <c r="A808" s="32" t="s">
        <v>52</v>
      </c>
      <c r="B808" s="7" t="s">
        <v>368</v>
      </c>
      <c r="C808" s="7" t="s">
        <v>93</v>
      </c>
      <c r="D808" s="7" t="s">
        <v>54</v>
      </c>
      <c r="E808" s="7" t="s">
        <v>176</v>
      </c>
      <c r="F808" s="30">
        <f>SUM(Ведомственная!G167)</f>
        <v>500</v>
      </c>
    </row>
    <row r="809" spans="1:6" ht="47.25">
      <c r="A809" s="153" t="s">
        <v>80</v>
      </c>
      <c r="B809" s="7" t="s">
        <v>106</v>
      </c>
      <c r="C809" s="7"/>
      <c r="D809" s="7"/>
      <c r="E809" s="7"/>
      <c r="F809" s="30">
        <f>SUM(F810+F814+F817+F819+F822+F824+F826)+F836</f>
        <v>34672.6</v>
      </c>
    </row>
    <row r="810" spans="1:6">
      <c r="A810" s="153" t="s">
        <v>82</v>
      </c>
      <c r="B810" s="7" t="s">
        <v>107</v>
      </c>
      <c r="C810" s="7"/>
      <c r="D810" s="7"/>
      <c r="E810" s="7"/>
      <c r="F810" s="30">
        <f>SUM(F811+F812)+F813</f>
        <v>15385.900000000001</v>
      </c>
    </row>
    <row r="811" spans="1:6" ht="63">
      <c r="A811" s="153" t="s">
        <v>51</v>
      </c>
      <c r="B811" s="7" t="s">
        <v>107</v>
      </c>
      <c r="C811" s="7" t="s">
        <v>91</v>
      </c>
      <c r="D811" s="7" t="s">
        <v>34</v>
      </c>
      <c r="E811" s="7" t="s">
        <v>54</v>
      </c>
      <c r="F811" s="30">
        <f>SUM(Ведомственная!G16)</f>
        <v>15315.7</v>
      </c>
    </row>
    <row r="812" spans="1:6">
      <c r="A812" s="153" t="s">
        <v>92</v>
      </c>
      <c r="B812" s="7" t="s">
        <v>107</v>
      </c>
      <c r="C812" s="7" t="s">
        <v>93</v>
      </c>
      <c r="D812" s="7" t="s">
        <v>34</v>
      </c>
      <c r="E812" s="7" t="s">
        <v>54</v>
      </c>
      <c r="F812" s="33">
        <f>SUM(Ведомственная!G17)</f>
        <v>10</v>
      </c>
    </row>
    <row r="813" spans="1:6">
      <c r="A813" s="153" t="s">
        <v>42</v>
      </c>
      <c r="B813" s="7" t="s">
        <v>107</v>
      </c>
      <c r="C813" s="7" t="s">
        <v>101</v>
      </c>
      <c r="D813" s="7" t="s">
        <v>34</v>
      </c>
      <c r="E813" s="7" t="s">
        <v>54</v>
      </c>
      <c r="F813" s="33">
        <f>SUM(Ведомственная!G18)</f>
        <v>60.2</v>
      </c>
    </row>
    <row r="814" spans="1:6" ht="31.5">
      <c r="A814" s="153" t="s">
        <v>198</v>
      </c>
      <c r="B814" s="7" t="s">
        <v>112</v>
      </c>
      <c r="C814" s="7"/>
      <c r="D814" s="7"/>
      <c r="E814" s="7"/>
      <c r="F814" s="30">
        <f>SUM(F815:F816)</f>
        <v>4825.2</v>
      </c>
    </row>
    <row r="815" spans="1:6" ht="63">
      <c r="A815" s="153" t="s">
        <v>51</v>
      </c>
      <c r="B815" s="7" t="s">
        <v>112</v>
      </c>
      <c r="C815" s="7" t="s">
        <v>91</v>
      </c>
      <c r="D815" s="7" t="s">
        <v>34</v>
      </c>
      <c r="E815" s="7" t="s">
        <v>78</v>
      </c>
      <c r="F815" s="30">
        <f>SUM(Ведомственная!G38)</f>
        <v>4819.8999999999996</v>
      </c>
    </row>
    <row r="816" spans="1:6" ht="31.5">
      <c r="A816" s="153" t="s">
        <v>52</v>
      </c>
      <c r="B816" s="7" t="s">
        <v>112</v>
      </c>
      <c r="C816" s="7" t="s">
        <v>93</v>
      </c>
      <c r="D816" s="7" t="s">
        <v>34</v>
      </c>
      <c r="E816" s="7" t="s">
        <v>78</v>
      </c>
      <c r="F816" s="30">
        <f>SUM(Ведомственная!G39)</f>
        <v>5.3</v>
      </c>
    </row>
    <row r="817" spans="1:6">
      <c r="A817" s="153" t="s">
        <v>94</v>
      </c>
      <c r="B817" s="7" t="s">
        <v>108</v>
      </c>
      <c r="C817" s="7"/>
      <c r="D817" s="7"/>
      <c r="E817" s="7"/>
      <c r="F817" s="30">
        <f>SUM(F818)</f>
        <v>1682.4</v>
      </c>
    </row>
    <row r="818" spans="1:6" ht="63">
      <c r="A818" s="153" t="s">
        <v>51</v>
      </c>
      <c r="B818" s="7" t="s">
        <v>108</v>
      </c>
      <c r="C818" s="7" t="s">
        <v>91</v>
      </c>
      <c r="D818" s="7" t="s">
        <v>34</v>
      </c>
      <c r="E818" s="7" t="s">
        <v>54</v>
      </c>
      <c r="F818" s="30">
        <f>SUM(Ведомственная!G20)</f>
        <v>1682.4</v>
      </c>
    </row>
    <row r="819" spans="1:6">
      <c r="A819" s="153" t="s">
        <v>97</v>
      </c>
      <c r="B819" s="7" t="s">
        <v>109</v>
      </c>
      <c r="C819" s="7"/>
      <c r="D819" s="7"/>
      <c r="E819" s="7"/>
      <c r="F819" s="33">
        <f>SUM(F820:F821)</f>
        <v>922.1</v>
      </c>
    </row>
    <row r="820" spans="1:6" ht="31.5">
      <c r="A820" s="153" t="s">
        <v>52</v>
      </c>
      <c r="B820" s="7" t="s">
        <v>109</v>
      </c>
      <c r="C820" s="7" t="s">
        <v>93</v>
      </c>
      <c r="D820" s="7" t="s">
        <v>34</v>
      </c>
      <c r="E820" s="7" t="s">
        <v>96</v>
      </c>
      <c r="F820" s="33">
        <f>SUM(Ведомственная!G24+Ведомственная!G46)</f>
        <v>895.1</v>
      </c>
    </row>
    <row r="821" spans="1:6">
      <c r="A821" s="153" t="s">
        <v>22</v>
      </c>
      <c r="B821" s="7" t="s">
        <v>109</v>
      </c>
      <c r="C821" s="7" t="s">
        <v>98</v>
      </c>
      <c r="D821" s="7" t="s">
        <v>34</v>
      </c>
      <c r="E821" s="7" t="s">
        <v>96</v>
      </c>
      <c r="F821" s="33">
        <f>SUM(Ведомственная!G47+Ведомственная!G25)</f>
        <v>27</v>
      </c>
    </row>
    <row r="822" spans="1:6" ht="31.5">
      <c r="A822" s="153" t="s">
        <v>99</v>
      </c>
      <c r="B822" s="7" t="s">
        <v>110</v>
      </c>
      <c r="C822" s="7"/>
      <c r="D822" s="7"/>
      <c r="E822" s="7"/>
      <c r="F822" s="33">
        <f>SUM(F823)</f>
        <v>750.6</v>
      </c>
    </row>
    <row r="823" spans="1:6" ht="31.5">
      <c r="A823" s="153" t="s">
        <v>52</v>
      </c>
      <c r="B823" s="7" t="s">
        <v>110</v>
      </c>
      <c r="C823" s="7" t="s">
        <v>93</v>
      </c>
      <c r="D823" s="7" t="s">
        <v>34</v>
      </c>
      <c r="E823" s="7" t="s">
        <v>96</v>
      </c>
      <c r="F823" s="33">
        <f>SUM(Ведомственная!G27+Ведомственная!G49)</f>
        <v>750.6</v>
      </c>
    </row>
    <row r="824" spans="1:6" ht="31.5">
      <c r="A824" s="153" t="s">
        <v>105</v>
      </c>
      <c r="B824" s="7" t="s">
        <v>113</v>
      </c>
      <c r="C824" s="7"/>
      <c r="D824" s="7"/>
      <c r="E824" s="7"/>
      <c r="F824" s="30">
        <f>SUM(F825)</f>
        <v>2097.6</v>
      </c>
    </row>
    <row r="825" spans="1:6" ht="63">
      <c r="A825" s="153" t="s">
        <v>51</v>
      </c>
      <c r="B825" s="7" t="s">
        <v>113</v>
      </c>
      <c r="C825" s="7" t="s">
        <v>91</v>
      </c>
      <c r="D825" s="7" t="s">
        <v>34</v>
      </c>
      <c r="E825" s="7" t="s">
        <v>78</v>
      </c>
      <c r="F825" s="30">
        <f>SUM(Ведомственная!G41)</f>
        <v>2097.6</v>
      </c>
    </row>
    <row r="826" spans="1:6" ht="31.5">
      <c r="A826" s="31" t="s">
        <v>100</v>
      </c>
      <c r="B826" s="7" t="s">
        <v>111</v>
      </c>
      <c r="C826" s="7"/>
      <c r="D826" s="7"/>
      <c r="E826" s="7"/>
      <c r="F826" s="30">
        <f>SUM(F827:F830)</f>
        <v>8909.6</v>
      </c>
    </row>
    <row r="827" spans="1:6" ht="31.5">
      <c r="A827" s="153" t="s">
        <v>52</v>
      </c>
      <c r="B827" s="7" t="s">
        <v>111</v>
      </c>
      <c r="C827" s="7" t="s">
        <v>93</v>
      </c>
      <c r="D827" s="7" t="s">
        <v>34</v>
      </c>
      <c r="E827" s="7" t="s">
        <v>96</v>
      </c>
      <c r="F827" s="30">
        <f>SUM(Ведомственная!G51+Ведомственная!G29)</f>
        <v>6386.8</v>
      </c>
    </row>
    <row r="828" spans="1:6">
      <c r="A828" s="153" t="s">
        <v>42</v>
      </c>
      <c r="B828" s="7" t="s">
        <v>111</v>
      </c>
      <c r="C828" s="7" t="s">
        <v>101</v>
      </c>
      <c r="D828" s="7" t="s">
        <v>34</v>
      </c>
      <c r="E828" s="7" t="s">
        <v>96</v>
      </c>
      <c r="F828" s="30">
        <f>SUM(Ведомственная!G30)</f>
        <v>661</v>
      </c>
    </row>
    <row r="829" spans="1:6">
      <c r="A829" s="155" t="s">
        <v>22</v>
      </c>
      <c r="B829" s="7" t="s">
        <v>111</v>
      </c>
      <c r="C829" s="7" t="s">
        <v>98</v>
      </c>
      <c r="D829" s="7" t="s">
        <v>34</v>
      </c>
      <c r="E829" s="7" t="s">
        <v>116</v>
      </c>
      <c r="F829" s="30">
        <f>SUM(Ведомственная!G89)</f>
        <v>172.9</v>
      </c>
    </row>
    <row r="830" spans="1:6">
      <c r="A830" s="153" t="s">
        <v>22</v>
      </c>
      <c r="B830" s="7" t="s">
        <v>111</v>
      </c>
      <c r="C830" s="7" t="s">
        <v>98</v>
      </c>
      <c r="D830" s="7" t="s">
        <v>34</v>
      </c>
      <c r="E830" s="7" t="s">
        <v>96</v>
      </c>
      <c r="F830" s="30">
        <f>SUM(Ведомственная!G31+Ведомственная!G52+Ведомственная!G136)</f>
        <v>1688.8999999999999</v>
      </c>
    </row>
    <row r="831" spans="1:6" ht="47.25" hidden="1">
      <c r="A831" s="153" t="s">
        <v>586</v>
      </c>
      <c r="B831" s="37" t="s">
        <v>587</v>
      </c>
      <c r="C831" s="7"/>
      <c r="D831" s="7"/>
      <c r="E831" s="7"/>
      <c r="F831" s="30">
        <f>SUM(F832)</f>
        <v>0</v>
      </c>
    </row>
    <row r="832" spans="1:6" ht="31.5" hidden="1">
      <c r="A832" s="153" t="s">
        <v>248</v>
      </c>
      <c r="B832" s="37" t="s">
        <v>587</v>
      </c>
      <c r="C832" s="7" t="s">
        <v>125</v>
      </c>
      <c r="D832" s="7" t="s">
        <v>13</v>
      </c>
      <c r="E832" s="7" t="s">
        <v>24</v>
      </c>
      <c r="F832" s="30"/>
    </row>
    <row r="833" spans="1:6" ht="31.5" hidden="1">
      <c r="A833" s="153" t="s">
        <v>52</v>
      </c>
      <c r="B833" s="154" t="s">
        <v>224</v>
      </c>
      <c r="C833" s="154" t="s">
        <v>93</v>
      </c>
      <c r="D833" s="154" t="s">
        <v>34</v>
      </c>
      <c r="E833" s="154" t="s">
        <v>13</v>
      </c>
      <c r="F833" s="33"/>
    </row>
    <row r="834" spans="1:6" ht="47.25">
      <c r="A834" s="153" t="s">
        <v>226</v>
      </c>
      <c r="B834" s="154" t="s">
        <v>794</v>
      </c>
      <c r="C834" s="154"/>
      <c r="D834" s="154"/>
      <c r="E834" s="154"/>
      <c r="F834" s="33">
        <f>SUM(F835)</f>
        <v>23.1</v>
      </c>
    </row>
    <row r="835" spans="1:6">
      <c r="A835" s="153" t="s">
        <v>92</v>
      </c>
      <c r="B835" s="154" t="s">
        <v>794</v>
      </c>
      <c r="C835" s="154" t="s">
        <v>93</v>
      </c>
      <c r="D835" s="154" t="s">
        <v>34</v>
      </c>
      <c r="E835" s="154" t="s">
        <v>172</v>
      </c>
      <c r="F835" s="33">
        <f>SUM(Ведомственная!G85)</f>
        <v>23.1</v>
      </c>
    </row>
    <row r="836" spans="1:6" ht="221.25" customHeight="1">
      <c r="A836" s="153" t="s">
        <v>796</v>
      </c>
      <c r="B836" s="154" t="s">
        <v>797</v>
      </c>
      <c r="C836" s="37"/>
      <c r="D836" s="154"/>
      <c r="E836" s="154"/>
      <c r="F836" s="33">
        <f>SUM(Ведомственная!G76)</f>
        <v>99.2</v>
      </c>
    </row>
    <row r="837" spans="1:6" ht="63">
      <c r="A837" s="153" t="s">
        <v>51</v>
      </c>
      <c r="B837" s="154" t="s">
        <v>797</v>
      </c>
      <c r="C837" s="154" t="s">
        <v>91</v>
      </c>
      <c r="D837" s="154" t="s">
        <v>34</v>
      </c>
      <c r="E837" s="154" t="s">
        <v>13</v>
      </c>
      <c r="F837" s="33">
        <f>SUM(Ведомственная!G77)</f>
        <v>99.2</v>
      </c>
    </row>
    <row r="838" spans="1:6" ht="47.25">
      <c r="A838" s="153" t="s">
        <v>428</v>
      </c>
      <c r="B838" s="154" t="s">
        <v>803</v>
      </c>
      <c r="C838" s="37"/>
      <c r="D838" s="154"/>
      <c r="E838" s="154"/>
      <c r="F838" s="33">
        <f>SUM(F839:F840)</f>
        <v>148.9</v>
      </c>
    </row>
    <row r="839" spans="1:6" ht="63">
      <c r="A839" s="153" t="s">
        <v>51</v>
      </c>
      <c r="B839" s="154" t="s">
        <v>803</v>
      </c>
      <c r="C839" s="154" t="s">
        <v>91</v>
      </c>
      <c r="D839" s="154" t="s">
        <v>172</v>
      </c>
      <c r="E839" s="154" t="s">
        <v>172</v>
      </c>
      <c r="F839" s="33">
        <f>SUM(Ведомственная!G372)</f>
        <v>140.1</v>
      </c>
    </row>
    <row r="840" spans="1:6">
      <c r="A840" s="153" t="s">
        <v>92</v>
      </c>
      <c r="B840" s="154" t="s">
        <v>803</v>
      </c>
      <c r="C840" s="154" t="s">
        <v>93</v>
      </c>
      <c r="D840" s="154" t="s">
        <v>172</v>
      </c>
      <c r="E840" s="154" t="s">
        <v>172</v>
      </c>
      <c r="F840" s="33">
        <f>SUM(Ведомственная!G373)</f>
        <v>8.8000000000000007</v>
      </c>
    </row>
    <row r="841" spans="1:6" ht="31.5">
      <c r="A841" s="32" t="s">
        <v>45</v>
      </c>
      <c r="B841" s="37" t="s">
        <v>559</v>
      </c>
      <c r="C841" s="154"/>
      <c r="D841" s="154"/>
      <c r="E841" s="154"/>
      <c r="F841" s="33">
        <f>SUM(F842)</f>
        <v>198.4</v>
      </c>
    </row>
    <row r="842" spans="1:6">
      <c r="A842" s="153" t="s">
        <v>22</v>
      </c>
      <c r="B842" s="37" t="s">
        <v>559</v>
      </c>
      <c r="C842" s="154" t="s">
        <v>98</v>
      </c>
      <c r="D842" s="154" t="s">
        <v>13</v>
      </c>
      <c r="E842" s="154" t="s">
        <v>24</v>
      </c>
      <c r="F842" s="33">
        <f>SUM(Ведомственная!G256)</f>
        <v>198.4</v>
      </c>
    </row>
    <row r="843" spans="1:6" s="29" customFormat="1" ht="14.25" customHeight="1">
      <c r="A843" s="26" t="s">
        <v>195</v>
      </c>
      <c r="B843" s="27"/>
      <c r="C843" s="27"/>
      <c r="D843" s="27"/>
      <c r="E843" s="27"/>
      <c r="F843" s="34">
        <f>SUM(F9+F71+F181+F190+F206+F210+F213+F230+F247+F252+F258+F272+F276+F299+F316+F328+F341+F371+F383+F387+F391+F494+F624+F682+F733+F744+F748+F755+F770+F772+F801+F12+F50+F797)+F25+F780+F168+F295+F786+F46+F484+F164+F21+F186+F43+F793</f>
        <v>4922831.6000000006</v>
      </c>
    </row>
  </sheetData>
  <mergeCells count="1">
    <mergeCell ref="A6:F6"/>
  </mergeCells>
  <pageMargins left="1.1023622047244095" right="0.11811023622047245" top="0.55118110236220474" bottom="0" header="0.11811023622047245" footer="0"/>
  <pageSetup paperSize="9" scale="67" fitToHeight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3"/>
  <sheetViews>
    <sheetView workbookViewId="0">
      <selection activeCell="I10" sqref="I10"/>
    </sheetView>
  </sheetViews>
  <sheetFormatPr defaultRowHeight="15.75"/>
  <cols>
    <col min="1" max="1" width="55.5703125" style="98" customWidth="1"/>
    <col min="2" max="2" width="14.42578125" style="99" customWidth="1"/>
    <col min="3" max="3" width="14.7109375" style="99" customWidth="1"/>
    <col min="4" max="4" width="16.28515625" style="99" customWidth="1"/>
    <col min="5" max="5" width="9.140625" style="99" customWidth="1"/>
    <col min="6" max="16384" width="9.140625" style="99"/>
  </cols>
  <sheetData>
    <row r="1" spans="1:4">
      <c r="C1" s="100" t="s">
        <v>982</v>
      </c>
    </row>
    <row r="2" spans="1:4" ht="0.75" customHeight="1">
      <c r="C2" s="101" t="s">
        <v>0</v>
      </c>
    </row>
    <row r="3" spans="1:4">
      <c r="C3" s="101" t="s">
        <v>984</v>
      </c>
    </row>
    <row r="4" spans="1:4">
      <c r="C4" s="101" t="s">
        <v>985</v>
      </c>
    </row>
    <row r="5" spans="1:4">
      <c r="C5" s="22" t="s">
        <v>983</v>
      </c>
    </row>
    <row r="7" spans="1:4" ht="46.5" customHeight="1">
      <c r="A7" s="171" t="s">
        <v>666</v>
      </c>
      <c r="B7" s="172"/>
      <c r="C7" s="172"/>
      <c r="D7" s="102"/>
    </row>
    <row r="8" spans="1:4">
      <c r="D8" s="103" t="s">
        <v>732</v>
      </c>
    </row>
    <row r="9" spans="1:4" ht="31.5">
      <c r="A9" s="104" t="s">
        <v>162</v>
      </c>
      <c r="B9" s="105" t="s">
        <v>166</v>
      </c>
      <c r="C9" s="105" t="s">
        <v>167</v>
      </c>
      <c r="D9" s="105" t="s">
        <v>734</v>
      </c>
    </row>
    <row r="10" spans="1:4" s="109" customFormat="1">
      <c r="A10" s="106" t="s">
        <v>89</v>
      </c>
      <c r="B10" s="107" t="s">
        <v>34</v>
      </c>
      <c r="C10" s="107" t="s">
        <v>32</v>
      </c>
      <c r="D10" s="108">
        <f>SUM(D11:D18)</f>
        <v>245936.5</v>
      </c>
    </row>
    <row r="11" spans="1:4" ht="47.25">
      <c r="A11" s="110" t="s">
        <v>168</v>
      </c>
      <c r="B11" s="111" t="s">
        <v>34</v>
      </c>
      <c r="C11" s="111" t="s">
        <v>44</v>
      </c>
      <c r="D11" s="112">
        <f>Ведомственная!G55</f>
        <v>2090.5</v>
      </c>
    </row>
    <row r="12" spans="1:4" ht="63">
      <c r="A12" s="110" t="s">
        <v>169</v>
      </c>
      <c r="B12" s="111" t="s">
        <v>34</v>
      </c>
      <c r="C12" s="111" t="s">
        <v>54</v>
      </c>
      <c r="D12" s="112">
        <f>Ведомственная!G12</f>
        <v>17068.300000000003</v>
      </c>
    </row>
    <row r="13" spans="1:4" ht="63">
      <c r="A13" s="110" t="s">
        <v>170</v>
      </c>
      <c r="B13" s="111" t="s">
        <v>34</v>
      </c>
      <c r="C13" s="111" t="s">
        <v>13</v>
      </c>
      <c r="D13" s="112">
        <f>Ведомственная!G60</f>
        <v>116875.9</v>
      </c>
    </row>
    <row r="14" spans="1:4">
      <c r="A14" s="110" t="s">
        <v>171</v>
      </c>
      <c r="B14" s="111" t="s">
        <v>34</v>
      </c>
      <c r="C14" s="111" t="s">
        <v>172</v>
      </c>
      <c r="D14" s="112">
        <f>Ведомственная!G82</f>
        <v>23.1</v>
      </c>
    </row>
    <row r="15" spans="1:4" ht="47.25">
      <c r="A15" s="110" t="s">
        <v>104</v>
      </c>
      <c r="B15" s="111" t="s">
        <v>34</v>
      </c>
      <c r="C15" s="111" t="s">
        <v>78</v>
      </c>
      <c r="D15" s="112">
        <f>Ведомственная!G34+Ведомственная!G494</f>
        <v>32413.9</v>
      </c>
    </row>
    <row r="16" spans="1:4">
      <c r="A16" s="110" t="s">
        <v>966</v>
      </c>
      <c r="B16" s="111" t="s">
        <v>34</v>
      </c>
      <c r="C16" s="111" t="s">
        <v>116</v>
      </c>
      <c r="D16" s="112">
        <f>SUM(Ведомственная!G86)</f>
        <v>172.9</v>
      </c>
    </row>
    <row r="17" spans="1:4">
      <c r="A17" s="110" t="s">
        <v>147</v>
      </c>
      <c r="B17" s="111" t="s">
        <v>34</v>
      </c>
      <c r="C17" s="111" t="s">
        <v>173</v>
      </c>
      <c r="D17" s="112">
        <f>SUM(Ведомственная!G500)</f>
        <v>350</v>
      </c>
    </row>
    <row r="18" spans="1:4">
      <c r="A18" s="110" t="s">
        <v>95</v>
      </c>
      <c r="B18" s="111" t="s">
        <v>34</v>
      </c>
      <c r="C18" s="111" t="s">
        <v>96</v>
      </c>
      <c r="D18" s="112">
        <f>SUM(Ведомственная!G21+Ведомственная!G42+Ведомственная!G90+Ведомственная!G504)</f>
        <v>76941.900000000009</v>
      </c>
    </row>
    <row r="19" spans="1:4" s="109" customFormat="1" ht="31.5">
      <c r="A19" s="106" t="s">
        <v>249</v>
      </c>
      <c r="B19" s="107" t="s">
        <v>54</v>
      </c>
      <c r="C19" s="107" t="s">
        <v>32</v>
      </c>
      <c r="D19" s="108">
        <f>SUM(D20:D21)</f>
        <v>34010.800000000003</v>
      </c>
    </row>
    <row r="20" spans="1:4">
      <c r="A20" s="110" t="s">
        <v>174</v>
      </c>
      <c r="B20" s="111" t="s">
        <v>54</v>
      </c>
      <c r="C20" s="111" t="s">
        <v>13</v>
      </c>
      <c r="D20" s="112">
        <f>SUM(Ведомственная!G138)</f>
        <v>8444.1999999999989</v>
      </c>
    </row>
    <row r="21" spans="1:4" ht="47.25">
      <c r="A21" s="110" t="s">
        <v>175</v>
      </c>
      <c r="B21" s="111" t="s">
        <v>54</v>
      </c>
      <c r="C21" s="111" t="s">
        <v>176</v>
      </c>
      <c r="D21" s="112">
        <f>SUM(Ведомственная!G144)</f>
        <v>25566.600000000002</v>
      </c>
    </row>
    <row r="22" spans="1:4" s="109" customFormat="1">
      <c r="A22" s="106" t="s">
        <v>12</v>
      </c>
      <c r="B22" s="107" t="s">
        <v>13</v>
      </c>
      <c r="C22" s="107" t="s">
        <v>32</v>
      </c>
      <c r="D22" s="108">
        <f>SUM(D23:D26)</f>
        <v>267393.5</v>
      </c>
    </row>
    <row r="23" spans="1:4">
      <c r="A23" s="110" t="s">
        <v>621</v>
      </c>
      <c r="B23" s="111" t="s">
        <v>13</v>
      </c>
      <c r="C23" s="111" t="s">
        <v>172</v>
      </c>
      <c r="D23" s="112">
        <f>SUM(Ведомственная!G171)</f>
        <v>401.2</v>
      </c>
    </row>
    <row r="24" spans="1:4">
      <c r="A24" s="110" t="s">
        <v>14</v>
      </c>
      <c r="B24" s="111" t="s">
        <v>13</v>
      </c>
      <c r="C24" s="111" t="s">
        <v>15</v>
      </c>
      <c r="D24" s="112">
        <f>Ведомственная!G176</f>
        <v>117101.2</v>
      </c>
    </row>
    <row r="25" spans="1:4">
      <c r="A25" s="110" t="s">
        <v>177</v>
      </c>
      <c r="B25" s="111" t="s">
        <v>13</v>
      </c>
      <c r="C25" s="111" t="s">
        <v>176</v>
      </c>
      <c r="D25" s="112">
        <f>SUM(Ведомственная!G192)</f>
        <v>134901.9</v>
      </c>
    </row>
    <row r="26" spans="1:4">
      <c r="A26" s="110" t="s">
        <v>23</v>
      </c>
      <c r="B26" s="111" t="s">
        <v>13</v>
      </c>
      <c r="C26" s="111" t="s">
        <v>24</v>
      </c>
      <c r="D26" s="112">
        <f>Ведомственная!G212</f>
        <v>14989.199999999999</v>
      </c>
    </row>
    <row r="27" spans="1:4" ht="14.25" customHeight="1">
      <c r="A27" s="106" t="s">
        <v>258</v>
      </c>
      <c r="B27" s="107" t="s">
        <v>172</v>
      </c>
      <c r="C27" s="107" t="s">
        <v>32</v>
      </c>
      <c r="D27" s="108">
        <f>SUM(D28:D31)</f>
        <v>343759</v>
      </c>
    </row>
    <row r="28" spans="1:4" hidden="1">
      <c r="A28" s="110" t="s">
        <v>178</v>
      </c>
      <c r="B28" s="111" t="s">
        <v>172</v>
      </c>
      <c r="C28" s="111" t="s">
        <v>34</v>
      </c>
      <c r="D28" s="112">
        <f>SUM(Ведомственная!G258)</f>
        <v>0</v>
      </c>
    </row>
    <row r="29" spans="1:4">
      <c r="A29" s="110" t="s">
        <v>179</v>
      </c>
      <c r="B29" s="111" t="s">
        <v>172</v>
      </c>
      <c r="C29" s="111" t="s">
        <v>44</v>
      </c>
      <c r="D29" s="112">
        <f>SUM(Ведомственная!G271)</f>
        <v>101564.1</v>
      </c>
    </row>
    <row r="30" spans="1:4">
      <c r="A30" s="110" t="s">
        <v>180</v>
      </c>
      <c r="B30" s="111" t="s">
        <v>172</v>
      </c>
      <c r="C30" s="111" t="s">
        <v>54</v>
      </c>
      <c r="D30" s="112">
        <f>SUM(Ведомственная!G301)</f>
        <v>217795.80000000002</v>
      </c>
    </row>
    <row r="31" spans="1:4" ht="31.5">
      <c r="A31" s="110" t="s">
        <v>181</v>
      </c>
      <c r="B31" s="111" t="s">
        <v>172</v>
      </c>
      <c r="C31" s="111" t="s">
        <v>172</v>
      </c>
      <c r="D31" s="112">
        <f>SUM(Ведомственная!G352)</f>
        <v>24399.100000000002</v>
      </c>
    </row>
    <row r="32" spans="1:4" s="109" customFormat="1">
      <c r="A32" s="106" t="s">
        <v>425</v>
      </c>
      <c r="B32" s="107" t="s">
        <v>78</v>
      </c>
      <c r="C32" s="107" t="s">
        <v>32</v>
      </c>
      <c r="D32" s="108">
        <f>SUM(D33:D34)</f>
        <v>7143.5</v>
      </c>
    </row>
    <row r="33" spans="1:4" ht="31.5">
      <c r="A33" s="110" t="s">
        <v>265</v>
      </c>
      <c r="B33" s="111" t="s">
        <v>78</v>
      </c>
      <c r="C33" s="111" t="s">
        <v>54</v>
      </c>
      <c r="D33" s="112">
        <f>SUM(Ведомственная!G375)</f>
        <v>5633.5</v>
      </c>
    </row>
    <row r="34" spans="1:4">
      <c r="A34" s="110" t="s">
        <v>182</v>
      </c>
      <c r="B34" s="111" t="s">
        <v>78</v>
      </c>
      <c r="C34" s="111" t="s">
        <v>172</v>
      </c>
      <c r="D34" s="112">
        <f>SUM(Ведомственная!G381)</f>
        <v>1510</v>
      </c>
    </row>
    <row r="35" spans="1:4" s="109" customFormat="1">
      <c r="A35" s="106" t="s">
        <v>115</v>
      </c>
      <c r="B35" s="107" t="s">
        <v>116</v>
      </c>
      <c r="C35" s="107" t="s">
        <v>32</v>
      </c>
      <c r="D35" s="108">
        <f>SUM(D36:D40)</f>
        <v>2368459.3999999994</v>
      </c>
    </row>
    <row r="36" spans="1:4">
      <c r="A36" s="110" t="s">
        <v>183</v>
      </c>
      <c r="B36" s="111" t="s">
        <v>116</v>
      </c>
      <c r="C36" s="111" t="s">
        <v>34</v>
      </c>
      <c r="D36" s="112">
        <f>SUM(Ведомственная!G829)</f>
        <v>930239.9</v>
      </c>
    </row>
    <row r="37" spans="1:4">
      <c r="A37" s="110" t="s">
        <v>184</v>
      </c>
      <c r="B37" s="111" t="s">
        <v>116</v>
      </c>
      <c r="C37" s="111" t="s">
        <v>44</v>
      </c>
      <c r="D37" s="112">
        <f>SUM(Ведомственная!G872+Ведомственная!G397)</f>
        <v>1169723.9999999995</v>
      </c>
    </row>
    <row r="38" spans="1:4">
      <c r="A38" s="110" t="s">
        <v>117</v>
      </c>
      <c r="B38" s="111" t="s">
        <v>116</v>
      </c>
      <c r="C38" s="111" t="s">
        <v>54</v>
      </c>
      <c r="D38" s="112">
        <f>SUM(Ведомственная!G1042+Ведомственная!G929+Ведомственная!G406)</f>
        <v>181541.5</v>
      </c>
    </row>
    <row r="39" spans="1:4">
      <c r="A39" s="110" t="s">
        <v>185</v>
      </c>
      <c r="B39" s="111" t="s">
        <v>116</v>
      </c>
      <c r="C39" s="111" t="s">
        <v>116</v>
      </c>
      <c r="D39" s="112">
        <f>SUM(Ведомственная!G942)+Ведомственная!G530+Ведомственная!G720+Ведомственная!G1072</f>
        <v>30066.7</v>
      </c>
    </row>
    <row r="40" spans="1:4">
      <c r="A40" s="110" t="s">
        <v>186</v>
      </c>
      <c r="B40" s="111" t="s">
        <v>116</v>
      </c>
      <c r="C40" s="111" t="s">
        <v>176</v>
      </c>
      <c r="D40" s="112">
        <f>SUM(Ведомственная!G977)</f>
        <v>56887.3</v>
      </c>
    </row>
    <row r="41" spans="1:4" s="109" customFormat="1">
      <c r="A41" s="106" t="s">
        <v>426</v>
      </c>
      <c r="B41" s="107" t="s">
        <v>15</v>
      </c>
      <c r="C41" s="107" t="s">
        <v>32</v>
      </c>
      <c r="D41" s="108">
        <f>SUM(D42:D43)</f>
        <v>211592.40000000002</v>
      </c>
    </row>
    <row r="42" spans="1:4">
      <c r="A42" s="110" t="s">
        <v>187</v>
      </c>
      <c r="B42" s="111" t="s">
        <v>15</v>
      </c>
      <c r="C42" s="111" t="s">
        <v>34</v>
      </c>
      <c r="D42" s="112">
        <f>SUM(Ведомственная!G1074)</f>
        <v>124350.8</v>
      </c>
    </row>
    <row r="43" spans="1:4">
      <c r="A43" s="110" t="s">
        <v>188</v>
      </c>
      <c r="B43" s="111" t="s">
        <v>15</v>
      </c>
      <c r="C43" s="111" t="s">
        <v>13</v>
      </c>
      <c r="D43" s="112">
        <f>SUM(Ведомственная!G1144+Ведомственная!G412+Ведомственная!G415)</f>
        <v>87241.600000000006</v>
      </c>
    </row>
    <row r="44" spans="1:4" s="109" customFormat="1">
      <c r="A44" s="106" t="s">
        <v>30</v>
      </c>
      <c r="B44" s="107" t="s">
        <v>31</v>
      </c>
      <c r="C44" s="107" t="s">
        <v>32</v>
      </c>
      <c r="D44" s="108">
        <f>SUM(D45:D49)</f>
        <v>1295238.3999999999</v>
      </c>
    </row>
    <row r="45" spans="1:4">
      <c r="A45" s="110" t="s">
        <v>33</v>
      </c>
      <c r="B45" s="111" t="s">
        <v>31</v>
      </c>
      <c r="C45" s="111" t="s">
        <v>34</v>
      </c>
      <c r="D45" s="112">
        <f>SUM(Ведомственная!G538)</f>
        <v>11329.3</v>
      </c>
    </row>
    <row r="46" spans="1:4">
      <c r="A46" s="110" t="s">
        <v>43</v>
      </c>
      <c r="B46" s="111" t="s">
        <v>31</v>
      </c>
      <c r="C46" s="111" t="s">
        <v>44</v>
      </c>
      <c r="D46" s="112">
        <f>SUM(Ведомственная!G545)</f>
        <v>80936.600000000006</v>
      </c>
    </row>
    <row r="47" spans="1:4">
      <c r="A47" s="110" t="s">
        <v>53</v>
      </c>
      <c r="B47" s="111" t="s">
        <v>31</v>
      </c>
      <c r="C47" s="111" t="s">
        <v>54</v>
      </c>
      <c r="D47" s="112">
        <f>SUM(Ведомственная!G419+Ведомственная!G564+Ведомственная!G1190)+Ведомственная!G1011</f>
        <v>825058.49999999988</v>
      </c>
    </row>
    <row r="48" spans="1:4">
      <c r="A48" s="110" t="s">
        <v>189</v>
      </c>
      <c r="B48" s="111" t="s">
        <v>31</v>
      </c>
      <c r="C48" s="111" t="s">
        <v>13</v>
      </c>
      <c r="D48" s="112">
        <f>SUM(Ведомственная!G662+Ведомственная!G431+Ведомственная!G1020)</f>
        <v>310623.3</v>
      </c>
    </row>
    <row r="49" spans="1:4">
      <c r="A49" s="110" t="s">
        <v>77</v>
      </c>
      <c r="B49" s="111" t="s">
        <v>31</v>
      </c>
      <c r="C49" s="111" t="s">
        <v>78</v>
      </c>
      <c r="D49" s="112">
        <f>SUM(Ведомственная!G442+Ведомственная!G519+Ведомственная!G689+Ведомственная!G727+Ведомственная!G1027)</f>
        <v>67290.7</v>
      </c>
    </row>
    <row r="50" spans="1:4" s="109" customFormat="1">
      <c r="A50" s="106" t="s">
        <v>279</v>
      </c>
      <c r="B50" s="107" t="s">
        <v>173</v>
      </c>
      <c r="C50" s="107" t="s">
        <v>32</v>
      </c>
      <c r="D50" s="108">
        <f>SUM(D51:D54)</f>
        <v>149294.9</v>
      </c>
    </row>
    <row r="51" spans="1:4">
      <c r="A51" s="110" t="s">
        <v>190</v>
      </c>
      <c r="B51" s="111" t="s">
        <v>173</v>
      </c>
      <c r="C51" s="111" t="s">
        <v>34</v>
      </c>
      <c r="D51" s="112">
        <f>SUM(Ведомственная!G463+Ведомственная!G734)</f>
        <v>121968.9</v>
      </c>
    </row>
    <row r="52" spans="1:4">
      <c r="A52" s="110" t="s">
        <v>191</v>
      </c>
      <c r="B52" s="111" t="s">
        <v>173</v>
      </c>
      <c r="C52" s="111" t="s">
        <v>44</v>
      </c>
      <c r="D52" s="112">
        <f>Ведомственная!G767</f>
        <v>3978.2</v>
      </c>
    </row>
    <row r="53" spans="1:4" ht="13.5" customHeight="1">
      <c r="A53" s="110" t="s">
        <v>192</v>
      </c>
      <c r="B53" s="111" t="s">
        <v>173</v>
      </c>
      <c r="C53" s="111" t="s">
        <v>54</v>
      </c>
      <c r="D53" s="112">
        <f>Ведомственная!G787</f>
        <v>13917.899999999998</v>
      </c>
    </row>
    <row r="54" spans="1:4" ht="31.5">
      <c r="A54" s="110" t="s">
        <v>193</v>
      </c>
      <c r="B54" s="111" t="s">
        <v>173</v>
      </c>
      <c r="C54" s="111" t="s">
        <v>172</v>
      </c>
      <c r="D54" s="112">
        <f>SUM(Ведомственная!G808)+Ведомственная!G1039</f>
        <v>9429.9</v>
      </c>
    </row>
    <row r="55" spans="1:4" s="109" customFormat="1" ht="31.5">
      <c r="A55" s="106" t="s">
        <v>209</v>
      </c>
      <c r="B55" s="107" t="s">
        <v>96</v>
      </c>
      <c r="C55" s="107" t="s">
        <v>32</v>
      </c>
      <c r="D55" s="108">
        <f>SUM(D56)</f>
        <v>3.1999999999999993</v>
      </c>
    </row>
    <row r="56" spans="1:4" ht="31.5">
      <c r="A56" s="110" t="s">
        <v>194</v>
      </c>
      <c r="B56" s="111" t="s">
        <v>96</v>
      </c>
      <c r="C56" s="111" t="s">
        <v>34</v>
      </c>
      <c r="D56" s="112">
        <f>SUM(Ведомственная!G523)</f>
        <v>3.1999999999999993</v>
      </c>
    </row>
    <row r="57" spans="1:4" s="109" customFormat="1" ht="20.25" customHeight="1">
      <c r="A57" s="106" t="s">
        <v>195</v>
      </c>
      <c r="B57" s="113"/>
      <c r="C57" s="113"/>
      <c r="D57" s="114">
        <f>SUM(D10+D19+D22+D27+D32+D35+D41+D44+D50+D55)</f>
        <v>4922831.5999999996</v>
      </c>
    </row>
    <row r="58" spans="1:4">
      <c r="D58" s="115"/>
    </row>
    <row r="59" spans="1:4">
      <c r="D59" s="116"/>
    </row>
    <row r="61" spans="1:4">
      <c r="D61" s="117"/>
    </row>
    <row r="62" spans="1:4">
      <c r="D62" s="118"/>
    </row>
    <row r="63" spans="1:4">
      <c r="D63" s="118"/>
    </row>
  </sheetData>
  <mergeCells count="1">
    <mergeCell ref="A7:C7"/>
  </mergeCells>
  <conditionalFormatting sqref="D10:D56">
    <cfRule type="cellIs" dxfId="0" priority="14" operator="lessThan">
      <formula>0</formula>
    </cfRule>
  </conditionalFormatting>
  <pageMargins left="1.1023622047244095" right="0.31496062992125984" top="0.55118110236220474" bottom="0.15748031496062992" header="0.31496062992125984" footer="0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3"/>
  <sheetViews>
    <sheetView tabSelected="1" workbookViewId="0">
      <selection activeCell="D8" sqref="D8"/>
    </sheetView>
  </sheetViews>
  <sheetFormatPr defaultRowHeight="15.75"/>
  <cols>
    <col min="1" max="1" width="79" style="119" customWidth="1"/>
    <col min="2" max="2" width="17.140625" style="92" customWidth="1"/>
    <col min="3" max="3" width="15.7109375" style="120" customWidth="1"/>
    <col min="4" max="4" width="15.28515625" style="120" customWidth="1"/>
    <col min="5" max="16384" width="9.140625" style="120"/>
  </cols>
  <sheetData>
    <row r="1" spans="1:4">
      <c r="C1" s="18" t="s">
        <v>986</v>
      </c>
    </row>
    <row r="2" spans="1:4">
      <c r="C2" s="121" t="s">
        <v>979</v>
      </c>
    </row>
    <row r="3" spans="1:4">
      <c r="C3" s="121" t="s">
        <v>1</v>
      </c>
    </row>
    <row r="4" spans="1:4">
      <c r="C4" s="121" t="s">
        <v>2</v>
      </c>
    </row>
    <row r="5" spans="1:4">
      <c r="C5" s="22" t="s">
        <v>980</v>
      </c>
    </row>
    <row r="6" spans="1:4" ht="36" customHeight="1">
      <c r="A6" s="171" t="s">
        <v>743</v>
      </c>
      <c r="B6" s="171"/>
      <c r="C6" s="173"/>
      <c r="D6" s="173"/>
    </row>
    <row r="7" spans="1:4">
      <c r="B7" s="122"/>
      <c r="D7" s="103" t="s">
        <v>732</v>
      </c>
    </row>
    <row r="8" spans="1:4" ht="39" customHeight="1">
      <c r="A8" s="123" t="s">
        <v>533</v>
      </c>
      <c r="B8" s="124" t="s">
        <v>534</v>
      </c>
      <c r="C8" s="125" t="s">
        <v>596</v>
      </c>
      <c r="D8" s="125" t="s">
        <v>729</v>
      </c>
    </row>
    <row r="9" spans="1:4" ht="31.5">
      <c r="A9" s="91" t="s">
        <v>742</v>
      </c>
      <c r="B9" s="4">
        <f>SUM(B10)</f>
        <v>21800</v>
      </c>
      <c r="C9" s="126">
        <f>SUM(C10+C16)</f>
        <v>146487.5</v>
      </c>
      <c r="D9" s="126">
        <f>SUM(D10+D16)</f>
        <v>87262</v>
      </c>
    </row>
    <row r="10" spans="1:4">
      <c r="A10" s="127" t="s">
        <v>307</v>
      </c>
      <c r="B10" s="128">
        <f>SUM(B11:B15)</f>
        <v>21800</v>
      </c>
      <c r="C10" s="129">
        <f>SUM(C11:C15)</f>
        <v>17000</v>
      </c>
      <c r="D10" s="129">
        <f>SUM(D11:D15)</f>
        <v>17000</v>
      </c>
    </row>
    <row r="11" spans="1:4" ht="31.5">
      <c r="A11" s="32" t="s">
        <v>955</v>
      </c>
      <c r="B11" s="5">
        <v>5481</v>
      </c>
      <c r="C11" s="130"/>
      <c r="D11" s="130"/>
    </row>
    <row r="12" spans="1:4" ht="31.5">
      <c r="A12" s="32" t="s">
        <v>939</v>
      </c>
      <c r="B12" s="5">
        <v>7311.6</v>
      </c>
      <c r="C12" s="130"/>
      <c r="D12" s="130"/>
    </row>
    <row r="13" spans="1:4" ht="31.5">
      <c r="A13" s="32" t="s">
        <v>810</v>
      </c>
      <c r="B13" s="5">
        <v>5682.4</v>
      </c>
      <c r="C13" s="130"/>
      <c r="D13" s="130"/>
    </row>
    <row r="14" spans="1:4" ht="31.5">
      <c r="A14" s="32" t="s">
        <v>954</v>
      </c>
      <c r="B14" s="5">
        <v>3325</v>
      </c>
      <c r="C14" s="130"/>
      <c r="D14" s="130"/>
    </row>
    <row r="15" spans="1:4" ht="47.25">
      <c r="A15" s="32" t="s">
        <v>642</v>
      </c>
      <c r="B15" s="5"/>
      <c r="C15" s="130">
        <v>17000</v>
      </c>
      <c r="D15" s="130">
        <v>17000</v>
      </c>
    </row>
    <row r="16" spans="1:4" ht="31.5">
      <c r="A16" s="127" t="s">
        <v>787</v>
      </c>
      <c r="B16" s="5"/>
      <c r="C16" s="130">
        <f>SUM(C17)</f>
        <v>129487.5</v>
      </c>
      <c r="D16" s="130">
        <f>SUM(D17)</f>
        <v>70262</v>
      </c>
    </row>
    <row r="17" spans="1:4" ht="47.25">
      <c r="A17" s="6" t="s">
        <v>563</v>
      </c>
      <c r="B17" s="5"/>
      <c r="C17" s="33">
        <v>129487.5</v>
      </c>
      <c r="D17" s="33">
        <v>70262</v>
      </c>
    </row>
    <row r="18" spans="1:4" s="133" customFormat="1" ht="31.5">
      <c r="A18" s="131" t="s">
        <v>738</v>
      </c>
      <c r="B18" s="4">
        <f>SUM(B19,B33)</f>
        <v>5874.4</v>
      </c>
      <c r="C18" s="132"/>
      <c r="D18" s="132"/>
    </row>
    <row r="19" spans="1:4">
      <c r="A19" s="134" t="s">
        <v>536</v>
      </c>
      <c r="B19" s="128">
        <f>SUM(B20:B32)</f>
        <v>5774.4</v>
      </c>
      <c r="C19" s="135"/>
      <c r="D19" s="135"/>
    </row>
    <row r="20" spans="1:4" ht="31.5">
      <c r="A20" s="136" t="s">
        <v>961</v>
      </c>
      <c r="B20" s="5">
        <v>15</v>
      </c>
      <c r="C20" s="135"/>
      <c r="D20" s="135"/>
    </row>
    <row r="21" spans="1:4" ht="31.5">
      <c r="A21" s="136" t="s">
        <v>962</v>
      </c>
      <c r="B21" s="5">
        <v>8</v>
      </c>
      <c r="C21" s="135"/>
      <c r="D21" s="135"/>
    </row>
    <row r="22" spans="1:4" ht="31.5">
      <c r="A22" s="136" t="s">
        <v>936</v>
      </c>
      <c r="B22" s="5">
        <v>703</v>
      </c>
      <c r="C22" s="137"/>
      <c r="D22" s="137"/>
    </row>
    <row r="23" spans="1:4" ht="47.25">
      <c r="A23" s="136" t="s">
        <v>953</v>
      </c>
      <c r="B23" s="5">
        <v>18</v>
      </c>
      <c r="C23" s="137"/>
      <c r="D23" s="137"/>
    </row>
    <row r="24" spans="1:4" ht="31.5">
      <c r="A24" s="136" t="s">
        <v>955</v>
      </c>
      <c r="B24" s="5">
        <v>20</v>
      </c>
      <c r="C24" s="137"/>
      <c r="D24" s="137"/>
    </row>
    <row r="25" spans="1:4" ht="31.5">
      <c r="A25" s="136" t="s">
        <v>939</v>
      </c>
      <c r="B25" s="5">
        <v>35</v>
      </c>
      <c r="C25" s="137"/>
      <c r="D25" s="137"/>
    </row>
    <row r="26" spans="1:4">
      <c r="A26" s="136" t="s">
        <v>937</v>
      </c>
      <c r="B26" s="5">
        <v>4900</v>
      </c>
      <c r="C26" s="137"/>
      <c r="D26" s="137"/>
    </row>
    <row r="27" spans="1:4" ht="31.5">
      <c r="A27" s="136" t="s">
        <v>938</v>
      </c>
      <c r="B27" s="5">
        <v>0</v>
      </c>
      <c r="C27" s="137"/>
      <c r="D27" s="137"/>
    </row>
    <row r="28" spans="1:4" ht="31.5">
      <c r="A28" s="136" t="s">
        <v>735</v>
      </c>
      <c r="B28" s="5">
        <v>0</v>
      </c>
      <c r="C28" s="137"/>
      <c r="D28" s="137"/>
    </row>
    <row r="29" spans="1:4" ht="31.5">
      <c r="A29" s="136" t="s">
        <v>939</v>
      </c>
      <c r="B29" s="5">
        <v>0</v>
      </c>
      <c r="C29" s="137"/>
      <c r="D29" s="137"/>
    </row>
    <row r="30" spans="1:4" ht="31.5">
      <c r="A30" s="136" t="s">
        <v>810</v>
      </c>
      <c r="B30" s="5">
        <v>60.4</v>
      </c>
      <c r="C30" s="137"/>
      <c r="D30" s="137"/>
    </row>
    <row r="31" spans="1:4" ht="31.5">
      <c r="A31" s="136" t="s">
        <v>954</v>
      </c>
      <c r="B31" s="5">
        <v>15</v>
      </c>
      <c r="C31" s="137"/>
      <c r="D31" s="137"/>
    </row>
    <row r="32" spans="1:4" ht="63">
      <c r="A32" s="136" t="s">
        <v>811</v>
      </c>
      <c r="B32" s="5">
        <v>0</v>
      </c>
      <c r="C32" s="137"/>
      <c r="D32" s="137"/>
    </row>
    <row r="33" spans="1:4" ht="31.5">
      <c r="A33" s="134" t="s">
        <v>537</v>
      </c>
      <c r="B33" s="128">
        <v>100</v>
      </c>
      <c r="C33" s="135"/>
      <c r="D33" s="135"/>
    </row>
    <row r="34" spans="1:4">
      <c r="A34" s="136" t="s">
        <v>638</v>
      </c>
      <c r="B34" s="5">
        <v>100</v>
      </c>
      <c r="C34" s="137"/>
      <c r="D34" s="137"/>
    </row>
    <row r="35" spans="1:4" ht="31.5">
      <c r="A35" s="89" t="s">
        <v>820</v>
      </c>
      <c r="B35" s="4">
        <f>SUM(B36)</f>
        <v>49395.7</v>
      </c>
      <c r="C35" s="130"/>
      <c r="D35" s="130"/>
    </row>
    <row r="36" spans="1:4">
      <c r="A36" s="6" t="s">
        <v>641</v>
      </c>
      <c r="B36" s="5">
        <v>49395.7</v>
      </c>
      <c r="C36" s="130"/>
      <c r="D36" s="130"/>
    </row>
    <row r="37" spans="1:4" s="133" customFormat="1" ht="31.5">
      <c r="A37" s="91" t="s">
        <v>658</v>
      </c>
      <c r="B37" s="4">
        <f>SUM(B38:B45)</f>
        <v>3248.8</v>
      </c>
      <c r="C37" s="132"/>
      <c r="D37" s="132"/>
    </row>
    <row r="38" spans="1:4">
      <c r="A38" s="6" t="s">
        <v>639</v>
      </c>
      <c r="B38" s="5">
        <v>540</v>
      </c>
      <c r="C38" s="137"/>
      <c r="D38" s="137"/>
    </row>
    <row r="39" spans="1:4">
      <c r="A39" s="6" t="s">
        <v>640</v>
      </c>
      <c r="B39" s="5">
        <v>0</v>
      </c>
      <c r="C39" s="137"/>
      <c r="D39" s="137"/>
    </row>
    <row r="40" spans="1:4" ht="31.5">
      <c r="A40" s="6" t="s">
        <v>963</v>
      </c>
      <c r="B40" s="5">
        <v>300</v>
      </c>
      <c r="C40" s="137"/>
      <c r="D40" s="137"/>
    </row>
    <row r="41" spans="1:4" ht="31.5">
      <c r="A41" s="6" t="s">
        <v>940</v>
      </c>
      <c r="B41" s="5">
        <v>708.8</v>
      </c>
      <c r="C41" s="137"/>
      <c r="D41" s="137"/>
    </row>
    <row r="42" spans="1:4" ht="31.5">
      <c r="A42" s="6" t="s">
        <v>941</v>
      </c>
      <c r="B42" s="5">
        <v>0</v>
      </c>
      <c r="C42" s="137"/>
      <c r="D42" s="137"/>
    </row>
    <row r="43" spans="1:4">
      <c r="A43" s="6" t="s">
        <v>812</v>
      </c>
      <c r="B43" s="5">
        <v>1700</v>
      </c>
      <c r="C43" s="137"/>
      <c r="D43" s="137"/>
    </row>
    <row r="44" spans="1:4">
      <c r="A44" s="6" t="s">
        <v>813</v>
      </c>
      <c r="B44" s="5">
        <v>0</v>
      </c>
      <c r="C44" s="137"/>
      <c r="D44" s="137"/>
    </row>
    <row r="45" spans="1:4">
      <c r="A45" s="6" t="s">
        <v>736</v>
      </c>
      <c r="B45" s="5">
        <v>0</v>
      </c>
      <c r="C45" s="137"/>
      <c r="D45" s="137"/>
    </row>
    <row r="46" spans="1:4" ht="31.5">
      <c r="A46" s="26" t="s">
        <v>942</v>
      </c>
      <c r="B46" s="4">
        <f>SUM(B47)</f>
        <v>0</v>
      </c>
      <c r="C46" s="137"/>
      <c r="D46" s="137"/>
    </row>
    <row r="47" spans="1:4">
      <c r="A47" s="6" t="s">
        <v>739</v>
      </c>
      <c r="B47" s="5">
        <v>0</v>
      </c>
      <c r="C47" s="137"/>
      <c r="D47" s="137"/>
    </row>
    <row r="48" spans="1:4" s="133" customFormat="1" ht="47.25">
      <c r="A48" s="91" t="s">
        <v>643</v>
      </c>
      <c r="B48" s="4">
        <f>SUM(B49)</f>
        <v>0</v>
      </c>
      <c r="C48" s="132"/>
      <c r="D48" s="132"/>
    </row>
    <row r="49" spans="1:4">
      <c r="A49" s="6" t="s">
        <v>737</v>
      </c>
      <c r="B49" s="5">
        <v>0</v>
      </c>
      <c r="C49" s="137"/>
      <c r="D49" s="137"/>
    </row>
    <row r="50" spans="1:4" ht="31.5">
      <c r="A50" s="26" t="s">
        <v>740</v>
      </c>
      <c r="B50" s="4">
        <f>SUM(B51)</f>
        <v>100</v>
      </c>
      <c r="C50" s="4">
        <f>SUM(C51)</f>
        <v>3300</v>
      </c>
      <c r="D50" s="137"/>
    </row>
    <row r="51" spans="1:4" ht="31.5">
      <c r="A51" s="138" t="s">
        <v>314</v>
      </c>
      <c r="B51" s="128">
        <f>SUM(B52:B53)</f>
        <v>100</v>
      </c>
      <c r="C51" s="128">
        <f>SUM(C52:C53)</f>
        <v>3300</v>
      </c>
      <c r="D51" s="137"/>
    </row>
    <row r="52" spans="1:4" ht="31.5">
      <c r="A52" s="6" t="s">
        <v>741</v>
      </c>
      <c r="B52" s="5">
        <v>100</v>
      </c>
      <c r="C52" s="137"/>
      <c r="D52" s="137"/>
    </row>
    <row r="53" spans="1:4">
      <c r="A53" s="6" t="s">
        <v>943</v>
      </c>
      <c r="B53" s="5">
        <v>0</v>
      </c>
      <c r="C53" s="137">
        <v>3300</v>
      </c>
      <c r="D53" s="137"/>
    </row>
    <row r="54" spans="1:4" ht="44.25" customHeight="1">
      <c r="A54" s="89" t="s">
        <v>656</v>
      </c>
      <c r="B54" s="4">
        <f>SUM(B55)</f>
        <v>4200</v>
      </c>
      <c r="C54" s="137"/>
      <c r="D54" s="137"/>
    </row>
    <row r="55" spans="1:4" ht="29.25" customHeight="1">
      <c r="A55" s="139" t="s">
        <v>301</v>
      </c>
      <c r="B55" s="128">
        <f>SUM(B56:B60)</f>
        <v>4200</v>
      </c>
      <c r="C55" s="137"/>
      <c r="D55" s="137"/>
    </row>
    <row r="56" spans="1:4" ht="30" customHeight="1">
      <c r="A56" s="2" t="s">
        <v>944</v>
      </c>
      <c r="B56" s="5">
        <v>100</v>
      </c>
      <c r="C56" s="137"/>
      <c r="D56" s="137"/>
    </row>
    <row r="57" spans="1:4" ht="16.5" customHeight="1">
      <c r="A57" s="2" t="s">
        <v>945</v>
      </c>
      <c r="B57" s="5">
        <v>100</v>
      </c>
      <c r="C57" s="137"/>
      <c r="D57" s="137"/>
    </row>
    <row r="58" spans="1:4" ht="16.5" customHeight="1">
      <c r="A58" s="2" t="s">
        <v>786</v>
      </c>
      <c r="B58" s="5">
        <v>1800</v>
      </c>
      <c r="C58" s="137"/>
      <c r="D58" s="137"/>
    </row>
    <row r="59" spans="1:4" ht="31.5" customHeight="1">
      <c r="A59" s="2" t="s">
        <v>946</v>
      </c>
      <c r="B59" s="5">
        <v>2000</v>
      </c>
      <c r="C59" s="137"/>
      <c r="D59" s="137"/>
    </row>
    <row r="60" spans="1:4">
      <c r="A60" s="2" t="s">
        <v>947</v>
      </c>
      <c r="B60" s="5">
        <v>200</v>
      </c>
      <c r="C60" s="137"/>
      <c r="D60" s="137"/>
    </row>
    <row r="61" spans="1:4" s="133" customFormat="1" ht="31.5">
      <c r="A61" s="26" t="s">
        <v>649</v>
      </c>
      <c r="B61" s="4">
        <f>SUM(B62)</f>
        <v>13600</v>
      </c>
      <c r="C61" s="140">
        <f>SUM(C62)</f>
        <v>0</v>
      </c>
      <c r="D61" s="140">
        <f>SUM(D62)</f>
        <v>0</v>
      </c>
    </row>
    <row r="62" spans="1:4" ht="31.5">
      <c r="A62" s="138" t="s">
        <v>233</v>
      </c>
      <c r="B62" s="128">
        <f>SUM(B63:B64)</f>
        <v>13600</v>
      </c>
      <c r="C62" s="141"/>
      <c r="D62" s="141">
        <f>SUM(D64:D64)</f>
        <v>0</v>
      </c>
    </row>
    <row r="63" spans="1:4" ht="63">
      <c r="A63" s="166" t="s">
        <v>975</v>
      </c>
      <c r="B63" s="5">
        <v>1600</v>
      </c>
      <c r="C63" s="141"/>
      <c r="D63" s="141"/>
    </row>
    <row r="64" spans="1:4">
      <c r="A64" s="142" t="s">
        <v>948</v>
      </c>
      <c r="B64" s="5">
        <v>12000</v>
      </c>
      <c r="C64" s="143">
        <v>0</v>
      </c>
      <c r="D64" s="143"/>
    </row>
    <row r="65" spans="1:4" s="133" customFormat="1" ht="31.5">
      <c r="A65" s="144" t="s">
        <v>675</v>
      </c>
      <c r="B65" s="4">
        <f>B66+B68</f>
        <v>54415</v>
      </c>
      <c r="C65" s="132">
        <f>C66+C68</f>
        <v>50370.5</v>
      </c>
      <c r="D65" s="132">
        <f>D66+D68</f>
        <v>50370.5</v>
      </c>
    </row>
    <row r="66" spans="1:4" ht="31.5" hidden="1">
      <c r="A66" s="145" t="s">
        <v>605</v>
      </c>
      <c r="B66" s="128"/>
      <c r="C66" s="135"/>
      <c r="D66" s="135"/>
    </row>
    <row r="67" spans="1:4" hidden="1">
      <c r="A67" s="146" t="s">
        <v>535</v>
      </c>
      <c r="B67" s="5"/>
      <c r="C67" s="137"/>
      <c r="D67" s="137"/>
    </row>
    <row r="68" spans="1:4" ht="63">
      <c r="A68" s="147" t="s">
        <v>431</v>
      </c>
      <c r="B68" s="128">
        <f>SUM(B69)</f>
        <v>54415</v>
      </c>
      <c r="C68" s="129">
        <f>SUM(C69)</f>
        <v>50370.5</v>
      </c>
      <c r="D68" s="129">
        <f>SUM(D69)</f>
        <v>50370.5</v>
      </c>
    </row>
    <row r="69" spans="1:4" ht="47.25">
      <c r="A69" s="148" t="s">
        <v>593</v>
      </c>
      <c r="B69" s="5">
        <v>54415</v>
      </c>
      <c r="C69" s="149">
        <v>50370.5</v>
      </c>
      <c r="D69" s="149">
        <v>50370.5</v>
      </c>
    </row>
    <row r="70" spans="1:4" ht="31.5">
      <c r="A70" s="1" t="s">
        <v>664</v>
      </c>
      <c r="B70" s="4">
        <f>SUM(B71:B78)</f>
        <v>0</v>
      </c>
      <c r="C70" s="149"/>
      <c r="D70" s="149"/>
    </row>
    <row r="71" spans="1:4" ht="31.5" hidden="1">
      <c r="A71" s="2" t="s">
        <v>774</v>
      </c>
      <c r="B71" s="5">
        <v>0</v>
      </c>
      <c r="C71" s="149"/>
      <c r="D71" s="149"/>
    </row>
    <row r="72" spans="1:4" ht="31.5" hidden="1">
      <c r="A72" s="2" t="s">
        <v>775</v>
      </c>
      <c r="B72" s="5">
        <v>0</v>
      </c>
      <c r="C72" s="149"/>
      <c r="D72" s="149"/>
    </row>
    <row r="73" spans="1:4" ht="31.5" hidden="1">
      <c r="A73" s="2" t="s">
        <v>830</v>
      </c>
      <c r="B73" s="5">
        <v>0</v>
      </c>
      <c r="C73" s="149"/>
      <c r="D73" s="149"/>
    </row>
    <row r="74" spans="1:4" ht="31.5" hidden="1">
      <c r="A74" s="2" t="s">
        <v>949</v>
      </c>
      <c r="B74" s="5">
        <v>0</v>
      </c>
      <c r="C74" s="149"/>
      <c r="D74" s="149"/>
    </row>
    <row r="75" spans="1:4" ht="47.25" hidden="1">
      <c r="A75" s="2" t="s">
        <v>776</v>
      </c>
      <c r="B75" s="5">
        <v>0</v>
      </c>
      <c r="C75" s="149"/>
      <c r="D75" s="149"/>
    </row>
    <row r="76" spans="1:4" ht="31.5" hidden="1">
      <c r="A76" s="2" t="s">
        <v>777</v>
      </c>
      <c r="B76" s="5">
        <v>0</v>
      </c>
      <c r="C76" s="149"/>
      <c r="D76" s="149"/>
    </row>
    <row r="77" spans="1:4" ht="47.25" hidden="1">
      <c r="A77" s="2" t="s">
        <v>778</v>
      </c>
      <c r="B77" s="5">
        <v>0</v>
      </c>
      <c r="C77" s="149"/>
      <c r="D77" s="149"/>
    </row>
    <row r="78" spans="1:4" ht="31.5" hidden="1">
      <c r="A78" s="3" t="s">
        <v>779</v>
      </c>
      <c r="B78" s="5">
        <v>0</v>
      </c>
      <c r="C78" s="149"/>
      <c r="D78" s="149"/>
    </row>
    <row r="79" spans="1:4" s="133" customFormat="1">
      <c r="A79" s="144" t="s">
        <v>538</v>
      </c>
      <c r="B79" s="150">
        <f>SUM(B9+B18+B35+B37+B46+B48+B50+B54+B61+B65+B70)</f>
        <v>152633.90000000002</v>
      </c>
      <c r="C79" s="114">
        <f>SUM(C9+C18+C35+C37+C46+C48+C50+C54+C61+C65+C70)</f>
        <v>200158</v>
      </c>
      <c r="D79" s="114">
        <f>SUM(D9+D18+D35+D37+D46+D48+D50+D54+D61+D65)</f>
        <v>137632.5</v>
      </c>
    </row>
    <row r="81" spans="2:4">
      <c r="B81" s="16"/>
      <c r="C81" s="163"/>
      <c r="D81" s="163"/>
    </row>
    <row r="83" spans="2:4">
      <c r="B83" s="162"/>
      <c r="C83" s="162"/>
      <c r="D83" s="162"/>
    </row>
  </sheetData>
  <mergeCells count="1">
    <mergeCell ref="A6:D6"/>
  </mergeCells>
  <pageMargins left="1.1023622047244095" right="0.70866141732283472" top="0.55118110236220474" bottom="0.15748031496062992" header="0.31496062992125984" footer="0.31496062992125984"/>
  <pageSetup paperSize="9" scale="64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Ведомственная</vt:lpstr>
      <vt:lpstr>Программы</vt:lpstr>
      <vt:lpstr>Раздел, подраздел</vt:lpstr>
      <vt:lpstr>Кап.влож</vt:lpstr>
      <vt:lpstr>Лист2</vt:lpstr>
      <vt:lpstr>Ведомственная!Заголовки_для_печати</vt:lpstr>
      <vt:lpstr>Кап.влож!Заголовки_для_печати</vt:lpstr>
      <vt:lpstr>Программы!Заголовки_для_печати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Julia</cp:lastModifiedBy>
  <cp:lastPrinted>2019-08-26T08:46:08Z</cp:lastPrinted>
  <dcterms:created xsi:type="dcterms:W3CDTF">2016-11-10T06:54:02Z</dcterms:created>
  <dcterms:modified xsi:type="dcterms:W3CDTF">2019-08-26T08:47:41Z</dcterms:modified>
</cp:coreProperties>
</file>