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585" yWindow="225" windowWidth="5805" windowHeight="7230"/>
  </bookViews>
  <sheets>
    <sheet name="Доходы" sheetId="31" r:id="rId1"/>
    <sheet name="функцион.2018" sheetId="27" r:id="rId2"/>
    <sheet name="ведомствен.2018" sheetId="28" r:id="rId3"/>
    <sheet name="Источники" sheetId="30" r:id="rId4"/>
  </sheets>
  <definedNames>
    <definedName name="_xlnm.Print_Titles" localSheetId="2">ведомствен.2018!$9:$10</definedName>
    <definedName name="_xlnm.Print_Titles" localSheetId="0">Доходы!$11:$11</definedName>
    <definedName name="_xlnm.Print_Area" localSheetId="0">Доходы!$A$1:$C$183</definedName>
    <definedName name="_xlnm.Print_Area" localSheetId="3">Источники!$A$1:$D$16</definedName>
  </definedNames>
  <calcPr calcId="125725"/>
</workbook>
</file>

<file path=xl/calcChain.xml><?xml version="1.0" encoding="utf-8"?>
<calcChain xmlns="http://schemas.openxmlformats.org/spreadsheetml/2006/main">
  <c r="C56" i="31"/>
  <c r="C55"/>
  <c r="D52" i="27"/>
  <c r="D47"/>
  <c r="D41"/>
  <c r="D38"/>
  <c r="D32"/>
  <c r="D29"/>
  <c r="D25"/>
  <c r="D20"/>
  <c r="D17"/>
  <c r="D9"/>
  <c r="D54"/>
  <c r="G1218" i="28"/>
  <c r="G1209"/>
  <c r="G1205"/>
  <c r="G1204"/>
  <c r="G1199"/>
  <c r="G1195"/>
  <c r="G1194" s="1"/>
  <c r="G1193" s="1"/>
  <c r="G1189" s="1"/>
  <c r="G1188" s="1"/>
  <c r="G1187" s="1"/>
  <c r="G1191"/>
  <c r="G1185"/>
  <c r="G1183"/>
  <c r="G1180"/>
  <c r="G1179"/>
  <c r="G1177"/>
  <c r="G1175"/>
  <c r="G1173"/>
  <c r="G1169"/>
  <c r="G1166"/>
  <c r="G1165"/>
  <c r="G1167"/>
  <c r="G1163"/>
  <c r="G1158"/>
  <c r="G1153"/>
  <c r="G1147"/>
  <c r="G1141"/>
  <c r="G1138"/>
  <c r="G1137"/>
  <c r="G1136"/>
  <c r="G1134"/>
  <c r="G1133"/>
  <c r="G1129"/>
  <c r="G1128" s="1"/>
  <c r="G1126"/>
  <c r="G1125" s="1"/>
  <c r="G1118"/>
  <c r="G1117"/>
  <c r="G1112"/>
  <c r="G1111"/>
  <c r="G1110"/>
  <c r="G1108"/>
  <c r="G1107"/>
  <c r="G1100"/>
  <c r="G1099"/>
  <c r="G1094"/>
  <c r="G1092"/>
  <c r="G1088"/>
  <c r="G1087"/>
  <c r="G1085"/>
  <c r="G1084"/>
  <c r="G1081"/>
  <c r="G1075"/>
  <c r="G1066"/>
  <c r="G1065"/>
  <c r="G1062"/>
  <c r="G1058"/>
  <c r="G1057"/>
  <c r="G1055"/>
  <c r="G1053"/>
  <c r="G1051"/>
  <c r="G1046"/>
  <c r="G1045"/>
  <c r="G1043"/>
  <c r="G1038"/>
  <c r="G1034"/>
  <c r="G1033"/>
  <c r="G1021"/>
  <c r="G1030"/>
  <c r="G1026"/>
  <c r="G1023"/>
  <c r="G1017"/>
  <c r="G1012"/>
  <c r="G1011"/>
  <c r="G1013"/>
  <c r="G1009"/>
  <c r="G1006"/>
  <c r="G1005"/>
  <c r="G1001"/>
  <c r="G995"/>
  <c r="G990"/>
  <c r="G987"/>
  <c r="G986"/>
  <c r="G985"/>
  <c r="G978"/>
  <c r="G983"/>
  <c r="G980"/>
  <c r="G974"/>
  <c r="G971"/>
  <c r="G968"/>
  <c r="G967"/>
  <c r="G963"/>
  <c r="G958"/>
  <c r="G957"/>
  <c r="G955"/>
  <c r="G953"/>
  <c r="G951"/>
  <c r="G950"/>
  <c r="G949"/>
  <c r="G947"/>
  <c r="G944"/>
  <c r="G942"/>
  <c r="G939"/>
  <c r="G937"/>
  <c r="G935"/>
  <c r="G932"/>
  <c r="G926"/>
  <c r="G927"/>
  <c r="G921"/>
  <c r="G918"/>
  <c r="G916"/>
  <c r="G915"/>
  <c r="G904"/>
  <c r="G913"/>
  <c r="G911"/>
  <c r="G909"/>
  <c r="G905"/>
  <c r="G906"/>
  <c r="G900"/>
  <c r="G899"/>
  <c r="G898"/>
  <c r="G895"/>
  <c r="G890"/>
  <c r="G887"/>
  <c r="G885"/>
  <c r="G882"/>
  <c r="G881"/>
  <c r="G883"/>
  <c r="G879"/>
  <c r="G876"/>
  <c r="G874"/>
  <c r="G865"/>
  <c r="G871"/>
  <c r="G866"/>
  <c r="G859"/>
  <c r="G857"/>
  <c r="G855"/>
  <c r="G852"/>
  <c r="G851"/>
  <c r="G853"/>
  <c r="G846"/>
  <c r="G844"/>
  <c r="G843"/>
  <c r="G842"/>
  <c r="G841"/>
  <c r="G840"/>
  <c r="G838"/>
  <c r="G837"/>
  <c r="G833"/>
  <c r="G828"/>
  <c r="G827"/>
  <c r="G826"/>
  <c r="G824"/>
  <c r="G822"/>
  <c r="G821"/>
  <c r="G820"/>
  <c r="G819"/>
  <c r="G815"/>
  <c r="G811"/>
  <c r="G810"/>
  <c r="G808"/>
  <c r="G807"/>
  <c r="G805"/>
  <c r="G802"/>
  <c r="G800"/>
  <c r="G799"/>
  <c r="G795"/>
  <c r="G792"/>
  <c r="G791"/>
  <c r="G790"/>
  <c r="G788"/>
  <c r="G787"/>
  <c r="G784"/>
  <c r="G782"/>
  <c r="G780"/>
  <c r="G778"/>
  <c r="G776"/>
  <c r="G774"/>
  <c r="G772"/>
  <c r="G770"/>
  <c r="G765"/>
  <c r="G759"/>
  <c r="G752"/>
  <c r="G745"/>
  <c r="G737"/>
  <c r="G731"/>
  <c r="G735"/>
  <c r="G732"/>
  <c r="G730"/>
  <c r="G729"/>
  <c r="G725"/>
  <c r="G720"/>
  <c r="G719"/>
  <c r="G716"/>
  <c r="G715"/>
  <c r="G710"/>
  <c r="G709"/>
  <c r="G708"/>
  <c r="G707"/>
  <c r="G704"/>
  <c r="G701"/>
  <c r="G698"/>
  <c r="G695"/>
  <c r="G692"/>
  <c r="G690"/>
  <c r="G687"/>
  <c r="G682"/>
  <c r="G676"/>
  <c r="G675"/>
  <c r="G674"/>
  <c r="G673"/>
  <c r="G671"/>
  <c r="G666"/>
  <c r="G665"/>
  <c r="G661"/>
  <c r="G663"/>
  <c r="G658"/>
  <c r="G657"/>
  <c r="G656"/>
  <c r="G653"/>
  <c r="G650"/>
  <c r="G648"/>
  <c r="G646"/>
  <c r="G639"/>
  <c r="G636"/>
  <c r="G633"/>
  <c r="G630"/>
  <c r="G627"/>
  <c r="G624"/>
  <c r="G621"/>
  <c r="G618"/>
  <c r="G615"/>
  <c r="G612"/>
  <c r="G609"/>
  <c r="G607"/>
  <c r="G604"/>
  <c r="G601"/>
  <c r="G598"/>
  <c r="G591"/>
  <c r="G595"/>
  <c r="G592"/>
  <c r="G587"/>
  <c r="G581"/>
  <c r="G580"/>
  <c r="G579"/>
  <c r="G576"/>
  <c r="G575"/>
  <c r="G567"/>
  <c r="G561"/>
  <c r="G560"/>
  <c r="G559"/>
  <c r="G553"/>
  <c r="G546"/>
  <c r="G545"/>
  <c r="G541"/>
  <c r="G540"/>
  <c r="G533"/>
  <c r="G528"/>
  <c r="G523"/>
  <c r="G519"/>
  <c r="G513"/>
  <c r="G512"/>
  <c r="G511"/>
  <c r="G517"/>
  <c r="G514"/>
  <c r="G509"/>
  <c r="G503"/>
  <c r="G496"/>
  <c r="G495"/>
  <c r="G492"/>
  <c r="G490"/>
  <c r="G489"/>
  <c r="G486"/>
  <c r="G483"/>
  <c r="G482"/>
  <c r="G477"/>
  <c r="G474"/>
  <c r="G473"/>
  <c r="G469"/>
  <c r="G475"/>
  <c r="G471"/>
  <c r="G470"/>
  <c r="G466"/>
  <c r="G465"/>
  <c r="G458"/>
  <c r="G463"/>
  <c r="G462"/>
  <c r="G460"/>
  <c r="G456"/>
  <c r="G455"/>
  <c r="G452"/>
  <c r="G448"/>
  <c r="G444"/>
  <c r="G442"/>
  <c r="G441"/>
  <c r="G440"/>
  <c r="G439"/>
  <c r="G436"/>
  <c r="G432"/>
  <c r="G429"/>
  <c r="G428"/>
  <c r="G426"/>
  <c r="G419"/>
  <c r="G418"/>
  <c r="G417"/>
  <c r="G416"/>
  <c r="G414"/>
  <c r="G410"/>
  <c r="G407"/>
  <c r="G406"/>
  <c r="G405"/>
  <c r="G404"/>
  <c r="G401"/>
  <c r="G400"/>
  <c r="G399"/>
  <c r="G398"/>
  <c r="G394"/>
  <c r="G392"/>
  <c r="G387"/>
  <c r="G386"/>
  <c r="G380"/>
  <c r="G379"/>
  <c r="G382"/>
  <c r="G376"/>
  <c r="G375"/>
  <c r="G374"/>
  <c r="G372"/>
  <c r="G367"/>
  <c r="G366"/>
  <c r="G364"/>
  <c r="G363"/>
  <c r="G359"/>
  <c r="G361"/>
  <c r="G360"/>
  <c r="G357"/>
  <c r="G356"/>
  <c r="G351"/>
  <c r="G349"/>
  <c r="G348"/>
  <c r="G344"/>
  <c r="G346"/>
  <c r="G342"/>
  <c r="G340"/>
  <c r="G336"/>
  <c r="G335"/>
  <c r="G334"/>
  <c r="G332"/>
  <c r="G330"/>
  <c r="G328"/>
  <c r="G325"/>
  <c r="G320"/>
  <c r="G323"/>
  <c r="G321"/>
  <c r="G319"/>
  <c r="G317"/>
  <c r="G316"/>
  <c r="G315"/>
  <c r="G313"/>
  <c r="G312"/>
  <c r="G311"/>
  <c r="G308"/>
  <c r="G301"/>
  <c r="G299"/>
  <c r="G298"/>
  <c r="G297"/>
  <c r="G295"/>
  <c r="G294"/>
  <c r="G293"/>
  <c r="G291"/>
  <c r="G290"/>
  <c r="G289"/>
  <c r="G286"/>
  <c r="G282"/>
  <c r="G276"/>
  <c r="G275"/>
  <c r="G273"/>
  <c r="G272"/>
  <c r="G271"/>
  <c r="G265"/>
  <c r="G269"/>
  <c r="G268"/>
  <c r="G267"/>
  <c r="G266"/>
  <c r="G262"/>
  <c r="G259"/>
  <c r="G260"/>
  <c r="G256"/>
  <c r="G254"/>
  <c r="G251"/>
  <c r="G252"/>
  <c r="G248"/>
  <c r="G246"/>
  <c r="G245"/>
  <c r="G241"/>
  <c r="G237"/>
  <c r="G234"/>
  <c r="G233"/>
  <c r="G235"/>
  <c r="G231"/>
  <c r="G230"/>
  <c r="G226"/>
  <c r="G228"/>
  <c r="G223"/>
  <c r="G221"/>
  <c r="G220"/>
  <c r="G219"/>
  <c r="G218"/>
  <c r="G215"/>
  <c r="G214"/>
  <c r="G212"/>
  <c r="G211"/>
  <c r="G210"/>
  <c r="G208"/>
  <c r="G205"/>
  <c r="G204"/>
  <c r="G200"/>
  <c r="G199"/>
  <c r="G198"/>
  <c r="G197"/>
  <c r="G194"/>
  <c r="G192"/>
  <c r="G186"/>
  <c r="G179"/>
  <c r="G177"/>
  <c r="G176"/>
  <c r="G173"/>
  <c r="G172"/>
  <c r="G171"/>
  <c r="G169"/>
  <c r="G168"/>
  <c r="G167"/>
  <c r="G163"/>
  <c r="G161"/>
  <c r="G159"/>
  <c r="G158"/>
  <c r="G157"/>
  <c r="G156"/>
  <c r="G155"/>
  <c r="G147"/>
  <c r="G151"/>
  <c r="G150"/>
  <c r="G149"/>
  <c r="G148"/>
  <c r="G144"/>
  <c r="G143"/>
  <c r="G141"/>
  <c r="G139"/>
  <c r="G138"/>
  <c r="G134"/>
  <c r="G136"/>
  <c r="G132"/>
  <c r="G128"/>
  <c r="G126"/>
  <c r="G123"/>
  <c r="G122"/>
  <c r="G121"/>
  <c r="G113"/>
  <c r="G119"/>
  <c r="G116"/>
  <c r="G115"/>
  <c r="G114"/>
  <c r="G109"/>
  <c r="G107"/>
  <c r="G103"/>
  <c r="G102"/>
  <c r="G104"/>
  <c r="G99"/>
  <c r="G97"/>
  <c r="G96"/>
  <c r="G95"/>
  <c r="G94"/>
  <c r="G92"/>
  <c r="G89"/>
  <c r="G83"/>
  <c r="G80"/>
  <c r="G79"/>
  <c r="G78"/>
  <c r="G74"/>
  <c r="G69"/>
  <c r="G68"/>
  <c r="G67"/>
  <c r="G65"/>
  <c r="G64"/>
  <c r="G63"/>
  <c r="G62"/>
  <c r="G61"/>
  <c r="G60"/>
  <c r="G58"/>
  <c r="G50"/>
  <c r="G48"/>
  <c r="G45"/>
  <c r="G44"/>
  <c r="G43"/>
  <c r="G40"/>
  <c r="G37"/>
  <c r="G28"/>
  <c r="G22"/>
  <c r="G21"/>
  <c r="G26"/>
  <c r="G23"/>
  <c r="G19"/>
  <c r="G16"/>
  <c r="G1098"/>
  <c r="G1097"/>
  <c r="G1096"/>
  <c r="G527"/>
  <c r="G526"/>
  <c r="G525"/>
  <c r="G532"/>
  <c r="G751"/>
  <c r="G764"/>
  <c r="G763"/>
  <c r="G973"/>
  <c r="G972"/>
  <c r="G1157"/>
  <c r="G1217"/>
  <c r="G36"/>
  <c r="G34"/>
  <c r="G135"/>
  <c r="G240"/>
  <c r="G239"/>
  <c r="G889"/>
  <c r="G979"/>
  <c r="G989"/>
  <c r="G1061"/>
  <c r="G1091"/>
  <c r="G1090"/>
  <c r="G306"/>
  <c r="G370"/>
  <c r="G369"/>
  <c r="G681"/>
  <c r="G680"/>
  <c r="G679"/>
  <c r="G678"/>
  <c r="G88"/>
  <c r="G87"/>
  <c r="G140"/>
  <c r="G227"/>
  <c r="G15"/>
  <c r="G57"/>
  <c r="G56"/>
  <c r="G55"/>
  <c r="G73"/>
  <c r="G72"/>
  <c r="G175"/>
  <c r="G281"/>
  <c r="G185"/>
  <c r="G191"/>
  <c r="G285"/>
  <c r="G284"/>
  <c r="G305"/>
  <c r="G345"/>
  <c r="G355"/>
  <c r="G354"/>
  <c r="G353"/>
  <c r="G391"/>
  <c r="G390"/>
  <c r="G409"/>
  <c r="G431"/>
  <c r="G447"/>
  <c r="G485"/>
  <c r="G502"/>
  <c r="G501"/>
  <c r="G500"/>
  <c r="G508"/>
  <c r="G590"/>
  <c r="G522"/>
  <c r="G574"/>
  <c r="G327"/>
  <c r="G339"/>
  <c r="G381"/>
  <c r="G413"/>
  <c r="G425"/>
  <c r="G435"/>
  <c r="G451"/>
  <c r="G459"/>
  <c r="G481"/>
  <c r="G494"/>
  <c r="G531"/>
  <c r="G544"/>
  <c r="G566"/>
  <c r="G552"/>
  <c r="G551"/>
  <c r="G550"/>
  <c r="G549"/>
  <c r="G548"/>
  <c r="G586"/>
  <c r="G585"/>
  <c r="G584"/>
  <c r="G662"/>
  <c r="G724"/>
  <c r="G723"/>
  <c r="G814"/>
  <c r="G652"/>
  <c r="G670"/>
  <c r="G669"/>
  <c r="G714"/>
  <c r="G713"/>
  <c r="G744"/>
  <c r="G750"/>
  <c r="G758"/>
  <c r="G794"/>
  <c r="G836"/>
  <c r="G804"/>
  <c r="G832"/>
  <c r="G831"/>
  <c r="G830"/>
  <c r="G858"/>
  <c r="G878"/>
  <c r="G946"/>
  <c r="G982"/>
  <c r="G1050"/>
  <c r="G1049"/>
  <c r="G1040"/>
  <c r="G894"/>
  <c r="G994"/>
  <c r="G1000"/>
  <c r="G999"/>
  <c r="G1008"/>
  <c r="G1022"/>
  <c r="G1042"/>
  <c r="G1064"/>
  <c r="G1074"/>
  <c r="G1156"/>
  <c r="G1155"/>
  <c r="G1172"/>
  <c r="G1208"/>
  <c r="G1080"/>
  <c r="G1116"/>
  <c r="G1115"/>
  <c r="G1114"/>
  <c r="G1140"/>
  <c r="G1132"/>
  <c r="G1146"/>
  <c r="G1145"/>
  <c r="G1152"/>
  <c r="G1151"/>
  <c r="G1162"/>
  <c r="G1182"/>
  <c r="G1171"/>
  <c r="G1164"/>
  <c r="G1131"/>
  <c r="G1190"/>
  <c r="G1198"/>
  <c r="G1203"/>
  <c r="G1197"/>
  <c r="G1216"/>
  <c r="G1207"/>
  <c r="G1161"/>
  <c r="G1160"/>
  <c r="G1159"/>
  <c r="G1073"/>
  <c r="G1072"/>
  <c r="G1071"/>
  <c r="G539"/>
  <c r="G538"/>
  <c r="G1079"/>
  <c r="G1041"/>
  <c r="G993"/>
  <c r="G757"/>
  <c r="G450"/>
  <c r="G190"/>
  <c r="G189"/>
  <c r="G188"/>
  <c r="G565"/>
  <c r="G564"/>
  <c r="G530"/>
  <c r="G412"/>
  <c r="G573"/>
  <c r="G572"/>
  <c r="G507"/>
  <c r="G304"/>
  <c r="G280"/>
  <c r="G279"/>
  <c r="G278"/>
  <c r="G749"/>
  <c r="G748"/>
  <c r="G747"/>
  <c r="G743"/>
  <c r="G742"/>
  <c r="G741"/>
  <c r="G740"/>
  <c r="G434"/>
  <c r="G403"/>
  <c r="G397"/>
  <c r="G338"/>
  <c r="G184"/>
  <c r="G183"/>
  <c r="G182"/>
  <c r="G1215"/>
  <c r="G1214"/>
  <c r="G1213"/>
  <c r="G835"/>
  <c r="G543"/>
  <c r="G488"/>
  <c r="G479"/>
  <c r="G424"/>
  <c r="G454"/>
  <c r="G446"/>
  <c r="G303"/>
  <c r="G389"/>
  <c r="G558"/>
  <c r="G557"/>
  <c r="G556"/>
  <c r="G423"/>
  <c r="G86"/>
  <c r="G537"/>
  <c r="G536"/>
  <c r="G438"/>
  <c r="G839"/>
  <c r="C12" i="31"/>
  <c r="G977" i="28"/>
  <c r="G42"/>
  <c r="G33"/>
  <c r="G32"/>
  <c r="G309"/>
  <c r="G310"/>
  <c r="G818"/>
  <c r="G817"/>
  <c r="G35"/>
  <c r="G499"/>
  <c r="G498"/>
  <c r="G54"/>
  <c r="G264"/>
  <c r="G91"/>
  <c r="G712"/>
  <c r="G786"/>
  <c r="G992"/>
  <c r="G1078"/>
  <c r="G1070"/>
  <c r="G468"/>
  <c r="G563"/>
  <c r="G555"/>
  <c r="G535"/>
  <c r="G422"/>
  <c r="G421"/>
  <c r="G1083"/>
  <c r="G1106"/>
  <c r="G1105"/>
  <c r="G1104"/>
  <c r="G1103"/>
  <c r="G14"/>
  <c r="G13"/>
  <c r="G12"/>
  <c r="G11"/>
  <c r="G798"/>
  <c r="G797"/>
  <c r="G925"/>
  <c r="G903"/>
  <c r="G203"/>
  <c r="G202"/>
  <c r="G196"/>
  <c r="G181"/>
  <c r="G225"/>
  <c r="G217"/>
  <c r="G645"/>
  <c r="G644"/>
  <c r="G643"/>
  <c r="G642"/>
  <c r="G583"/>
  <c r="G864"/>
  <c r="G850"/>
  <c r="G849"/>
  <c r="G848"/>
  <c r="G53"/>
  <c r="G756"/>
  <c r="G755"/>
  <c r="G754"/>
  <c r="G739"/>
  <c r="G1124" l="1"/>
  <c r="G1123" s="1"/>
  <c r="G1122" s="1"/>
  <c r="G1121"/>
  <c r="G1102" s="1"/>
  <c r="G1220" s="1"/>
  <c r="G1223" s="1"/>
</calcChain>
</file>

<file path=xl/sharedStrings.xml><?xml version="1.0" encoding="utf-8"?>
<sst xmlns="http://schemas.openxmlformats.org/spreadsheetml/2006/main" count="5517" uniqueCount="1183">
  <si>
    <t>10</t>
  </si>
  <si>
    <t>Отдельные мероприятия в области автомобильного транспорта</t>
  </si>
  <si>
    <t>Социальное обеспечение населения</t>
  </si>
  <si>
    <t>Социальная помощь</t>
  </si>
  <si>
    <t>Мероприятия в области коммунального хозяйства</t>
  </si>
  <si>
    <t>Благоустройство</t>
  </si>
  <si>
    <t>Коммунальное хозяйство</t>
  </si>
  <si>
    <t>Обеспечение деятельности (оказание услуг) подведомственных казенных учреждений</t>
  </si>
  <si>
    <t>Органы юстиции</t>
  </si>
  <si>
    <t>Другие вопросы в области жилищно-коммунального хозяйства</t>
  </si>
  <si>
    <t>Охрана окружающей  среды</t>
  </si>
  <si>
    <t>Другие вопросы в области охраны окружающей среды</t>
  </si>
  <si>
    <t>Уличное освещение</t>
  </si>
  <si>
    <t>Учреждения социального обслуживания населения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</si>
  <si>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</si>
  <si>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</si>
  <si>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</si>
  <si>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03</t>
  </si>
  <si>
    <t>Центральный аппарат</t>
  </si>
  <si>
    <t>Другие общегосударственные вопросы</t>
  </si>
  <si>
    <t>Образование</t>
  </si>
  <si>
    <t>07</t>
  </si>
  <si>
    <t>Молодежная политика и оздоровление детей</t>
  </si>
  <si>
    <t>200</t>
  </si>
  <si>
    <t>Национальная экономика</t>
  </si>
  <si>
    <t>04</t>
  </si>
  <si>
    <t>Транспорт</t>
  </si>
  <si>
    <t>08</t>
  </si>
  <si>
    <t>Расходы за счет субвенций из областного бюджета на организацию работы комиссии по делам несовершеннолетних и защите их прав</t>
  </si>
  <si>
    <t>Судебная система</t>
  </si>
  <si>
    <t>05</t>
  </si>
  <si>
    <t>Национальная безопасность и правоохранительная деятельность</t>
  </si>
  <si>
    <t>Субсидии бюджетным и автономным учреждениям на текущий ремонт зданий</t>
  </si>
  <si>
    <t>Дорожное хозяйство (дорожные фонды)</t>
  </si>
  <si>
    <t>Реализация переданных государственных полномочий в области охраны труда</t>
  </si>
  <si>
    <t>Другие субсидии бюджетным и автономным учреждениям на иные цели</t>
  </si>
  <si>
    <t>Массовый спорт</t>
  </si>
  <si>
    <t>Субсидии бюджетным и автономным учреждениям на иные цели</t>
  </si>
  <si>
    <t>Охрана семьи и детства</t>
  </si>
  <si>
    <t>Другие вопросы в области социальной политики</t>
  </si>
  <si>
    <t>800</t>
  </si>
  <si>
    <t>Реализация государственных функций в области социальной политики</t>
  </si>
  <si>
    <t>Мероприятия в области социальной политики</t>
  </si>
  <si>
    <t>Социальная политика</t>
  </si>
  <si>
    <t>00</t>
  </si>
  <si>
    <t>Пенсионное обеспечение</t>
  </si>
  <si>
    <t>Доплаты к пенсиям, дополнительное 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</si>
  <si>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</si>
  <si>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обслуживание населения</t>
  </si>
  <si>
    <t xml:space="preserve"> Собрание депутатов Миасского городского округа</t>
  </si>
  <si>
    <t>291</t>
  </si>
  <si>
    <t>Контрольно - Счетная палата Миасского городского округа</t>
  </si>
  <si>
    <t>292</t>
  </si>
  <si>
    <t>Администрация Миасского городского округа</t>
  </si>
  <si>
    <t>287</t>
  </si>
  <si>
    <t>Финансовое обеспечение муниципального задания на оказание муниципальных услуг (выполнение работ)</t>
  </si>
  <si>
    <t>Другие вопросы в области образования</t>
  </si>
  <si>
    <t xml:space="preserve">Другие вопросы в области культуры, кинематографии </t>
  </si>
  <si>
    <t>13</t>
  </si>
  <si>
    <t>Обслуживание внутреннего государственного и муниципального долга</t>
  </si>
  <si>
    <t xml:space="preserve">Физическая культура </t>
  </si>
  <si>
    <t>Другие вопросы в области физической культуры и спорта</t>
  </si>
  <si>
    <t>Физическая культура и спорт</t>
  </si>
  <si>
    <t>Главные распорядители, наименование БК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</si>
  <si>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</si>
  <si>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Финансовое управление Администрации Миасского городского округа </t>
  </si>
  <si>
    <t>284</t>
  </si>
  <si>
    <t>Управление социальной защиты населения Администрации Миасского городского округа</t>
  </si>
  <si>
    <t>285</t>
  </si>
  <si>
    <t>288</t>
  </si>
  <si>
    <t>289</t>
  </si>
  <si>
    <t>Наименование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</si>
  <si>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</si>
  <si>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</si>
  <si>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</si>
  <si>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</si>
  <si>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</si>
  <si>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</si>
  <si>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09</t>
  </si>
  <si>
    <t>МКУ МГО "Образование"</t>
  </si>
  <si>
    <t>МКУ "Управление культуры" МГО</t>
  </si>
  <si>
    <t>Культура, кинематография</t>
  </si>
  <si>
    <t>Дошкольное образование</t>
  </si>
  <si>
    <t>Детские дошкольные учреждения</t>
  </si>
  <si>
    <t>Общее образование</t>
  </si>
  <si>
    <t xml:space="preserve">Культура </t>
  </si>
  <si>
    <t>Музей и постоянные выставки</t>
  </si>
  <si>
    <t>Библиотеки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</si>
  <si>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</si>
  <si>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Резервные фонды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</si>
  <si>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</si>
  <si>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</si>
  <si>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Руководитель контрольно-счетной палаты муниципального образования и его заместители</t>
  </si>
  <si>
    <t>Обслуживание государственного и муниципального долга</t>
  </si>
  <si>
    <t>Процентные платежи по муниципальному долгу</t>
  </si>
  <si>
    <t>Резервные фонды</t>
  </si>
  <si>
    <t>12</t>
  </si>
  <si>
    <t>Субсидии бюджетным и автономным учреждениям на приобретение оборудования</t>
  </si>
  <si>
    <t>Другие вопросы в области национальной экономики</t>
  </si>
  <si>
    <t>11</t>
  </si>
  <si>
    <t>Жилищно-коммунальное хозяйство</t>
  </si>
  <si>
    <t>Жилищное хозяйство</t>
  </si>
  <si>
    <t>Общегосударственные вопросы</t>
  </si>
  <si>
    <t>01</t>
  </si>
  <si>
    <t>02</t>
  </si>
  <si>
    <t>Транспортное обеспечение органов местного самоуправления</t>
  </si>
  <si>
    <t>Эксплуатация оборудования, помещений, зданий органами местного самоуправления</t>
  </si>
  <si>
    <t>100</t>
  </si>
  <si>
    <t>Закупка товаров, работ и услуг для муниципальных нужд</t>
  </si>
  <si>
    <t>Иные бюджетные ассигнования</t>
  </si>
  <si>
    <t>Реализация муниципальных функций, связанных с общегосударственным управлением</t>
  </si>
  <si>
    <t>Социальное обеспечение и иные выплаты населению</t>
  </si>
  <si>
    <t>300</t>
  </si>
  <si>
    <t>600</t>
  </si>
  <si>
    <t>Предоставление субсидий бюджетным и автономным учреждениям и иным некоммерческим организациям</t>
  </si>
  <si>
    <t>Оценка недвижимости, признание прав и регулирование отношений по муниципальной собственности</t>
  </si>
  <si>
    <t>Предоставление субсидий бюджетным, автономным учреждениям и иным некоммерческим организациям</t>
  </si>
  <si>
    <t xml:space="preserve">05 </t>
  </si>
  <si>
    <t>400</t>
  </si>
  <si>
    <t>Капитальные вложения в объекты недвижимого имущества муниципальной собственности</t>
  </si>
  <si>
    <t>Предоставление субсидий бюджетным,
автономным учреждениям и иным некоммерческим организациям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</si>
  <si>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</si>
  <si>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Реализация полномочий Российской Федерации на государственную регистрацию актов гражданского состояния</t>
  </si>
  <si>
    <t>Охрана объектов растительного и животного мира и среды их обитания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</si>
  <si>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</si>
  <si>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Государственная программа Челябинской области «Поддержка и развитие дошкольного образования в Челябинской области» на 2015–2025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</si>
  <si>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</si>
  <si>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</si>
  <si>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</si>
  <si>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</si>
  <si>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</si>
  <si>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</si>
  <si>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</si>
  <si>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</si>
  <si>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Организация отдыха детей в каникулярное время</t>
  </si>
  <si>
    <t>Спорт высших достижений</t>
  </si>
  <si>
    <t>Озеленение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</si>
  <si>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</si>
  <si>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Подпрограмма "Оказание молодым семьям государственной поддержки для улучшения жилищных условий"</t>
  </si>
  <si>
    <t>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организациях, расположенных в сельской местности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</si>
  <si>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</si>
  <si>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</si>
  <si>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депутатов Миасского </t>
  </si>
  <si>
    <t>городского округа</t>
  </si>
  <si>
    <t xml:space="preserve"> Наименование </t>
  </si>
  <si>
    <t>Код бюджетной классификации 
Российской Федерации</t>
  </si>
  <si>
    <t>ВСЕГО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</si>
  <si>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</si>
  <si>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</si>
  <si>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</si>
  <si>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</si>
  <si>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</si>
  <si>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</si>
  <si>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</si>
  <si>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182 10102040010000 110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</si>
  <si>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</si>
  <si>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</si>
  <si>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</si>
  <si>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</si>
  <si>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</si>
  <si>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</si>
  <si>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</si>
  <si>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Единый налог на вмененный доход для отдельных видов деятельности</t>
  </si>
  <si>
    <t>182 10502010020000 110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</si>
  <si>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</si>
  <si>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182 10502020020000 110</t>
  </si>
  <si>
    <t>Единый сельскохозяйственный налог</t>
  </si>
  <si>
    <t>182 10503010010000 110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</si>
  <si>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</si>
  <si>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</si>
  <si>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</si>
  <si>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182 10601020040000 110</t>
  </si>
  <si>
    <t>Земельный налог с организаций, обладающих земельным участком, расположенным в границах городских округов</t>
  </si>
  <si>
    <t>182 10606032040000 110</t>
  </si>
  <si>
    <t>Земельный налог с физических лиц, обладающих земельным участком, расположенным в границах городских округов</t>
  </si>
  <si>
    <t>182 10606042040000 110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</si>
  <si>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</si>
  <si>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182 10803010010000 110</t>
  </si>
  <si>
    <t>Государственная пошлина за выдачу разрешения на установку рекламной конструкции</t>
  </si>
  <si>
    <t>283 10807150010000 110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</si>
  <si>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</si>
  <si>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283 10807173010000 110</t>
  </si>
  <si>
    <t>Земельный налог (по обязательствам, возникшим до 1 января 2006 года), мобилизуемый на территориях городских округов</t>
  </si>
  <si>
    <t>182 10904052040000 110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</si>
  <si>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</si>
  <si>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182 10907032040000 110</t>
  </si>
  <si>
    <t>Прочие местные налоги и сборы, мобилизуемые на территориях городских округов</t>
  </si>
  <si>
    <t>182 10907052040000 110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</si>
  <si>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</si>
  <si>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283 11105012040000 120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</si>
  <si>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</si>
  <si>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283 11105024040000 120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</si>
  <si>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</si>
  <si>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283 11105034040000 120</t>
  </si>
  <si>
    <t>Доходы от сдачи в аренду имущества, составляющего казну городских округов (за исключением земельных участков)</t>
  </si>
  <si>
    <t>283 11105074040000 120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</si>
  <si>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</si>
  <si>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283 11107014040000 120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</si>
  <si>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</si>
  <si>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283 11109044040000 120</t>
  </si>
  <si>
    <t>Плата за выбросы загрязняющих веществ в атмосферный воздух стационарными объектами</t>
  </si>
  <si>
    <t>048 11201010010000 120</t>
  </si>
  <si>
    <t>Плата за сбросы загрязняющих веществ в водные объекты</t>
  </si>
  <si>
    <t>048 11201030010000 120</t>
  </si>
  <si>
    <t>Плата за размещение отходов производства и потребления</t>
  </si>
  <si>
    <t>048 11201040010000 120</t>
  </si>
  <si>
    <t>Прочие доходы от оказания платных услуг (работ) получателями средств бюджетов городских округов</t>
  </si>
  <si>
    <t>283 11301994040000 130</t>
  </si>
  <si>
    <t>285 11301994040000 130</t>
  </si>
  <si>
    <t>288 11301994040000 130</t>
  </si>
  <si>
    <t>289 11301994040000 130</t>
  </si>
  <si>
    <t>Доходы, поступающие в порядке возмещения расходов, понесенных в связи с эксплуатацией имущества городских округов</t>
  </si>
  <si>
    <t>283 11302064040000 130</t>
  </si>
  <si>
    <t>288 11302064040000 130</t>
  </si>
  <si>
    <t>Прочие доходы от компенсации затрат бюджетов городских округов</t>
  </si>
  <si>
    <t>283 11302994040000 130</t>
  </si>
  <si>
    <t>285 11302994040000 130</t>
  </si>
  <si>
    <t>288 11302994040000 130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</si>
  <si>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 </t>
  </si>
  <si>
    <t>285 11402042040000 410</t>
  </si>
  <si>
    <t>289 11402042040000 410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</si>
  <si>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</si>
  <si>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283 11402043040000 410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</si>
  <si>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</si>
  <si>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283 11402042040000 440</t>
  </si>
  <si>
    <t>288 11402042040000 440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</si>
  <si>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</si>
  <si>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283 11402043040000 440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</si>
  <si>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</si>
  <si>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283 11406012040000 430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</si>
  <si>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</si>
  <si>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283 11406024040000 430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</si>
  <si>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</si>
  <si>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</si>
  <si>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</si>
  <si>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182 11603030010000 140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</si>
  <si>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</si>
  <si>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182 11606000010000 140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</si>
  <si>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</si>
  <si>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141 11608010010000 140</t>
  </si>
  <si>
    <t>188 11608010010000 140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</si>
  <si>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</si>
  <si>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141 11608020010000 140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</si>
  <si>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</si>
  <si>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</si>
  <si>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009 11625020010000 140</t>
  </si>
  <si>
    <t>Денежные взыскания (штрафы) за нарушение законодательства в области охраны окружающей среды</t>
  </si>
  <si>
    <t>009 11625050010000 140</t>
  </si>
  <si>
    <t>141 11625050010000 140</t>
  </si>
  <si>
    <t>Денежные взыскания (штрафы) за нарушение земельного законодательства</t>
  </si>
  <si>
    <t>321 11625060010000 140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</si>
  <si>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</si>
  <si>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141 11628000010000 140</t>
  </si>
  <si>
    <t>388 11628000010000 140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</si>
  <si>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</si>
  <si>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188 11630013010000 140</t>
  </si>
  <si>
    <t>Прочие денежные взыскания (штрафы) за правонарушения в области дорожного движения</t>
  </si>
  <si>
    <t>188 11630030010000 140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</si>
  <si>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</si>
  <si>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283 11632000040000 140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</si>
  <si>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</si>
  <si>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034 11633040040000 140</t>
  </si>
  <si>
    <t>161 11633040040000 140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</si>
  <si>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</si>
  <si>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188 11643000010000 140</t>
  </si>
  <si>
    <t>177 11643000010000 140</t>
  </si>
  <si>
    <t>Денежный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</si>
  <si>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283 11651020020000 140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</si>
  <si>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</si>
  <si>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008 11690040040000 140</t>
  </si>
  <si>
    <t>011 11690040040000 140</t>
  </si>
  <si>
    <t>106 11690040040000 140</t>
  </si>
  <si>
    <t>141 11690040040000 140</t>
  </si>
  <si>
    <t>177 11690040040000 140</t>
  </si>
  <si>
    <t>188 11690040040000 140</t>
  </si>
  <si>
    <t>283 11690040040000 140</t>
  </si>
  <si>
    <t>288 11690040040000 140</t>
  </si>
  <si>
    <t>415 11690040040000 140</t>
  </si>
  <si>
    <t>Прочие неналоговые доходы бюджетов городских округов</t>
  </si>
  <si>
    <t>283 11705040040000 180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</si>
  <si>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</si>
  <si>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</si>
  <si>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реализацию федеральных целевых программ</t>
  </si>
  <si>
    <t>Субсидии бюджетам городских округов на софинансирование капитальных вложений в объекты муниципальной собственности</t>
  </si>
  <si>
    <t>Прочие субсидии бюджетам городских округов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</si>
  <si>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</si>
  <si>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</si>
  <si>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</si>
  <si>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</si>
  <si>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</si>
  <si>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</si>
  <si>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</si>
  <si>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</si>
  <si>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</si>
  <si>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</si>
  <si>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</si>
  <si>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</si>
  <si>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Прочие безвозмездные поступления в бюджеты городских округов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</si>
  <si>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</si>
  <si>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Наименование </t>
  </si>
  <si>
    <t/>
  </si>
  <si>
    <t>Источники внутреннего финансирования дефицитов бюджетов</t>
  </si>
  <si>
    <t>01000000000000 000</t>
  </si>
  <si>
    <t>000 01 00 00 00 00 0000 000</t>
  </si>
  <si>
    <t>Погашение бюджетами городских округов кредитов от кредитных организаций в валюте Российской Федерации</t>
  </si>
  <si>
    <t>284 01 02 00 00 04 0000 810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</si>
  <si>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</si>
  <si>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284 01 03 01 00 04 0000 710</t>
  </si>
  <si>
    <t>Увеличение прочих остатков денежных средств бюджетов городских округов</t>
  </si>
  <si>
    <t>284 01 05 02 01 04 0000 510</t>
  </si>
  <si>
    <t>Уменьшение прочих остатков денежных средств бюджетов городских округов</t>
  </si>
  <si>
    <t>284 01 05 02 01 04 0000 610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</si>
  <si>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</si>
  <si>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Председатель Собрания депутатов Миасского городского округа</t>
  </si>
  <si>
    <t>Центральный аппарат (расходы на содержание контрольно-счетного органа муниципального образования)</t>
  </si>
  <si>
    <t>Функционирование высшего должностного лица субъекта Российской Федерации и муниципального образования</t>
  </si>
  <si>
    <t xml:space="preserve"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 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</si>
  <si>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</si>
  <si>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</si>
  <si>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Отдельные мероприятия в других видах транспорта</t>
  </si>
  <si>
    <t>Подпрограмма "Подготовка земельных участков для освоения в целях жилищного строительства"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</si>
  <si>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</si>
  <si>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</si>
  <si>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</si>
  <si>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</si>
  <si>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Обслуживание государственного (муниципального) долга</t>
  </si>
  <si>
    <t xml:space="preserve">Реализация переданных государственных полномочий по социальному обслуживанию граждан 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</si>
  <si>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</si>
  <si>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 xml:space="preserve">Осуществление мер социальной поддержки граждан, работающих и проживающих в сельских населенных пунктах и рабочих поселках Челябинской области 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</si>
  <si>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</si>
  <si>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</si>
  <si>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Адресная субсидия гражданам в связи с ростом платы за коммунальные услуги</t>
  </si>
  <si>
    <t>Муниципальное казенное учреждение "Управление по физической культуре и спорту" Миасского городского округа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</si>
  <si>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</si>
  <si>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</si>
  <si>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</si>
  <si>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</si>
  <si>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</si>
  <si>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</si>
  <si>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20 4 00 00000</t>
  </si>
  <si>
    <t>20 4 01 00000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</si>
  <si>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переданныхдля осуществления органам местного самоуправления в установленном порядке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</si>
  <si>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</si>
  <si>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</si>
  <si>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</si>
  <si>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</si>
  <si>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 на 2015-2025 годы (софинансирование)</t>
  </si>
  <si>
    <t>Иные межбюджетные трансферты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</si>
  <si>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въездом или выедом из Российской Федерации</t>
  </si>
  <si>
    <t>188 10806000010000 110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</si>
  <si>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лиа, за государственную регистрацию ликвидации юридического лица и другие юридически значимые действия (при обращении через многофункциональные центры)</t>
  </si>
  <si>
    <t>182 10807010018000 110</t>
  </si>
  <si>
    <t>Государственная пошлина за государственную регистрацию прав, ограничений (обременений) прав на недвижимое имущество и сделок с ним (при обращении через многофункциональные центры</t>
  </si>
  <si>
    <t>321 10807020018000 110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</si>
  <si>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</si>
  <si>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188 10807100018034 110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</si>
  <si>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</si>
  <si>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283 11406312040000 430</t>
  </si>
  <si>
    <t>Денежные взыскания (штрафы) за нарушение бюджетного законодательства (в части бюджетов городских округов)</t>
  </si>
  <si>
    <t>007 11618040040000 140</t>
  </si>
  <si>
    <t>Денежные взыскания (штрафы) за нарушение законодательства Российской Федерации об особо охраняемых природных территориях (федеральные государственные органы, Банк России, органы управления государственными внебюджетными фондами Российской Федерации)</t>
  </si>
  <si>
    <t>048 11625020016000 140</t>
  </si>
  <si>
    <t>Невыясненные поступления, зачисляемые в бюджеты городских округов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</si>
  <si>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</si>
  <si>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</si>
  <si>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</si>
  <si>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</si>
  <si>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Дорожное хозяйство ( дорожные фонды)</t>
  </si>
  <si>
    <t>Охрана окружающей среды</t>
  </si>
  <si>
    <t>Дополнительное образование детей</t>
  </si>
  <si>
    <t>Культура и кинематография</t>
  </si>
  <si>
    <t>Культура</t>
  </si>
  <si>
    <t>Другие вопросы в области культуры, кинематографии,</t>
  </si>
  <si>
    <t>Физическая культура</t>
  </si>
  <si>
    <t>Обслуживание государственного внутреннего и муниципального долга</t>
  </si>
  <si>
    <t>группа вида расходов</t>
  </si>
  <si>
    <t>Непрограммные направления расходов</t>
  </si>
  <si>
    <t>99 0 00 00000</t>
  </si>
  <si>
    <t>99 0 00 20000</t>
  </si>
  <si>
    <t>99 0 00 20401</t>
  </si>
  <si>
    <t>99 0 00 21100</t>
  </si>
  <si>
    <t>99 0 00 22010</t>
  </si>
  <si>
    <t>99 0 00 22020</t>
  </si>
  <si>
    <t>99 0 00 23000</t>
  </si>
  <si>
    <t>81 0 00 00000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</si>
  <si>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</si>
  <si>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81 1 00 00000</t>
  </si>
  <si>
    <t>Расходы на реализацию отраслевых мероприятий</t>
  </si>
  <si>
    <t>81 1 07 00000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</si>
  <si>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</si>
  <si>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</si>
  <si>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99 0 00 20402</t>
  </si>
  <si>
    <t>99 0 00 22500</t>
  </si>
  <si>
    <t>50 0 00 00000</t>
  </si>
  <si>
    <t>50 0 00 20000</t>
  </si>
  <si>
    <t>50 0 00 20300</t>
  </si>
  <si>
    <t>03 0 00 00000</t>
  </si>
  <si>
    <t>Субвенции местным бюджетам 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</si>
  <si>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03 0 02 00000</t>
  </si>
  <si>
    <t>03 0 02 20000</t>
  </si>
  <si>
    <t>03 0 02 25800</t>
  </si>
  <si>
    <t>48 0 00 00000</t>
  </si>
  <si>
    <t>48 0 02 00000</t>
  </si>
  <si>
    <t>48 0 02 29900</t>
  </si>
  <si>
    <t>50 0 00 20401</t>
  </si>
  <si>
    <t>99 0 02 00000</t>
  </si>
  <si>
    <t>99 0 02 29700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</si>
  <si>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</si>
  <si>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</si>
  <si>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Непрограмное направление расходов</t>
  </si>
  <si>
    <t>99 0 02 51200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</si>
  <si>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</si>
  <si>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</si>
  <si>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</si>
  <si>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</si>
  <si>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</si>
  <si>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</si>
  <si>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</si>
  <si>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</si>
  <si>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</si>
  <si>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</si>
  <si>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</si>
  <si>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</si>
  <si>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</si>
  <si>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</si>
  <si>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</si>
  <si>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</si>
  <si>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</si>
  <si>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</si>
  <si>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87 0 02 00000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</si>
  <si>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</si>
  <si>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87 0 02 28600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</si>
  <si>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</si>
  <si>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87 0 10 00000</t>
  </si>
  <si>
    <t>87 0 20 00000</t>
  </si>
  <si>
    <t xml:space="preserve">Субсидии бюджетным и автономным учреждениям на текущий ремонт здания </t>
  </si>
  <si>
    <t>87 0 22 00000</t>
  </si>
  <si>
    <t>42 0 00 00000</t>
  </si>
  <si>
    <t>42 0 02 00000</t>
  </si>
  <si>
    <t>42 0 02 59300</t>
  </si>
  <si>
    <t>57 0 00 00000</t>
  </si>
  <si>
    <t>57 1 00 00000</t>
  </si>
  <si>
    <t>57 1 07 00000</t>
  </si>
  <si>
    <t>Мероприятия по предупреждению и ликвидации последствий чрезвычайных ситуаций и стихийных бедствий</t>
  </si>
  <si>
    <t>57 1 07 18100</t>
  </si>
  <si>
    <t>Мероприятия в области подготовки населения и организаций к действиям в чрезвычайной ситуации в мирное и военное время</t>
  </si>
  <si>
    <t>57 1 07 19100</t>
  </si>
  <si>
    <t>57 1 99 00000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</si>
  <si>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</si>
  <si>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57 2 00 00000</t>
  </si>
  <si>
    <t>57 2 07 00000</t>
  </si>
  <si>
    <t>57 2 07 19100</t>
  </si>
  <si>
    <t>57 3 00 00000</t>
  </si>
  <si>
    <t>57 3 07 00000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</si>
  <si>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</si>
  <si>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57 3 07 10000</t>
  </si>
  <si>
    <t>99 0 00 10000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</si>
  <si>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</si>
  <si>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</si>
  <si>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99 0 99 00000</t>
  </si>
  <si>
    <t>55 0 00 00000</t>
  </si>
  <si>
    <t>Подпрограмма "Организация транспортного обслуживания населения Миасского городского округа"</t>
  </si>
  <si>
    <t>55 2 00 00000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</si>
  <si>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</si>
  <si>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55 2 55 00000</t>
  </si>
  <si>
    <t>55 2 55 73130</t>
  </si>
  <si>
    <t>55 2 55 73170</t>
  </si>
  <si>
    <t>Подпрограмма "Развитие улично-дорожной сети Миасского городского округа"</t>
  </si>
  <si>
    <t>55 1 00 00000</t>
  </si>
  <si>
    <t>55 1 07 00000</t>
  </si>
  <si>
    <t>55 1 07 62000</t>
  </si>
  <si>
    <t>56 0 00 00000</t>
  </si>
  <si>
    <t>56 0 07 00000</t>
  </si>
  <si>
    <t>56 0 07 62000</t>
  </si>
  <si>
    <t>Муниципальная программа "Обеспечение доступным и комфортным жильем граждан РФ на территории МГО на 2014-2020 годы"</t>
  </si>
  <si>
    <t>60 0 00 00000</t>
  </si>
  <si>
    <t>60 1 00 00000</t>
  </si>
  <si>
    <t>Бюджетные инвестиции в объекты капитального строительства государственной (муниципальной собственности</t>
  </si>
  <si>
    <t>60 1 13 00000</t>
  </si>
  <si>
    <t>47 0 00 00000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</si>
  <si>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</si>
  <si>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47 1 00 00000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</si>
  <si>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</si>
  <si>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</si>
  <si>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</si>
  <si>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47 1 55 00000</t>
  </si>
  <si>
    <t>Мероприятия по содействию в развитии малому и среднему предпринимательству</t>
  </si>
  <si>
    <t>47 1 55 73120</t>
  </si>
  <si>
    <t>Подпрограмма "Формирование благоприятного инвестиционного климата"</t>
  </si>
  <si>
    <t>47 2 00 00000</t>
  </si>
  <si>
    <t>Субсидии некоммерческим организациям (за исключением государственных (муниципальных) учреждений)</t>
  </si>
  <si>
    <t>47 2 14 00000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</si>
  <si>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</si>
  <si>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47 2 14 73121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</si>
  <si>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</si>
  <si>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47 2 14 73122</t>
  </si>
  <si>
    <t>61 0 00 00000</t>
  </si>
  <si>
    <t>61 1 00 00000</t>
  </si>
  <si>
    <t>61 1 99 00000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</si>
  <si>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</si>
  <si>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</si>
  <si>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99 0 0074100</t>
  </si>
  <si>
    <t>14 0 00 00000</t>
  </si>
  <si>
    <t>Подпрограмма «Мероприятия по переселению граждан из жилищного фонда, признанного непригодным для проживания»</t>
  </si>
  <si>
    <t>14 3 00 00000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</si>
  <si>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</si>
  <si>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</si>
  <si>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</si>
  <si>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</si>
  <si>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Областная адресная программа "Переселение в 2013-2017 годах граждан из аварийного жилищного фондав городах и районах Челябинской области"</t>
  </si>
  <si>
    <t>98 0 00 00000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</si>
  <si>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мстного значения</t>
  </si>
  <si>
    <t>98 0 01 00000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</si>
  <si>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</si>
  <si>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98 0 01 09602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</si>
  <si>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</si>
  <si>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</si>
  <si>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</si>
  <si>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>65 1 00 00000</t>
  </si>
  <si>
    <t>14 2 00 00000</t>
  </si>
  <si>
    <t>14 2 01 00000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</si>
  <si>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</si>
  <si>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14 2 01 00050</t>
  </si>
  <si>
    <t>52 0 00 00000</t>
  </si>
  <si>
    <t>52 0 07 00000</t>
  </si>
  <si>
    <t>52 0 07 65100</t>
  </si>
  <si>
    <t>54 0 00 00000</t>
  </si>
  <si>
    <t>54 0 07 00000</t>
  </si>
  <si>
    <t>54 0 07 65100</t>
  </si>
  <si>
    <t>60 2 00 00000</t>
  </si>
  <si>
    <t>60 2 07 00000</t>
  </si>
  <si>
    <t>60 2 07 65100</t>
  </si>
  <si>
    <t>60 2 13 00000</t>
  </si>
  <si>
    <t>Подпрограмма "Благоустройство населенных пунктов Челябинской области"</t>
  </si>
  <si>
    <t>14 7 00 00000</t>
  </si>
  <si>
    <t>14 7 01 00000</t>
  </si>
  <si>
    <t>Реализация приоритетного проекта "Формирование комфортной городской среды"</t>
  </si>
  <si>
    <t>14 7 01 R5550</t>
  </si>
  <si>
    <t>51 0 00 00000</t>
  </si>
  <si>
    <t>51 0 07 00000</t>
  </si>
  <si>
    <t>51 0 07 61000</t>
  </si>
  <si>
    <t>51 0 07 63000</t>
  </si>
  <si>
    <t>Прочие мероприятия по благоустройству города</t>
  </si>
  <si>
    <t>51 0 07 64000</t>
  </si>
  <si>
    <t>51 0 10 00000</t>
  </si>
  <si>
    <t>51 0 10 63000</t>
  </si>
  <si>
    <t>51 0 10 64000</t>
  </si>
  <si>
    <t>54 0 07 64000</t>
  </si>
  <si>
    <t>58 0 00 00000</t>
  </si>
  <si>
    <t>58 0 07 00000</t>
  </si>
  <si>
    <t>58 0 07 64000</t>
  </si>
  <si>
    <t>Непрограммные направления деятельности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</si>
  <si>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</si>
  <si>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99 0 02 91000</t>
  </si>
  <si>
    <t>99 0 20 00000</t>
  </si>
  <si>
    <t>99 0 22 00000</t>
  </si>
  <si>
    <t>Строительство газопроводов и газовых сетей</t>
  </si>
  <si>
    <t>14 2 01 00040</t>
  </si>
  <si>
    <t>61 0 13 00000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</si>
  <si>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</si>
  <si>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</si>
  <si>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</si>
  <si>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63 0 00 00000</t>
  </si>
  <si>
    <t>63 0 99 00000</t>
  </si>
  <si>
    <t>63 0 07 00000</t>
  </si>
  <si>
    <t>63 0 07 10000</t>
  </si>
  <si>
    <t>04 0 00 00000</t>
  </si>
  <si>
    <t>04 0 01 00000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</si>
  <si>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</si>
  <si>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</si>
  <si>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Подпрограмма «Оказание молодым семьям государственной поддержки для улучшения жилищных условий»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</si>
  <si>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</si>
  <si>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</si>
  <si>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</si>
  <si>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60 3 00 00000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</si>
  <si>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перечнь которых утвержден постановлением Правительства РФ от 16.06.2006г. № 378, жилыми помещениями, на основании судебных решений"</t>
  </si>
  <si>
    <t>65 2 00 00000</t>
  </si>
  <si>
    <t>28 0 00 00000</t>
  </si>
  <si>
    <t>28 1 00 00000</t>
  </si>
  <si>
    <t>28 1 02 00000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</si>
  <si>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</si>
  <si>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65 4 00 00000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</si>
  <si>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
установленном порядке</t>
  </si>
  <si>
    <t>65 4 02 00000</t>
  </si>
  <si>
    <t>65 4 02 22200</t>
  </si>
  <si>
    <t>65 4 02 R0820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</si>
  <si>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</si>
  <si>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Подпрограмма "Доступная среда"</t>
  </si>
  <si>
    <t>81 3 00 00000</t>
  </si>
  <si>
    <t>81 3 00 80000</t>
  </si>
  <si>
    <t>82 0 00 00000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</si>
  <si>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</si>
  <si>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</si>
  <si>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</si>
  <si>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82 0 20 73400</t>
  </si>
  <si>
    <t>80 4 22 00000</t>
  </si>
  <si>
    <t>82 0 22 73400</t>
  </si>
  <si>
    <t>82 0 23 73400</t>
  </si>
  <si>
    <t>82 0 24 73400</t>
  </si>
  <si>
    <t>Муниципальная программа "Развитие физической культуры и спорта в МГО на 2017-2020 годы"</t>
  </si>
  <si>
    <t>80 0 00 00000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</si>
  <si>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</si>
  <si>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80 4 00 00000</t>
  </si>
  <si>
    <t>80 4 13 00000</t>
  </si>
  <si>
    <t>80 4 13 S1000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</si>
  <si>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</si>
  <si>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</si>
  <si>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</si>
  <si>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</si>
  <si>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</si>
  <si>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</si>
  <si>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</si>
  <si>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</si>
  <si>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</si>
  <si>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</si>
  <si>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</si>
  <si>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85 0 00 03650</t>
  </si>
  <si>
    <t>81 1 55 00000</t>
  </si>
  <si>
    <t>81 1 55 73130</t>
  </si>
  <si>
    <t>Молодежная политика</t>
  </si>
  <si>
    <t>79 0 00 00000</t>
  </si>
  <si>
    <t>Подпрограмма «Повышение эффективности реализации молодежной политики в Миасском городском округе»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</si>
  <si>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</si>
  <si>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</si>
  <si>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</si>
  <si>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</si>
  <si>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81 1 07 84900</t>
  </si>
  <si>
    <t>81 1 07 84910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</si>
  <si>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</si>
  <si>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</si>
  <si>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28 4 02 00000</t>
  </si>
  <si>
    <t>28 4 02 48000</t>
  </si>
  <si>
    <t>81 1 99 00000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</si>
  <si>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</si>
  <si>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</si>
  <si>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</si>
  <si>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</si>
  <si>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</si>
  <si>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28 1 02 53800</t>
  </si>
  <si>
    <t>Подпрограмма "Повышение качества жизни граждан пожилого возраста и иных категорий граждан"</t>
  </si>
  <si>
    <t>28 2 00 00000</t>
  </si>
  <si>
    <t>28 2 02 00000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</si>
  <si>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</si>
  <si>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28 2 02 21100</t>
  </si>
  <si>
    <t>28 2 02 21200</t>
  </si>
  <si>
    <t>Ежемесячная денежная выплата в соответствии с Законом Челябинской области "О звании "Ветеран труда Челябинской области"</t>
  </si>
  <si>
    <t>28 2 02 21300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</si>
  <si>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</si>
  <si>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28 2 02 21400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</si>
  <si>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</si>
  <si>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28 2 02 21700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</si>
  <si>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</si>
  <si>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28 2 02 21900</t>
  </si>
  <si>
    <t>Предоставление гражданам субсидий на оплату жилого помещения и коммунальных услуг</t>
  </si>
  <si>
    <t>28 2 02 49000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</si>
  <si>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</si>
  <si>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28 2 02 51370</t>
  </si>
  <si>
    <t>28 2 02 52200</t>
  </si>
  <si>
    <t>Реализация полномочий Российской Федерации на оплату жилищно-коммунальных услуг отдельным категориям граждан</t>
  </si>
  <si>
    <t>28 2 02 52500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</si>
  <si>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</si>
  <si>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28 2 02 52800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</si>
  <si>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</si>
  <si>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28 2 02 75600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</si>
  <si>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</si>
  <si>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28 2 02 75800</t>
  </si>
  <si>
    <t>28 2 02 75900</t>
  </si>
  <si>
    <t>Ежемесячная денежная выплата в соответствии с Законом Челябинской области "О дополнительных мерах социальной поддержки детей погибших участников Великой Отечественной войны"</t>
  </si>
  <si>
    <t>28 2 02 76000</t>
  </si>
  <si>
    <t>Компенсация отдельным категорям граждан оплаты взноса на капитальный ремонт общего имущества в многоквартирном доме</t>
  </si>
  <si>
    <t>28 2 02 R4620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</si>
  <si>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</si>
  <si>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</si>
  <si>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</si>
  <si>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</si>
  <si>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</si>
  <si>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81 1 07 85140</t>
  </si>
  <si>
    <t>Общегородские мероприятия в области социальной политики</t>
  </si>
  <si>
    <t>81 1 07 85141</t>
  </si>
  <si>
    <t xml:space="preserve">Подпрограмма "Крепкая семья" </t>
  </si>
  <si>
    <t>81 2 00 00000</t>
  </si>
  <si>
    <t>81 2 07 00000</t>
  </si>
  <si>
    <t>81 2 07 80000</t>
  </si>
  <si>
    <t>81 3 07 00000</t>
  </si>
  <si>
    <t>81 3 07 80000</t>
  </si>
  <si>
    <t>81 3 14 00000</t>
  </si>
  <si>
    <t>81 3 14 80000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</si>
  <si>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</si>
  <si>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</si>
  <si>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</si>
  <si>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</si>
  <si>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88 0 00 00000</t>
  </si>
  <si>
    <t>88 0 07 00000</t>
  </si>
  <si>
    <t>88 0 07 85050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</si>
  <si>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</si>
  <si>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88 0 07 85053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</si>
  <si>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</si>
  <si>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28 1 02 22100</t>
  </si>
  <si>
    <t>Ежемесячное пособие по уходу за ребенком в возрасте от полутора до трех лет в соответствии с Законом Челябинской области "О ежемесячном пособии по уходу за ребенком в возрасте от полутора до трех лет"</t>
  </si>
  <si>
    <t>28 1 02 22300</t>
  </si>
  <si>
    <t>Пособие на ребенка в соответствии с Законом Челябинской области "О пособии на ребенка"</t>
  </si>
  <si>
    <t>28 1 02 22400</t>
  </si>
  <si>
    <t>28 1 02 22500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</si>
  <si>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</si>
  <si>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28 1 02 22600</t>
  </si>
  <si>
    <t>28 1 02 22700</t>
  </si>
  <si>
    <t>Организация и осуществление деятельности по опеке и попечительству</t>
  </si>
  <si>
    <t>28 1 02 22900</t>
  </si>
  <si>
    <t>28 2 00 49000</t>
  </si>
  <si>
    <t>28 4 01 00000</t>
  </si>
  <si>
    <t>Организация работы органов управления социальной защиты населения муниципальных образований</t>
  </si>
  <si>
    <t>28 4 01 14600</t>
  </si>
  <si>
    <t>81 4 00 00000</t>
  </si>
  <si>
    <t>81 4 00 20000</t>
  </si>
  <si>
    <t>81 4 00 20401</t>
  </si>
  <si>
    <t>Подпрограмма "Управление развитием отрасли физической культуры и спорта в МГО"</t>
  </si>
  <si>
    <t>80 1 00 00000</t>
  </si>
  <si>
    <t>80 1 99 00000</t>
  </si>
  <si>
    <t>Мероприятия в области спорта</t>
  </si>
  <si>
    <t>80 1 99 90000</t>
  </si>
  <si>
    <t>Подпрограмма "Обеспечение условий для развития на территории МГО физической культуры и спорта"</t>
  </si>
  <si>
    <t>80 2 00 00000</t>
  </si>
  <si>
    <t>80 2 07 00000</t>
  </si>
  <si>
    <t>80 2 07 90000</t>
  </si>
  <si>
    <t>Мероприятия в рамках государственной программы "Развитие физической культуры и спорта в Челябинской области на 2015-2019 годы" (софинансирование)</t>
  </si>
  <si>
    <t>80 2 07 S1270</t>
  </si>
  <si>
    <t>80 2 07 L0810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</si>
  <si>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</si>
  <si>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80 3 00 00000</t>
  </si>
  <si>
    <t>80 3 10 00000</t>
  </si>
  <si>
    <t>80 3 10 90000</t>
  </si>
  <si>
    <t>80 3 20 00000</t>
  </si>
  <si>
    <t>80 3 23 00000</t>
  </si>
  <si>
    <t>80 3 23 90000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</si>
  <si>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</si>
  <si>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80 4 20 00000</t>
  </si>
  <si>
    <t>Субсидии бюджетным и автономным учреждениям на капитальный ремонт зданий, сооружений</t>
  </si>
  <si>
    <t>80 4 21 00000</t>
  </si>
  <si>
    <t>80 4 21 90000</t>
  </si>
  <si>
    <t>80 4 21 S1000</t>
  </si>
  <si>
    <t>80 4 22 90000</t>
  </si>
  <si>
    <t>80 4 23 00000</t>
  </si>
  <si>
    <t>80 4 23 90000</t>
  </si>
  <si>
    <t>80 4 24 00000</t>
  </si>
  <si>
    <t>80 4 24 90000</t>
  </si>
  <si>
    <t>Подпрограмма "Развитие адаптивной физической культуры и спорта"</t>
  </si>
  <si>
    <t>20 2 00 00000</t>
  </si>
  <si>
    <t>20 2 01 00000</t>
  </si>
  <si>
    <t>20 2 01 71000</t>
  </si>
  <si>
    <t>20 4 01 71000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</si>
  <si>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</si>
  <si>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04 0 01 01100</t>
  </si>
  <si>
    <t>04 0 02 00000</t>
  </si>
  <si>
    <t>04 0 02 01900</t>
  </si>
  <si>
    <t>79 0 07 00000</t>
  </si>
  <si>
    <t>79 0 07 42000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</si>
  <si>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</si>
  <si>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</si>
  <si>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на 2015-2025 годы (софинансирование)</t>
  </si>
  <si>
    <t>79 0 07 S1100</t>
  </si>
  <si>
    <t>79 0 10 00000</t>
  </si>
  <si>
    <t>79 0 10 42000</t>
  </si>
  <si>
    <t>79 0 20 00000</t>
  </si>
  <si>
    <t>79 0 20 42000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</si>
  <si>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</si>
  <si>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</si>
  <si>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</si>
  <si>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</si>
  <si>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</si>
  <si>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</si>
  <si>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</si>
  <si>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</si>
  <si>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Подпрограмма «Сопровождение функционирования и безопасности образовательных учреждений»</t>
  </si>
  <si>
    <t>79 6 00 00000</t>
  </si>
  <si>
    <t>79 6 07 00000</t>
  </si>
  <si>
    <t>03 0 01 00000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</si>
  <si>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</si>
  <si>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03 0 01 05500</t>
  </si>
  <si>
    <t>03 0 01 0АА00</t>
  </si>
  <si>
    <t>03 0 01 R0970</t>
  </si>
  <si>
    <t>03 0 02 73900</t>
  </si>
  <si>
    <t>03 0 02 82900</t>
  </si>
  <si>
    <t>03 0 02 88900</t>
  </si>
  <si>
    <t>Общеобразовательные учреждения</t>
  </si>
  <si>
    <t>79 0 07 42100</t>
  </si>
  <si>
    <t>79 0 07 42155</t>
  </si>
  <si>
    <t>Специальные (коррекционные) учреждения</t>
  </si>
  <si>
    <t>79 0 07 43300</t>
  </si>
  <si>
    <t xml:space="preserve">07 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</si>
  <si>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(софинасирование)</t>
  </si>
  <si>
    <t>79 0 07 SAA00</t>
  </si>
  <si>
    <t>79 0 07 S5500</t>
  </si>
  <si>
    <t>Приобретение транспортных средств для организации перевозки обучающихся в рамках государственной программы «Развитие образования в Челябинской области» на 2014-2017 годы (софинансирование)</t>
  </si>
  <si>
    <t>79 0 07 S8800</t>
  </si>
  <si>
    <t>79 0 10 42100</t>
  </si>
  <si>
    <t>79 0 20 42100</t>
  </si>
  <si>
    <t>79 0 22 42100</t>
  </si>
  <si>
    <t>79 0 23 42100</t>
  </si>
  <si>
    <t>79 0 24 42100</t>
  </si>
  <si>
    <t>79 0 99 42100</t>
  </si>
  <si>
    <t>79 0 99 43300</t>
  </si>
  <si>
    <t>Учреждения дополнительного образования</t>
  </si>
  <si>
    <t>79 0 07  42300</t>
  </si>
  <si>
    <t>79 0 10 42300</t>
  </si>
  <si>
    <t>Предоставление субсидий бюджетным,автономным учреждениям и иным некоммерческим организациям</t>
  </si>
  <si>
    <t>03 0 01 04400</t>
  </si>
  <si>
    <t>66 0 07 00000</t>
  </si>
  <si>
    <t>68 0 00 00000</t>
  </si>
  <si>
    <t>68 0 07 00000</t>
  </si>
  <si>
    <t>Организация отдыха и оздоровления детей</t>
  </si>
  <si>
    <t>79 0 07 40044</t>
  </si>
  <si>
    <t>79 0 07 S4400</t>
  </si>
  <si>
    <t>79 5 07 S3300</t>
  </si>
  <si>
    <t>79 5 99 00000</t>
  </si>
  <si>
    <t>Организации, реализующие проведение мероприятий для детей и молодежи</t>
  </si>
  <si>
    <t>79 5 99 43100</t>
  </si>
  <si>
    <t>Приобретение транспортных средств для организации перевозки обучающихся</t>
  </si>
  <si>
    <t>03 0 01 08800</t>
  </si>
  <si>
    <t>03 0 02 48900</t>
  </si>
  <si>
    <t xml:space="preserve">Обеспечение деятельности МКУ МГО Образование </t>
  </si>
  <si>
    <t>79 0 07 45200</t>
  </si>
  <si>
    <t>Подпрограмма «Организация и осуществление деятельности МКУ МГО Образование»</t>
  </si>
  <si>
    <t>79 7 00 00000</t>
  </si>
  <si>
    <t>79 7 99 00000</t>
  </si>
  <si>
    <t>Обеспечение деятельности МКУ МГО «Образование»</t>
  </si>
  <si>
    <t>79 7 99 45200</t>
  </si>
  <si>
    <t>03 0 02 03900</t>
  </si>
  <si>
    <t>04 0 01 09900</t>
  </si>
  <si>
    <t>04 0 02 04900</t>
  </si>
  <si>
    <t>79 0 07 S9900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</si>
  <si>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</si>
  <si>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</si>
  <si>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</si>
  <si>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</si>
  <si>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</si>
  <si>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</si>
  <si>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38 0 00 00000</t>
  </si>
  <si>
    <t>38 1 00 00000</t>
  </si>
  <si>
    <t>38 1 01 00000</t>
  </si>
  <si>
    <t>38 1 03 00000</t>
  </si>
  <si>
    <t>Реализация мероприятий в сфере культуры и кинематографии</t>
  </si>
  <si>
    <t>38 1 03 61400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</si>
  <si>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</si>
  <si>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</si>
  <si>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</si>
  <si>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</si>
  <si>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</si>
  <si>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</si>
  <si>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</si>
  <si>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</si>
  <si>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</si>
  <si>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</si>
  <si>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</si>
  <si>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</si>
  <si>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</si>
  <si>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</si>
  <si>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69 4 10 44100</t>
  </si>
  <si>
    <t>Подпрограмма "Сохранение, использование и популяризация объектов культурного наследия"</t>
  </si>
  <si>
    <t>69 5 00 00000</t>
  </si>
  <si>
    <t>69 5 07 00000</t>
  </si>
  <si>
    <t>69 5 07 44000</t>
  </si>
  <si>
    <t>69 5 20 00000</t>
  </si>
  <si>
    <t>69 5 20 44100</t>
  </si>
  <si>
    <t>69 5 24 44100</t>
  </si>
  <si>
    <t>Подпрограмма "Культура. Искусство. Творчество."</t>
  </si>
  <si>
    <t>69 6 00 00000</t>
  </si>
  <si>
    <t>69 6 07 00000</t>
  </si>
  <si>
    <t>Расходы в области образования и культуры</t>
  </si>
  <si>
    <t>69 6 07 40000</t>
  </si>
  <si>
    <t>Подпрограмма "Укрепление материально-технической базы учреждений культуры"</t>
  </si>
  <si>
    <t>69 7 00 00000</t>
  </si>
  <si>
    <t>69 7 07 00000</t>
  </si>
  <si>
    <t>69 7 07 40000</t>
  </si>
  <si>
    <t>69 7 07 44000</t>
  </si>
  <si>
    <t>69 7 07 44200</t>
  </si>
  <si>
    <t>Обеспечение деятельности МКУ "Управление культуры" МГО</t>
  </si>
  <si>
    <t>69 7 20 00000</t>
  </si>
  <si>
    <t>69 7 22 00000</t>
  </si>
  <si>
    <t>69 7 22 42300</t>
  </si>
  <si>
    <t>69 7 22 44000</t>
  </si>
  <si>
    <t>69 7 23 00000</t>
  </si>
  <si>
    <t>69 7 23 44000</t>
  </si>
  <si>
    <t>69 7 24 00000</t>
  </si>
  <si>
    <t>69 7 24 42300</t>
  </si>
  <si>
    <t>69 7 24 44000</t>
  </si>
  <si>
    <t>Подпрограмма "Организация  и осуществление деятельности МКУ "Управление культуры"</t>
  </si>
  <si>
    <t>69 8 00 00000</t>
  </si>
  <si>
    <t>69 8 99 00000</t>
  </si>
  <si>
    <t>69 8 99 45300</t>
  </si>
  <si>
    <t>Налог, взимаемый в связи с применением упрощенной системы налогообложения</t>
  </si>
  <si>
    <t>182 10501000000000 110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</si>
  <si>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</si>
  <si>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188 10807141018000 110</t>
  </si>
  <si>
    <t>287 11302994040000 130</t>
  </si>
  <si>
    <t>291 11302994040000 130</t>
  </si>
  <si>
    <t>292 11618040040000 140</t>
  </si>
  <si>
    <t>188 11621040040000140</t>
  </si>
  <si>
    <t>188 11628000010000 140</t>
  </si>
  <si>
    <t>141 11643000010000 140</t>
  </si>
  <si>
    <t>284 20215001040000151</t>
  </si>
  <si>
    <t>284 20215002040000151</t>
  </si>
  <si>
    <t>287 20220051040000151</t>
  </si>
  <si>
    <t>283 20220077040000151</t>
  </si>
  <si>
    <t>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</si>
  <si>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287 20225081040000151</t>
  </si>
  <si>
    <t>Субсидия бюджетам городских округов на поддержку отрасли культуры</t>
  </si>
  <si>
    <t>289 20225519040000151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</si>
  <si>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</si>
  <si>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283 20225555040000151</t>
  </si>
  <si>
    <t>283 20229999040000151</t>
  </si>
  <si>
    <t>284 20229999040000151</t>
  </si>
  <si>
    <t>285 20229999040000151</t>
  </si>
  <si>
    <t>287 20229999040000151</t>
  </si>
  <si>
    <t>288 20229999040000151</t>
  </si>
  <si>
    <t>285 20230013040000151</t>
  </si>
  <si>
    <t>285 20230022040000151</t>
  </si>
  <si>
    <t>283 20230024040000151</t>
  </si>
  <si>
    <t>285 20230024040000151</t>
  </si>
  <si>
    <t>288 20230024040000151</t>
  </si>
  <si>
    <t>285 20230027040000151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</si>
  <si>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</si>
  <si>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288 20230029040000151</t>
  </si>
  <si>
    <t>283 20235082040000151</t>
  </si>
  <si>
    <t>285 20235137040000151</t>
  </si>
  <si>
    <t>285 20235220040000151</t>
  </si>
  <si>
    <t>285 20235250040000151</t>
  </si>
  <si>
    <t>285 20235280040000151</t>
  </si>
  <si>
    <t>285 20235380040000151</t>
  </si>
  <si>
    <t>285 20235462040000151</t>
  </si>
  <si>
    <t>283 20235930040000151</t>
  </si>
  <si>
    <t>Прочие субвенции бюджетам городских округов</t>
  </si>
  <si>
    <t>283 20239999040000151</t>
  </si>
  <si>
    <t>Прочие межбюджетные трансферты, передаваемые бюджетам городских округов</t>
  </si>
  <si>
    <t>288 20404020040000180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</si>
  <si>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</si>
  <si>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288 20704020040000180</t>
  </si>
  <si>
    <t>283 20704050040000180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</si>
  <si>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</si>
  <si>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285 21960010040000151</t>
  </si>
  <si>
    <t>288 21960010040000151</t>
  </si>
  <si>
    <t>Муниципальная программа "Обеспечение деятельности Администрации МГО на 2017-2021  годы"</t>
  </si>
  <si>
    <t>Государственная программа Челябинской области «Развитие образования в Челябинской области на 2018–2025 годы»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</si>
  <si>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</si>
  <si>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</si>
  <si>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"Улучшение условий и охраны труда  в Миасском городском округе на 2017-2020 годы"</t>
  </si>
  <si>
    <t>Государственная программа Челябинской области «Защита населения и территории от чрезвычайных ситуаций, обеспечение пожарной безопасности Челябинской области» на 2014–2021 годы</t>
  </si>
  <si>
    <t>25 0 00 00000</t>
  </si>
  <si>
    <t>Обеспечение пожарной безопасности Челябинской области</t>
  </si>
  <si>
    <t>25 2 00 00000</t>
  </si>
  <si>
    <t>25 2 01 00000</t>
  </si>
  <si>
    <t>Обеспечение первичных мер пожарной безопасности в части оснащения пожарными извещателями жилых помещений муниципальной собственности</t>
  </si>
  <si>
    <t>25 2 01 24100</t>
  </si>
  <si>
    <t>Муниципальная программа "Развитие муниципальной службы в Администрации Миасского городского округа на 2018-2020 годы"</t>
  </si>
  <si>
    <t>Муниципальная программа "Повышение эффективности использования муниципального имущества в МГО на 2017-2021 годы"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</si>
  <si>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</si>
  <si>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Софинансирование расходных обязательств, возникающих при выполнении полномочий органов местного самоуправления по обеспечению первичных мер пожарной безопасности</t>
  </si>
  <si>
    <t>64 1 00 L2030</t>
  </si>
  <si>
    <t>Муниципальная программа "Профилактика  преступлений  и иных правонарушений на территории МГО на 2017-2020 годы"</t>
  </si>
  <si>
    <t>Муниципальная программа "Профилактика терроризма в МГО на 2017-2020  годы"</t>
  </si>
  <si>
    <t>Муниципальная программа "Обеспечение деятельности муниципального бюджетного учреждения «Миасский окружной архив на 2017-2020 годы"</t>
  </si>
  <si>
    <t>Государственная программа Челябинской области «Реализация на территории Челябинской области государственной политики в сфере государственной регистрации актов гражданского состояния» на 2017-2020 годы</t>
  </si>
  <si>
    <t>Муниципальная программа "Обеспечение безопасности жизнедеятельности населения Миасского городского округа на 2017-2020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</si>
  <si>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2017-2020 годы"</t>
  </si>
  <si>
    <t>Подпрограмма "Создание комплексной системы экстренного оповещения населения Миасского городского округа на 2017-2020 годы"</t>
  </si>
  <si>
    <t>Сельское хозяйство и рыболовство</t>
  </si>
  <si>
    <t>Государственная программа Челябинской области «Развитие сельского хозяйства в Челябинской области на 2017–2020 годы»</t>
  </si>
  <si>
    <t>31 0 00 00000</t>
  </si>
  <si>
    <t>Подпрограмма «Управление реализацией государственной программы Челябинской области «Развитие сельского хозяйства в Челябинской области» на 2017-2020 годы</t>
  </si>
  <si>
    <t>31 6 00 00000</t>
  </si>
  <si>
    <t>31 6 02 00000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</si>
  <si>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</si>
  <si>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31 6 02 91000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</si>
  <si>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</si>
  <si>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Государственная программа Челябинской области "Развитие дорожного хозяйства в Челябинской области на 2015-2022 годы</t>
  </si>
  <si>
    <t>18 0 00 00000</t>
  </si>
  <si>
    <t>Подпрограмма "Развитие и совершенствование сети автомобильных дорог общего пользования в челябинской области"</t>
  </si>
  <si>
    <t>18 1 00 00000</t>
  </si>
  <si>
    <t>18 1 01 00000</t>
  </si>
  <si>
    <t>Капитальный ремонт, ремонт и содержание автомобильных дорог общего пользования местного значения</t>
  </si>
  <si>
    <t>18 1 01 00160</t>
  </si>
  <si>
    <t>55 1 13 00000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</si>
  <si>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</si>
  <si>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2014-2020 годы"</t>
  </si>
  <si>
    <t>Государственная программа Челябинской области «Управление государственным имуществом, земельными и природными ресурсами Челябинской области в 2017–2020 годах»</t>
  </si>
  <si>
    <t>39 0 00 00000</t>
  </si>
  <si>
    <t>Подпрограмма «Внесение в Единый государственный реестр недвижимости сведений о границах населенных пунктов Челябинской области и о границах Челябинской области на 2017–2020 годы»</t>
  </si>
  <si>
    <t>39 2 00 00000</t>
  </si>
  <si>
    <t>39 2 01 00000</t>
  </si>
  <si>
    <t xml:space="preserve">Проведение работ по описанию местоположения границ населенных пунктов Челябинской области </t>
  </si>
  <si>
    <t>39 2 01 82300</t>
  </si>
  <si>
    <t xml:space="preserve">Проведение работ по описанию местоположения границ территориальных зон Челябинской области </t>
  </si>
  <si>
    <t>39 2 01 82700</t>
  </si>
  <si>
    <t>Муниципальная программа "Экономическое развитие МГО на 2017-2020  годы"</t>
  </si>
  <si>
    <t>Муниципальная программа "Капитальное строительство на территории Миасского городского округа на 2014-2021 годы"</t>
  </si>
  <si>
    <t>Подпрограмма "Организация и осуществление деятельности МКУ "Комитет по строительству" на 2017-2020 годы"</t>
  </si>
  <si>
    <t>64 2 00 L0000</t>
  </si>
  <si>
    <t>Муниципальная программа «Развитие туризма в Миасском городском округе на 2018-2020 годы»</t>
  </si>
  <si>
    <t>89 0 00 00000</t>
  </si>
  <si>
    <t>99 0 00 74100</t>
  </si>
  <si>
    <t>Муниципальная программа "Организация функционирования объектов коммунальной инфраструктуры Миасского городского округа на 2017-2020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</si>
  <si>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2017-2020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</si>
  <si>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</si>
  <si>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</si>
  <si>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45 0 01 00000</t>
  </si>
  <si>
    <t xml:space="preserve">Реализация приоритетного проекта "Формирование комфортной городской среды" </t>
  </si>
  <si>
    <t>45 0 01 L5550</t>
  </si>
  <si>
    <t>Муниципальная программа "Благоустройство Миасского городского округа на 2017-2021 годы"</t>
  </si>
  <si>
    <t>51 0 13 00000</t>
  </si>
  <si>
    <t>Муниципальная программа "Формирование современной городской среды  на территории Миасского городского округа на 2018-2022 годы"</t>
  </si>
  <si>
    <t xml:space="preserve">Мероприятия в рамках приоритетного проекта "Формирование комфортной городской среды"  </t>
  </si>
  <si>
    <t>58 0 07 L4000</t>
  </si>
  <si>
    <t>99 0 24 00000</t>
  </si>
  <si>
    <t>Муниципальная программа "Формирование и использование муниципального жилищного фонда МГО на 2017-2021 годы"</t>
  </si>
  <si>
    <t xml:space="preserve"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</t>
  </si>
  <si>
    <t>Муниципальная программа "Охрана окружающей среды на территории МГО на 2017-2020 годы"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</si>
  <si>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</si>
  <si>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</si>
  <si>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78 0 00 00000</t>
  </si>
  <si>
    <t>78 0 13 00000</t>
  </si>
  <si>
    <t>14 4 01 L4970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</si>
  <si>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</si>
  <si>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«Предоставление дополнительных мер социальной поддержки в сфере здравоохранения Миасского городского округа на 2017-2020 годы»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</si>
  <si>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</si>
  <si>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"Социальная защита населения Миасского городского округа на 2017-2020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</si>
  <si>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</si>
  <si>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</si>
  <si>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Мероприятия в рамках государственной программы "Развитие физической культуры и спорта в Челябинской области на 2015-2020 годы"</t>
  </si>
  <si>
    <t>Муниципальная программа "Управление муниципальными финансами и муниципальным долгом в МГО на 2017-2020  годы"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</si>
  <si>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</si>
  <si>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Муниципальная  программа «Развитие системы образования в Миасском городском округе на 2017-2020 годы»</t>
  </si>
  <si>
    <t>Государственная программа Челябинской области "Развитие социальной защиты населения в Челябинской области" на  2017 - 20120 годы</t>
  </si>
  <si>
    <t>Государственная программа Челябинской области "Развитие социальной защиты населения в Челябинской области" на  2017 - 2020 годы</t>
  </si>
  <si>
    <t>Единовременная выплата в соответствии с Законом Челябинской области "О дополнительных мерах социальной поддержки граждан в связи с переходом к цифровому телерадиовещанию"</t>
  </si>
  <si>
    <t>28 2 02 21710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</si>
  <si>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2017-2020 годы"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</si>
  <si>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2017-2020 годы"</t>
  </si>
  <si>
    <t>Ежемесячная денежная выплата, назначаемая в случае рождения третьего ребёнка и (или) последующих детей до достижения ребёнком возраста трёх лет за счет средств областного бюджета</t>
  </si>
  <si>
    <t>Ежемесячная денежная выплата, назначаемая в случае рождения третьего ребёнка и (или) последующих детей до достижения ребёнком возраста трёх лет</t>
  </si>
  <si>
    <t>28 1 02 R0840</t>
  </si>
  <si>
    <t>Подпрограмма "Организация исполнения муниципальной программы «Социальная защита населения Миасского городского округа на 2017-2020 годы»"</t>
  </si>
  <si>
    <t>81 4 00 22020</t>
  </si>
  <si>
    <t>81 4 00 23000</t>
  </si>
  <si>
    <t>Приобретение спортивного инвентаря и оборудования физкультурно-спортивным организациям</t>
  </si>
  <si>
    <t>80 2 07 91005</t>
  </si>
  <si>
    <t>Оплата труда руководителей спортивных секций в физкультурно-спортивных организациях в рамках государственной программы «Развитие физической культуры и спорта в Челябинской области на 2015-2020 годы» (софинансирование)</t>
  </si>
  <si>
    <t>80 2 07 S1001</t>
  </si>
  <si>
    <t>Приобретение спортивного инвентаря и оборудования физкультурно-спортивным организациям в рамках государственной программы «Развитие физической культуры и спорта в Челябинской области на 2015-2020 годы» (софинансирование)</t>
  </si>
  <si>
    <t>80 2 07 S1005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</si>
  <si>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 в рамках государственной программы «Развитие физической культуры и спорта в Челябинской области на 2015-2020 годы» (софинансирование)</t>
  </si>
  <si>
    <t>80 2 07 S1006</t>
  </si>
  <si>
    <t>Финансовая поддержка организаций спортивной подготовки по базовым видам спорта в рамках государственной программы «Развитие физической культуры и спорта в Челябинской области на 2015-2020 годы» (софинансирование)</t>
  </si>
  <si>
    <t>80 2 07 S1007</t>
  </si>
  <si>
    <t>Софинансирование расходов на реализацию мероприятий по поэтапному внедрению ВФСК "Готов к труду и обороне"</t>
  </si>
  <si>
    <t>Оказание адресной финансовой поддержки спортивным организациям, осуществляющим подготовку спортивного резерва в рамках государственной программы «Развитие физической культуры и спорта в Челябинской области на 2015-2020 годы» (софинансирование)</t>
  </si>
  <si>
    <t>Приобретение спортивного оборудования для специализированных детско-юношеских спортивных школ олимпийского резерва и училищ олимпийского резерва в рамках государственной программы «Развитие физической культуры и спорта в Челябинской области на 2015-2020 годы» (софинансирование)</t>
  </si>
  <si>
    <t>80 2 07 L4952</t>
  </si>
  <si>
    <t>80 3 24 00000</t>
  </si>
  <si>
    <t>80 3 24 90000</t>
  </si>
  <si>
    <t>80 4 99 00000</t>
  </si>
  <si>
    <t>80 4 99 90000</t>
  </si>
  <si>
    <t>Государственная программа Челябинской области "Развитие физической культуры и спорта в Челябинской области" на 2015 - 2020 годы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</si>
  <si>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</si>
  <si>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20 1 01 71001</t>
  </si>
  <si>
    <t>20 1 01 71005</t>
  </si>
  <si>
    <t>20 1 03 00000</t>
  </si>
  <si>
    <t>20 1 03 71000</t>
  </si>
  <si>
    <t>Выплата денежного вознаграждения победителям и призерам областного конкурса на лучшую организацию физкультурно-спортивной работы среди органов местного самоуправления, реализующих полномочия в сфере физической культуры и спорта на территориях муниципальных образований Челябинской области</t>
  </si>
  <si>
    <t>20 1 03 71008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</si>
  <si>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</si>
  <si>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20 2 01 71006</t>
  </si>
  <si>
    <t>Подпрограмма «Развитие системы подготовки спортивного резерва»</t>
  </si>
  <si>
    <t xml:space="preserve">Приобретение спортивного оборудования для специализированных детско-юношеских спортивных школ олимпийского резерва и училищ олимпийского резерва в рамках государственной программы «Развитие физической культуры и спорта в Челябинской области на 2015-2020 годы» </t>
  </si>
  <si>
    <t>20 4 01 L4952</t>
  </si>
  <si>
    <t>Финансовая поддержка организаций спортивной подготовки по базовым видам спорта</t>
  </si>
  <si>
    <t>20 4 01 71007</t>
  </si>
  <si>
    <t xml:space="preserve">Оказание адресной финансовой поддержки спортивным организациям, осуществляющим подготовку спортивного резерва в рамках государственной программы «Развитие физической культуры и спорта в Челябинской области на 2015-2020 годы» </t>
  </si>
  <si>
    <t>20 4 01 L0810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</si>
  <si>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</si>
  <si>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</si>
  <si>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</si>
  <si>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</si>
  <si>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</si>
  <si>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</si>
  <si>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</si>
  <si>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 0 01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</si>
  <si>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(софинансирование)</t>
  </si>
  <si>
    <t>79 0 07 L0275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</si>
  <si>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  (софинансирование)</t>
  </si>
  <si>
    <t>79 0 20 42300</t>
  </si>
  <si>
    <t>79 0 24 42300</t>
  </si>
  <si>
    <t>Государственная программа Челябинской области «Повышение эффективности реализации молодежной политики в Челябинской области» на 2018-2020 годы</t>
  </si>
  <si>
    <t>21 0 00 00000</t>
  </si>
  <si>
    <t>21 0 01 00000</t>
  </si>
  <si>
    <t>Организация и проведение мероприятий с детьми и молодежью</t>
  </si>
  <si>
    <t>21 0 01 03300</t>
  </si>
  <si>
    <t>Муниципальная  программа «Профилактика и противодействие проявлениям экстремизма в МГО на 2017-2021 годы»</t>
  </si>
  <si>
    <t>Муниципальная  программа «Противодействие злоупотреблению наркотическими средствами и их незаконному обороту в Миасском городском округе на 2017-2021 годы»</t>
  </si>
  <si>
    <t>Организация отдыха детей в каникулярное время (софинансирование)</t>
  </si>
  <si>
    <t>79 5 07 43100</t>
  </si>
  <si>
    <t>Организация и проведение мероприятий с детьми и молодежью (софинансирование)</t>
  </si>
  <si>
    <t>Государственная программа Челябинской области «Развитие образования в Челябинской области на 2018 –2025 годы»</t>
  </si>
  <si>
    <t>79 0 07 88800</t>
  </si>
  <si>
    <t>Приобретение транспортных средств для организации перевозки обучающихся (софинансирование)</t>
  </si>
  <si>
    <t>79 0 99 48900</t>
  </si>
  <si>
    <t>Муниципальная программа "Развитие культуры в МГО на 2017-2020 годы"</t>
  </si>
  <si>
    <t>69 2 20 00000</t>
  </si>
  <si>
    <t>69 2 20 42300</t>
  </si>
  <si>
    <t>69 2 24 42300</t>
  </si>
  <si>
    <t>Государственная программа Челябинской области "Развитие культуры и туризма в Челябинской области на 2015-2020г."</t>
  </si>
  <si>
    <t>Подпрограмма "Сохранение и развитие культурно-досуговой сферы на 2015-2020г."</t>
  </si>
  <si>
    <t>Комплектование книжных фондов муниципальных общедоступных библиотек</t>
  </si>
  <si>
    <t>38 1 01 L519А</t>
  </si>
  <si>
    <t>69 1 20 00000</t>
  </si>
  <si>
    <t>69 1 20 44000</t>
  </si>
  <si>
    <t>69 1 24 44000</t>
  </si>
  <si>
    <t>69 4 20 00000</t>
  </si>
  <si>
    <t>69 4 20 44100</t>
  </si>
  <si>
    <t>69 4 24 44100</t>
  </si>
  <si>
    <t>69 7 22 44100</t>
  </si>
  <si>
    <t>69 6 20 00000</t>
  </si>
  <si>
    <t>69 6 24 00000</t>
  </si>
  <si>
    <t>69 6 24 44000</t>
  </si>
  <si>
    <t>Раздел</t>
  </si>
  <si>
    <t>Подраздел</t>
  </si>
  <si>
    <t>Расходы бюджета Миасского городского округа за 2018 год по ведомственной структуре расходов</t>
  </si>
  <si>
    <t xml:space="preserve">Расходы
бюджета  Миасского городского округа за 2018 год
по разделам и подразделам классификации расходов бюджетов
</t>
  </si>
  <si>
    <t>Доходы бюджета Миасского городского округа за 2018 год 
по кодам классификации доходов бюджетов</t>
  </si>
  <si>
    <t>Налог на рекламу, мобилизуемый на территориях городских округов</t>
  </si>
  <si>
    <t>182 10907012040000 110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</si>
  <si>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</si>
  <si>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048 11201070010000 120</t>
  </si>
  <si>
    <t>160 11608010010000 140</t>
  </si>
  <si>
    <t>Денежные взыскания (штрафы) за нарушение водного законодательства</t>
  </si>
  <si>
    <t>141 11625080000000 140</t>
  </si>
  <si>
    <t>285 11632000040000 140</t>
  </si>
  <si>
    <t>283 11633040040000 140</t>
  </si>
  <si>
    <t>285 11633040040000 140</t>
  </si>
  <si>
    <t>321 11643000010000 140</t>
  </si>
  <si>
    <t>Денежные взыскания (штрафы) за нарушения законодательства Российской Федерации о промышленной безопасности</t>
  </si>
  <si>
    <t>498 11645000010000 140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</si>
  <si>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</si>
  <si>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283 11646000000000 140</t>
  </si>
  <si>
    <t>Источники
финансирования дефицита бюджета  Миасского городского округа за 2018 год 
по кодам классификации источников финансирования дефицитов бюджетов</t>
  </si>
  <si>
    <t>287 11690040040000 140</t>
  </si>
  <si>
    <t>182 11690040040000 140</t>
  </si>
  <si>
    <t>283 11701040040000 180</t>
  </si>
  <si>
    <t>289 11701040040000 180</t>
  </si>
  <si>
    <t>285 11705040040000 180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</si>
  <si>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</si>
  <si>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283 20220041000000151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</si>
  <si>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</si>
  <si>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288 20225027000000 151</t>
  </si>
  <si>
    <t>Субсидии бюджетам на реализацию мероприятий по обеспечению жильем молодых семей</t>
  </si>
  <si>
    <t>283 20225497000000151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</si>
  <si>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</si>
  <si>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285 20235084040000 151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</si>
  <si>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</si>
  <si>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283 20235120040000151</t>
  </si>
  <si>
    <t>287 20249999040000151</t>
  </si>
  <si>
    <t>287 20404020040000180</t>
  </si>
  <si>
    <t>285 20704020040000180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</si>
  <si>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</si>
  <si>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</si>
  <si>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</si>
  <si>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</si>
  <si>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</si>
  <si>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283 21925064040000 151</t>
  </si>
  <si>
    <t>287 21925112040000 151</t>
  </si>
  <si>
    <t>285 21935220040000 151</t>
  </si>
  <si>
    <t>285 21935250040000 151</t>
  </si>
  <si>
    <t>285 21935380040000 151</t>
  </si>
  <si>
    <t>283 21960010040000151</t>
  </si>
  <si>
    <t>048 11643000010000 140</t>
  </si>
  <si>
    <t>(тыс.рублей)</t>
  </si>
  <si>
    <t>(тыс. рублей)</t>
  </si>
  <si>
    <t xml:space="preserve">ПРИЛОЖЕНИЕ 4 </t>
  </si>
  <si>
    <t>к Решению Собрания</t>
  </si>
  <si>
    <t>от 26.04.2019 г. №1</t>
  </si>
  <si>
    <t>ПРИЛОЖЕНИЕ 2</t>
  </si>
  <si>
    <t xml:space="preserve">от 26.04.2019 г. №1      </t>
  </si>
  <si>
    <t>ПРИЛОЖЕНИЕ 3</t>
  </si>
  <si>
    <t xml:space="preserve">от 26.04.2019 г. №1            </t>
  </si>
  <si>
    <t>ПРИЛОЖЕНИЕ 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</si>
</sst>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?"/>
  </numFmts>
  <fonts count="4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9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</cellStyleXfs>
  <cellXfs count="155">
    <xf numFmtId="0" fontId="0" fillId="0" borderId="0" xfId="0"/>
    <xf numFmtId="0" fontId="24" fillId="0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30" fillId="0" borderId="0" xfId="0" applyFont="1"/>
    <xf numFmtId="0" fontId="25" fillId="0" borderId="0" xfId="0" applyFont="1"/>
    <xf numFmtId="0" fontId="25" fillId="24" borderId="0" xfId="0" applyFont="1" applyFill="1"/>
    <xf numFmtId="0" fontId="25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0" fontId="3" fillId="24" borderId="0" xfId="0" applyFont="1" applyFill="1" applyAlignment="1">
      <alignment vertical="center"/>
    </xf>
    <xf numFmtId="0" fontId="0" fillId="0" borderId="0" xfId="0" applyBorder="1"/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5" fontId="25" fillId="0" borderId="0" xfId="0" applyNumberFormat="1" applyFont="1"/>
    <xf numFmtId="0" fontId="26" fillId="24" borderId="0" xfId="0" applyFont="1" applyFill="1" applyAlignment="1">
      <alignment vertical="center"/>
    </xf>
    <xf numFmtId="0" fontId="26" fillId="24" borderId="0" xfId="0" applyFont="1" applyFill="1" applyAlignment="1">
      <alignment horizontal="right" vertical="center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 wrapText="1"/>
    </xf>
    <xf numFmtId="165" fontId="28" fillId="24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left" vertical="center" wrapText="1"/>
    </xf>
    <xf numFmtId="49" fontId="26" fillId="24" borderId="10" xfId="0" applyNumberFormat="1" applyFont="1" applyFill="1" applyBorder="1" applyAlignment="1">
      <alignment horizontal="center" vertical="center"/>
    </xf>
    <xf numFmtId="165" fontId="26" fillId="24" borderId="10" xfId="0" applyNumberFormat="1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/>
    </xf>
    <xf numFmtId="165" fontId="26" fillId="24" borderId="16" xfId="0" applyNumberFormat="1" applyFont="1" applyFill="1" applyBorder="1" applyAlignment="1">
      <alignment horizontal="center" vertical="center"/>
    </xf>
    <xf numFmtId="49" fontId="26" fillId="24" borderId="17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4" borderId="0" xfId="0" applyFont="1" applyFill="1"/>
    <xf numFmtId="0" fontId="0" fillId="24" borderId="0" xfId="0" applyFill="1"/>
    <xf numFmtId="0" fontId="26" fillId="0" borderId="18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49" fontId="26" fillId="0" borderId="0" xfId="0" applyNumberFormat="1" applyFont="1" applyBorder="1"/>
    <xf numFmtId="0" fontId="25" fillId="24" borderId="0" xfId="0" applyFont="1" applyFill="1" applyAlignment="1"/>
    <xf numFmtId="0" fontId="26" fillId="24" borderId="0" xfId="0" applyFont="1" applyFill="1" applyAlignment="1"/>
    <xf numFmtId="49" fontId="26" fillId="24" borderId="0" xfId="0" applyNumberFormat="1" applyFont="1" applyFill="1" applyAlignment="1">
      <alignment horizontal="right"/>
    </xf>
    <xf numFmtId="0" fontId="26" fillId="24" borderId="0" xfId="0" applyFont="1" applyFill="1" applyBorder="1" applyAlignment="1">
      <alignment horizontal="left"/>
    </xf>
    <xf numFmtId="49" fontId="26" fillId="24" borderId="0" xfId="0" applyNumberFormat="1" applyFont="1" applyFill="1" applyBorder="1" applyAlignment="1">
      <alignment horizontal="center"/>
    </xf>
    <xf numFmtId="0" fontId="26" fillId="24" borderId="0" xfId="0" applyFont="1" applyFill="1" applyBorder="1" applyAlignment="1"/>
    <xf numFmtId="49" fontId="26" fillId="24" borderId="0" xfId="0" applyNumberFormat="1" applyFont="1" applyFill="1" applyBorder="1" applyAlignment="1">
      <alignment horizontal="right"/>
    </xf>
    <xf numFmtId="49" fontId="26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left" vertical="center" wrapText="1"/>
    </xf>
    <xf numFmtId="49" fontId="28" fillId="24" borderId="10" xfId="0" applyNumberFormat="1" applyFont="1" applyFill="1" applyBorder="1" applyAlignment="1">
      <alignment horizontal="center" vertical="center"/>
    </xf>
    <xf numFmtId="49" fontId="26" fillId="24" borderId="10" xfId="0" applyNumberFormat="1" applyFont="1" applyFill="1" applyBorder="1" applyAlignment="1">
      <alignment horizontal="justify" vertical="center" wrapText="1"/>
    </xf>
    <xf numFmtId="167" fontId="26" fillId="24" borderId="10" xfId="0" applyNumberFormat="1" applyFont="1" applyFill="1" applyBorder="1" applyAlignment="1">
      <alignment horizontal="justify" vertical="center" wrapText="1"/>
    </xf>
    <xf numFmtId="49" fontId="26" fillId="24" borderId="15" xfId="0" applyNumberFormat="1" applyFont="1" applyFill="1" applyBorder="1" applyAlignment="1">
      <alignment horizontal="justify" vertical="center" wrapText="1"/>
    </xf>
    <xf numFmtId="0" fontId="26" fillId="24" borderId="10" xfId="0" applyNumberFormat="1" applyFont="1" applyFill="1" applyBorder="1" applyAlignment="1">
      <alignment horizontal="justify" vertical="center" wrapText="1"/>
    </xf>
    <xf numFmtId="165" fontId="28" fillId="24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36" fillId="0" borderId="10" xfId="37" applyNumberFormat="1" applyFont="1" applyBorder="1" applyAlignment="1">
      <alignment horizontal="justify" vertical="center" wrapText="1"/>
    </xf>
    <xf numFmtId="49" fontId="36" fillId="0" borderId="10" xfId="37" applyNumberFormat="1" applyFont="1" applyBorder="1" applyAlignment="1">
      <alignment horizontal="center" vertical="center" wrapText="1"/>
    </xf>
    <xf numFmtId="165" fontId="36" fillId="0" borderId="10" xfId="37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165" fontId="35" fillId="0" borderId="1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justify" wrapText="1"/>
    </xf>
    <xf numFmtId="49" fontId="35" fillId="0" borderId="0" xfId="0" applyNumberFormat="1" applyFont="1" applyFill="1"/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/>
    <xf numFmtId="0" fontId="26" fillId="0" borderId="0" xfId="0" applyFont="1" applyAlignment="1">
      <alignment horizontal="right"/>
    </xf>
    <xf numFmtId="0" fontId="26" fillId="0" borderId="0" xfId="40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wrapText="1"/>
    </xf>
    <xf numFmtId="0" fontId="35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justify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9" fillId="0" borderId="10" xfId="0" applyFont="1" applyFill="1" applyBorder="1" applyAlignment="1">
      <alignment horizontal="justify" vertical="center" wrapText="1"/>
    </xf>
    <xf numFmtId="49" fontId="26" fillId="0" borderId="10" xfId="0" applyNumberFormat="1" applyFont="1" applyFill="1" applyBorder="1" applyAlignment="1">
      <alignment horizontal="justify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65" fontId="26" fillId="0" borderId="10" xfId="46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justify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justify" vertical="center"/>
    </xf>
    <xf numFmtId="49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left" vertical="center" wrapText="1"/>
    </xf>
    <xf numFmtId="49" fontId="26" fillId="0" borderId="10" xfId="0" applyNumberFormat="1" applyFont="1" applyFill="1" applyBorder="1" applyAlignment="1" applyProtection="1">
      <alignment horizontal="center" vertical="center" wrapText="1"/>
    </xf>
    <xf numFmtId="165" fontId="26" fillId="0" borderId="10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>
      <alignment horizontal="justify" vertical="center" wrapText="1"/>
    </xf>
    <xf numFmtId="0" fontId="36" fillId="0" borderId="10" xfId="0" applyFont="1" applyFill="1" applyBorder="1" applyAlignment="1">
      <alignment horizontal="justify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justify" vertical="center" wrapText="1"/>
    </xf>
    <xf numFmtId="0" fontId="26" fillId="0" borderId="10" xfId="0" applyNumberFormat="1" applyFont="1" applyFill="1" applyBorder="1" applyAlignment="1">
      <alignment horizontal="justify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49" fontId="26" fillId="0" borderId="10" xfId="0" applyNumberFormat="1" applyFont="1" applyFill="1" applyBorder="1" applyAlignment="1">
      <alignment vertical="center"/>
    </xf>
    <xf numFmtId="166" fontId="26" fillId="0" borderId="10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wrapText="1"/>
    </xf>
    <xf numFmtId="0" fontId="26" fillId="0" borderId="13" xfId="0" applyFont="1" applyFill="1" applyBorder="1"/>
    <xf numFmtId="49" fontId="26" fillId="0" borderId="13" xfId="0" applyNumberFormat="1" applyFont="1" applyFill="1" applyBorder="1" applyAlignment="1">
      <alignment horizontal="center" vertical="center" wrapText="1"/>
    </xf>
    <xf numFmtId="43" fontId="26" fillId="0" borderId="13" xfId="46" applyNumberFormat="1" applyFont="1" applyFill="1" applyBorder="1" applyAlignment="1">
      <alignment horizontal="center" vertical="center"/>
    </xf>
    <xf numFmtId="0" fontId="26" fillId="0" borderId="10" xfId="0" applyFont="1" applyFill="1" applyBorder="1"/>
    <xf numFmtId="43" fontId="26" fillId="0" borderId="10" xfId="46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justify" vertical="center" wrapText="1"/>
    </xf>
    <xf numFmtId="0" fontId="26" fillId="0" borderId="13" xfId="0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0" fontId="35" fillId="0" borderId="10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39" applyFont="1" applyFill="1" applyBorder="1" applyAlignment="1">
      <alignment horizontal="justify" vertical="center" wrapText="1"/>
    </xf>
    <xf numFmtId="0" fontId="26" fillId="0" borderId="10" xfId="39" applyFont="1" applyFill="1" applyBorder="1"/>
    <xf numFmtId="49" fontId="26" fillId="0" borderId="10" xfId="39" applyNumberFormat="1" applyFont="1" applyFill="1" applyBorder="1" applyAlignment="1">
      <alignment horizontal="center" vertical="center" wrapText="1"/>
    </xf>
    <xf numFmtId="0" fontId="26" fillId="0" borderId="10" xfId="39" applyNumberFormat="1" applyFont="1" applyFill="1" applyBorder="1" applyAlignment="1">
      <alignment horizontal="center" vertical="center"/>
    </xf>
    <xf numFmtId="165" fontId="26" fillId="0" borderId="10" xfId="39" applyNumberFormat="1" applyFont="1" applyFill="1" applyBorder="1" applyAlignment="1">
      <alignment horizontal="center" vertical="center" wrapText="1"/>
    </xf>
    <xf numFmtId="0" fontId="26" fillId="0" borderId="10" xfId="39" applyFont="1" applyFill="1" applyBorder="1" applyAlignment="1">
      <alignment horizontal="justify" wrapText="1"/>
    </xf>
    <xf numFmtId="0" fontId="26" fillId="0" borderId="10" xfId="39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/>
    <xf numFmtId="0" fontId="35" fillId="0" borderId="0" xfId="0" applyFont="1" applyFill="1" applyAlignment="1">
      <alignment horizontal="center"/>
    </xf>
    <xf numFmtId="165" fontId="35" fillId="0" borderId="0" xfId="0" applyNumberFormat="1" applyFont="1" applyFill="1" applyAlignment="1">
      <alignment horizontal="center" vertical="center"/>
    </xf>
    <xf numFmtId="165" fontId="35" fillId="0" borderId="0" xfId="0" applyNumberFormat="1" applyFont="1" applyFill="1" applyAlignment="1">
      <alignment horizontal="center"/>
    </xf>
    <xf numFmtId="0" fontId="35" fillId="0" borderId="0" xfId="0" applyFont="1" applyAlignment="1">
      <alignment vertical="center"/>
    </xf>
    <xf numFmtId="0" fontId="35" fillId="24" borderId="0" xfId="0" applyFont="1" applyFill="1" applyAlignment="1">
      <alignment horizontal="justify" vertical="center" wrapText="1"/>
    </xf>
    <xf numFmtId="0" fontId="26" fillId="0" borderId="0" xfId="0" applyFont="1" applyAlignment="1">
      <alignment horizontal="justify" vertical="center"/>
    </xf>
    <xf numFmtId="0" fontId="28" fillId="24" borderId="0" xfId="0" applyFont="1" applyFill="1" applyAlignment="1">
      <alignment horizontal="center" vertical="center"/>
    </xf>
    <xf numFmtId="0" fontId="28" fillId="24" borderId="15" xfId="0" applyFont="1" applyFill="1" applyBorder="1" applyAlignment="1">
      <alignment horizontal="left" vertical="center" wrapText="1"/>
    </xf>
    <xf numFmtId="0" fontId="28" fillId="24" borderId="20" xfId="0" applyFont="1" applyFill="1" applyBorder="1" applyAlignment="1">
      <alignment horizontal="left" vertical="center" wrapText="1"/>
    </xf>
    <xf numFmtId="0" fontId="26" fillId="24" borderId="0" xfId="0" applyFont="1" applyFill="1" applyAlignment="1">
      <alignment horizontal="right"/>
    </xf>
    <xf numFmtId="0" fontId="26" fillId="24" borderId="0" xfId="0" applyFont="1" applyFill="1" applyAlignment="1">
      <alignment horizontal="right" wrapText="1"/>
    </xf>
    <xf numFmtId="0" fontId="27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26" fillId="0" borderId="10" xfId="0" applyFont="1" applyFill="1" applyBorder="1" applyAlignment="1">
      <alignment horizontal="justify"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49" fontId="27" fillId="24" borderId="0" xfId="0" applyNumberFormat="1" applyFont="1" applyFill="1" applyAlignment="1">
      <alignment horizont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3" xfId="0" applyNumberFormat="1" applyFont="1" applyFill="1" applyBorder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38"/>
    <cellStyle name="Обычный 3" xfId="39"/>
    <cellStyle name="Обычный_Приложение №1+№4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8"/>
  <sheetViews>
    <sheetView tabSelected="1" zoomScaleNormal="100" workbookViewId="0">
      <selection activeCell="B5" sqref="B5:C5"/>
    </sheetView>
  </sheetViews>
  <sheetFormatPr defaultRowHeight="14.25"/>
  <cols>
    <col min="1" max="1" width="70.140625" style="2" customWidth="1"/>
    <col min="2" max="2" width="29.85546875" style="2" customWidth="1"/>
    <col min="3" max="3" width="17.140625" style="8" customWidth="1"/>
    <col min="4" max="4" width="18" style="29" customWidth="1"/>
  </cols>
  <sheetData>
    <row r="1" spans="1:4" ht="15.75">
      <c r="A1" s="14"/>
      <c r="B1" s="138" t="s">
        <v>1182</v>
      </c>
      <c r="C1" s="138"/>
      <c r="D1" s="28"/>
    </row>
    <row r="2" spans="1:4" ht="15.75">
      <c r="A2" s="14"/>
      <c r="B2" s="138" t="s">
        <v>1176</v>
      </c>
      <c r="C2" s="138"/>
      <c r="D2" s="28"/>
    </row>
    <row r="3" spans="1:4" ht="15.75">
      <c r="A3" s="14"/>
      <c r="B3" s="138" t="s">
        <v>142</v>
      </c>
      <c r="C3" s="138"/>
      <c r="D3" s="28"/>
    </row>
    <row r="4" spans="1:4" ht="15.75">
      <c r="A4" s="14"/>
      <c r="B4" s="138" t="s">
        <v>143</v>
      </c>
      <c r="C4" s="138"/>
      <c r="D4" s="28"/>
    </row>
    <row r="5" spans="1:4" ht="15.75">
      <c r="A5" s="14"/>
      <c r="B5" s="139" t="s">
        <v>1177</v>
      </c>
      <c r="C5" s="139"/>
      <c r="D5" s="28"/>
    </row>
    <row r="6" spans="1:4" ht="15.75">
      <c r="A6" s="14"/>
      <c r="B6" s="14"/>
      <c r="C6" s="14"/>
      <c r="D6" s="28"/>
    </row>
    <row r="7" spans="1:4" ht="15.75">
      <c r="A7" s="140" t="s">
        <v>1126</v>
      </c>
      <c r="B7" s="141"/>
      <c r="C7" s="141"/>
      <c r="D7" s="28"/>
    </row>
    <row r="8" spans="1:4" ht="15.75">
      <c r="A8" s="141"/>
      <c r="B8" s="141"/>
      <c r="C8" s="141"/>
      <c r="D8" s="28"/>
    </row>
    <row r="9" spans="1:4" ht="15.75">
      <c r="A9" s="141"/>
      <c r="B9" s="141"/>
      <c r="C9" s="141"/>
      <c r="D9" s="28"/>
    </row>
    <row r="10" spans="1:4" ht="15.75">
      <c r="A10" s="135"/>
      <c r="B10" s="135"/>
      <c r="C10" s="15" t="s">
        <v>1173</v>
      </c>
      <c r="D10" s="28"/>
    </row>
    <row r="11" spans="1:4" ht="47.25">
      <c r="A11" s="16" t="s">
        <v>144</v>
      </c>
      <c r="B11" s="17" t="s">
        <v>145</v>
      </c>
      <c r="C11" s="18" t="s">
        <v>73</v>
      </c>
      <c r="D11" s="28"/>
    </row>
    <row r="12" spans="1:4" ht="15.75">
      <c r="A12" s="136" t="s">
        <v>146</v>
      </c>
      <c r="B12" s="137"/>
      <c r="C12" s="19">
        <f>SUM(C13:C167)</f>
        <v>4534822.7599999988</v>
      </c>
      <c r="D12" s="28"/>
    </row>
    <row r="13" spans="1:4" ht="78.75">
      <c r="A13" s="44" t="s">
        <v>147</v>
      </c>
      <c r="B13" s="21" t="s">
        <v>148</v>
      </c>
      <c r="C13" s="22">
        <v>797049.9</v>
      </c>
      <c r="D13" s="28"/>
    </row>
    <row r="14" spans="1:4" ht="110.25">
      <c r="A14" s="45" t="s">
        <v>149</v>
      </c>
      <c r="B14" s="21" t="s">
        <v>150</v>
      </c>
      <c r="C14" s="22">
        <v>13775.6</v>
      </c>
      <c r="D14" s="28"/>
    </row>
    <row r="15" spans="1:4" ht="47.25">
      <c r="A15" s="44" t="s">
        <v>151</v>
      </c>
      <c r="B15" s="21" t="s">
        <v>152</v>
      </c>
      <c r="C15" s="22">
        <v>5953.4</v>
      </c>
      <c r="D15" s="28"/>
    </row>
    <row r="16" spans="1:4" ht="94.5">
      <c r="A16" s="45" t="s">
        <v>153</v>
      </c>
      <c r="B16" s="21" t="s">
        <v>154</v>
      </c>
      <c r="C16" s="22">
        <v>3385.2</v>
      </c>
      <c r="D16" s="28"/>
    </row>
    <row r="17" spans="1:4" ht="63">
      <c r="A17" s="45" t="s">
        <v>155</v>
      </c>
      <c r="B17" s="23" t="s">
        <v>156</v>
      </c>
      <c r="C17" s="22">
        <v>10232.6</v>
      </c>
      <c r="D17" s="28"/>
    </row>
    <row r="18" spans="1:4" ht="78.75">
      <c r="A18" s="45" t="s">
        <v>157</v>
      </c>
      <c r="B18" s="23" t="s">
        <v>158</v>
      </c>
      <c r="C18" s="22">
        <v>98.5</v>
      </c>
      <c r="D18" s="28"/>
    </row>
    <row r="19" spans="1:4" ht="63">
      <c r="A19" s="45" t="s">
        <v>298</v>
      </c>
      <c r="B19" s="23" t="s">
        <v>159</v>
      </c>
      <c r="C19" s="22">
        <v>14927</v>
      </c>
      <c r="D19" s="28"/>
    </row>
    <row r="20" spans="1:4" ht="63">
      <c r="A20" s="45" t="s">
        <v>160</v>
      </c>
      <c r="B20" s="23" t="s">
        <v>161</v>
      </c>
      <c r="C20" s="22">
        <v>-2292.6999999999998</v>
      </c>
      <c r="D20" s="28"/>
    </row>
    <row r="21" spans="1:4" ht="31.5">
      <c r="A21" s="45" t="s">
        <v>889</v>
      </c>
      <c r="B21" s="23" t="s">
        <v>890</v>
      </c>
      <c r="C21" s="22">
        <v>167938</v>
      </c>
      <c r="D21" s="28"/>
    </row>
    <row r="22" spans="1:4" ht="31.5">
      <c r="A22" s="44" t="s">
        <v>162</v>
      </c>
      <c r="B22" s="21" t="s">
        <v>163</v>
      </c>
      <c r="C22" s="22">
        <v>65657.5</v>
      </c>
      <c r="D22" s="28"/>
    </row>
    <row r="23" spans="1:4" ht="47.25">
      <c r="A23" s="44" t="s">
        <v>164</v>
      </c>
      <c r="B23" s="21" t="s">
        <v>165</v>
      </c>
      <c r="C23" s="22">
        <v>23.2</v>
      </c>
      <c r="D23" s="28"/>
    </row>
    <row r="24" spans="1:4" ht="15.75">
      <c r="A24" s="44" t="s">
        <v>166</v>
      </c>
      <c r="B24" s="21" t="s">
        <v>167</v>
      </c>
      <c r="C24" s="22">
        <v>407.6</v>
      </c>
      <c r="D24" s="28"/>
    </row>
    <row r="25" spans="1:4" ht="31.5">
      <c r="A25" s="46" t="s">
        <v>168</v>
      </c>
      <c r="B25" s="24" t="s">
        <v>169</v>
      </c>
      <c r="C25" s="25">
        <v>7858.6</v>
      </c>
      <c r="D25" s="28"/>
    </row>
    <row r="26" spans="1:4" ht="47.25">
      <c r="A26" s="44" t="s">
        <v>170</v>
      </c>
      <c r="B26" s="21" t="s">
        <v>171</v>
      </c>
      <c r="C26" s="22">
        <v>49548.7</v>
      </c>
      <c r="D26" s="28"/>
    </row>
    <row r="27" spans="1:4" ht="31.5">
      <c r="A27" s="44" t="s">
        <v>172</v>
      </c>
      <c r="B27" s="21" t="s">
        <v>173</v>
      </c>
      <c r="C27" s="22">
        <v>102489.8</v>
      </c>
      <c r="D27" s="28"/>
    </row>
    <row r="28" spans="1:4" ht="31.5">
      <c r="A28" s="44" t="s">
        <v>174</v>
      </c>
      <c r="B28" s="21" t="s">
        <v>175</v>
      </c>
      <c r="C28" s="22">
        <v>23077.7</v>
      </c>
      <c r="D28" s="28"/>
    </row>
    <row r="29" spans="1:4" ht="47.25">
      <c r="A29" s="44" t="s">
        <v>176</v>
      </c>
      <c r="B29" s="21" t="s">
        <v>177</v>
      </c>
      <c r="C29" s="22">
        <v>17698.900000000001</v>
      </c>
      <c r="D29" s="28"/>
    </row>
    <row r="30" spans="1:4" ht="63">
      <c r="A30" s="44" t="s">
        <v>348</v>
      </c>
      <c r="B30" s="23" t="s">
        <v>349</v>
      </c>
      <c r="C30" s="22">
        <v>446.7</v>
      </c>
      <c r="D30" s="28"/>
    </row>
    <row r="31" spans="1:4" ht="94.5">
      <c r="A31" s="47" t="s">
        <v>350</v>
      </c>
      <c r="B31" s="23" t="s">
        <v>351</v>
      </c>
      <c r="C31" s="22">
        <v>16.7</v>
      </c>
      <c r="D31" s="28"/>
    </row>
    <row r="32" spans="1:4" ht="47.25">
      <c r="A32" s="44" t="s">
        <v>352</v>
      </c>
      <c r="B32" s="23" t="s">
        <v>353</v>
      </c>
      <c r="C32" s="22">
        <v>19900.900000000001</v>
      </c>
      <c r="D32" s="28"/>
    </row>
    <row r="33" spans="1:4" ht="63">
      <c r="A33" s="44" t="s">
        <v>354</v>
      </c>
      <c r="B33" s="23" t="s">
        <v>355</v>
      </c>
      <c r="C33" s="22">
        <v>840.2</v>
      </c>
      <c r="D33" s="28"/>
    </row>
    <row r="34" spans="1:4" ht="78.75">
      <c r="A34" s="47" t="s">
        <v>891</v>
      </c>
      <c r="B34" s="23" t="s">
        <v>892</v>
      </c>
      <c r="C34" s="22">
        <v>848.8</v>
      </c>
      <c r="D34" s="28"/>
    </row>
    <row r="35" spans="1:4" ht="31.5">
      <c r="A35" s="44" t="s">
        <v>178</v>
      </c>
      <c r="B35" s="21" t="s">
        <v>179</v>
      </c>
      <c r="C35" s="22">
        <v>155</v>
      </c>
      <c r="D35" s="28"/>
    </row>
    <row r="36" spans="1:4" ht="94.5">
      <c r="A36" s="45" t="s">
        <v>180</v>
      </c>
      <c r="B36" s="21" t="s">
        <v>181</v>
      </c>
      <c r="C36" s="22">
        <v>19.2</v>
      </c>
      <c r="D36" s="28"/>
    </row>
    <row r="37" spans="1:4" ht="31.5">
      <c r="A37" s="44" t="s">
        <v>182</v>
      </c>
      <c r="B37" s="21" t="s">
        <v>183</v>
      </c>
      <c r="C37" s="22">
        <v>57.3</v>
      </c>
      <c r="D37" s="28"/>
    </row>
    <row r="38" spans="1:4" ht="15.75">
      <c r="A38" s="44" t="s">
        <v>1127</v>
      </c>
      <c r="B38" s="21" t="s">
        <v>1128</v>
      </c>
      <c r="C38" s="22">
        <v>0.3</v>
      </c>
      <c r="D38" s="28"/>
    </row>
    <row r="39" spans="1:4" ht="63">
      <c r="A39" s="44" t="s">
        <v>184</v>
      </c>
      <c r="B39" s="21" t="s">
        <v>185</v>
      </c>
      <c r="C39" s="22">
        <v>13.9</v>
      </c>
      <c r="D39" s="28"/>
    </row>
    <row r="40" spans="1:4" ht="31.5">
      <c r="A40" s="44" t="s">
        <v>186</v>
      </c>
      <c r="B40" s="21" t="s">
        <v>187</v>
      </c>
      <c r="C40" s="22">
        <v>42.2</v>
      </c>
      <c r="D40" s="28"/>
    </row>
    <row r="41" spans="1:4" ht="78.75">
      <c r="A41" s="45" t="s">
        <v>188</v>
      </c>
      <c r="B41" s="21" t="s">
        <v>189</v>
      </c>
      <c r="C41" s="22">
        <v>49511.8</v>
      </c>
      <c r="D41" s="28"/>
    </row>
    <row r="42" spans="1:4" ht="78.75">
      <c r="A42" s="44" t="s">
        <v>190</v>
      </c>
      <c r="B42" s="21" t="s">
        <v>191</v>
      </c>
      <c r="C42" s="22">
        <v>10276.700000000001</v>
      </c>
      <c r="D42" s="28"/>
    </row>
    <row r="43" spans="1:4" ht="63">
      <c r="A43" s="44" t="s">
        <v>192</v>
      </c>
      <c r="B43" s="21" t="s">
        <v>193</v>
      </c>
      <c r="C43" s="22">
        <v>258.10000000000002</v>
      </c>
      <c r="D43" s="28"/>
    </row>
    <row r="44" spans="1:4" ht="31.5">
      <c r="A44" s="44" t="s">
        <v>194</v>
      </c>
      <c r="B44" s="23" t="s">
        <v>195</v>
      </c>
      <c r="C44" s="22">
        <v>10795.5</v>
      </c>
      <c r="D44" s="28"/>
    </row>
    <row r="45" spans="1:4" ht="47.25">
      <c r="A45" s="44" t="s">
        <v>196</v>
      </c>
      <c r="B45" s="21" t="s">
        <v>197</v>
      </c>
      <c r="C45" s="22">
        <v>6603.6</v>
      </c>
      <c r="D45" s="28"/>
    </row>
    <row r="46" spans="1:4" ht="78.75">
      <c r="A46" s="44" t="s">
        <v>198</v>
      </c>
      <c r="B46" s="21" t="s">
        <v>199</v>
      </c>
      <c r="C46" s="22">
        <v>4839.7</v>
      </c>
      <c r="D46" s="28"/>
    </row>
    <row r="47" spans="1:4" ht="31.5">
      <c r="A47" s="44" t="s">
        <v>200</v>
      </c>
      <c r="B47" s="21" t="s">
        <v>201</v>
      </c>
      <c r="C47" s="22">
        <v>1010.7</v>
      </c>
      <c r="D47" s="28"/>
    </row>
    <row r="48" spans="1:4" ht="15.75">
      <c r="A48" s="44" t="s">
        <v>202</v>
      </c>
      <c r="B48" s="21" t="s">
        <v>203</v>
      </c>
      <c r="C48" s="22">
        <v>2433.1999999999998</v>
      </c>
      <c r="D48" s="28"/>
    </row>
    <row r="49" spans="1:4" ht="15.75">
      <c r="A49" s="44" t="s">
        <v>204</v>
      </c>
      <c r="B49" s="21" t="s">
        <v>205</v>
      </c>
      <c r="C49" s="22">
        <v>1502.9</v>
      </c>
      <c r="D49" s="28"/>
    </row>
    <row r="50" spans="1:4" ht="47.25">
      <c r="A50" s="44" t="s">
        <v>1129</v>
      </c>
      <c r="B50" s="21" t="s">
        <v>1130</v>
      </c>
      <c r="C50" s="22">
        <v>0.6</v>
      </c>
      <c r="D50" s="28"/>
    </row>
    <row r="51" spans="1:4" ht="31.5">
      <c r="A51" s="44" t="s">
        <v>206</v>
      </c>
      <c r="B51" s="21" t="s">
        <v>207</v>
      </c>
      <c r="C51" s="22">
        <v>58.9</v>
      </c>
      <c r="D51" s="28"/>
    </row>
    <row r="52" spans="1:4" ht="31.5">
      <c r="A52" s="44" t="s">
        <v>206</v>
      </c>
      <c r="B52" s="21" t="s">
        <v>208</v>
      </c>
      <c r="C52" s="22">
        <v>3148.5</v>
      </c>
      <c r="D52" s="28"/>
    </row>
    <row r="53" spans="1:4" ht="31.5">
      <c r="A53" s="44" t="s">
        <v>206</v>
      </c>
      <c r="B53" s="21" t="s">
        <v>209</v>
      </c>
      <c r="C53" s="22">
        <v>16317.2</v>
      </c>
      <c r="D53" s="28"/>
    </row>
    <row r="54" spans="1:4" ht="31.5">
      <c r="A54" s="44" t="s">
        <v>206</v>
      </c>
      <c r="B54" s="21" t="s">
        <v>210</v>
      </c>
      <c r="C54" s="22">
        <v>796.2</v>
      </c>
      <c r="D54" s="28"/>
    </row>
    <row r="55" spans="1:4" ht="31.5">
      <c r="A55" s="44" t="s">
        <v>211</v>
      </c>
      <c r="B55" s="21" t="s">
        <v>212</v>
      </c>
      <c r="C55" s="22">
        <f>13.1+0.04</f>
        <v>13.139999999999999</v>
      </c>
      <c r="D55" s="28"/>
    </row>
    <row r="56" spans="1:4" ht="31.5">
      <c r="A56" s="44" t="s">
        <v>211</v>
      </c>
      <c r="B56" s="21" t="s">
        <v>213</v>
      </c>
      <c r="C56" s="22">
        <f>1125.9+0.02</f>
        <v>1125.92</v>
      </c>
      <c r="D56" s="28"/>
    </row>
    <row r="57" spans="1:4" ht="15.75">
      <c r="A57" s="44" t="s">
        <v>214</v>
      </c>
      <c r="B57" s="21" t="s">
        <v>215</v>
      </c>
      <c r="C57" s="22">
        <v>89.7</v>
      </c>
      <c r="D57" s="28"/>
    </row>
    <row r="58" spans="1:4" ht="15.75">
      <c r="A58" s="44" t="s">
        <v>214</v>
      </c>
      <c r="B58" s="21" t="s">
        <v>216</v>
      </c>
      <c r="C58" s="22">
        <v>212.9</v>
      </c>
      <c r="D58" s="28"/>
    </row>
    <row r="59" spans="1:4" ht="15.75">
      <c r="A59" s="44" t="s">
        <v>214</v>
      </c>
      <c r="B59" s="21" t="s">
        <v>893</v>
      </c>
      <c r="C59" s="22">
        <v>488.8</v>
      </c>
      <c r="D59" s="28"/>
    </row>
    <row r="60" spans="1:4" ht="15.75">
      <c r="A60" s="44" t="s">
        <v>214</v>
      </c>
      <c r="B60" s="21" t="s">
        <v>217</v>
      </c>
      <c r="C60" s="22">
        <v>250</v>
      </c>
      <c r="D60" s="28"/>
    </row>
    <row r="61" spans="1:4" ht="15.75">
      <c r="A61" s="44" t="s">
        <v>214</v>
      </c>
      <c r="B61" s="21" t="s">
        <v>894</v>
      </c>
      <c r="C61" s="22">
        <v>4.3</v>
      </c>
      <c r="D61" s="28"/>
    </row>
    <row r="62" spans="1:4" ht="78.75">
      <c r="A62" s="47" t="s">
        <v>218</v>
      </c>
      <c r="B62" s="23" t="s">
        <v>219</v>
      </c>
      <c r="C62" s="22">
        <v>12</v>
      </c>
      <c r="D62" s="28"/>
    </row>
    <row r="63" spans="1:4" ht="78.75">
      <c r="A63" s="47" t="s">
        <v>218</v>
      </c>
      <c r="B63" s="23" t="s">
        <v>220</v>
      </c>
      <c r="C63" s="22">
        <v>6.8</v>
      </c>
      <c r="D63" s="28"/>
    </row>
    <row r="64" spans="1:4" ht="94.5">
      <c r="A64" s="45" t="s">
        <v>221</v>
      </c>
      <c r="B64" s="21" t="s">
        <v>222</v>
      </c>
      <c r="C64" s="22">
        <v>13873.1</v>
      </c>
      <c r="D64" s="28"/>
    </row>
    <row r="65" spans="1:4" ht="78.75">
      <c r="A65" s="45" t="s">
        <v>223</v>
      </c>
      <c r="B65" s="23" t="s">
        <v>224</v>
      </c>
      <c r="C65" s="22">
        <v>0</v>
      </c>
      <c r="D65" s="28"/>
    </row>
    <row r="66" spans="1:4" ht="78.75">
      <c r="A66" s="45" t="s">
        <v>223</v>
      </c>
      <c r="B66" s="23" t="s">
        <v>225</v>
      </c>
      <c r="C66" s="22">
        <v>20.6</v>
      </c>
      <c r="D66" s="28"/>
    </row>
    <row r="67" spans="1:4" ht="94.5">
      <c r="A67" s="45" t="s">
        <v>226</v>
      </c>
      <c r="B67" s="21" t="s">
        <v>227</v>
      </c>
      <c r="C67" s="22">
        <v>542.29999999999995</v>
      </c>
      <c r="D67" s="28"/>
    </row>
    <row r="68" spans="1:4" ht="47.25">
      <c r="A68" s="44" t="s">
        <v>228</v>
      </c>
      <c r="B68" s="21" t="s">
        <v>229</v>
      </c>
      <c r="C68" s="22">
        <v>11938.9</v>
      </c>
      <c r="D68" s="28"/>
    </row>
    <row r="69" spans="1:4" ht="47.25">
      <c r="A69" s="44" t="s">
        <v>230</v>
      </c>
      <c r="B69" s="21" t="s">
        <v>231</v>
      </c>
      <c r="C69" s="22">
        <v>5426.3</v>
      </c>
      <c r="D69" s="28"/>
    </row>
    <row r="70" spans="1:4" ht="78.75">
      <c r="A70" s="47" t="s">
        <v>356</v>
      </c>
      <c r="B70" s="23" t="s">
        <v>357</v>
      </c>
      <c r="C70" s="22">
        <v>1414</v>
      </c>
      <c r="D70" s="28"/>
    </row>
    <row r="71" spans="1:4" ht="63">
      <c r="A71" s="45" t="s">
        <v>232</v>
      </c>
      <c r="B71" s="21" t="s">
        <v>233</v>
      </c>
      <c r="C71" s="22">
        <v>1131.3</v>
      </c>
      <c r="D71" s="28"/>
    </row>
    <row r="72" spans="1:4" ht="63">
      <c r="A72" s="44" t="s">
        <v>234</v>
      </c>
      <c r="B72" s="21" t="s">
        <v>235</v>
      </c>
      <c r="C72" s="22">
        <v>67.599999999999994</v>
      </c>
      <c r="D72" s="28"/>
    </row>
    <row r="73" spans="1:4" ht="63">
      <c r="A73" s="44" t="s">
        <v>236</v>
      </c>
      <c r="B73" s="21" t="s">
        <v>237</v>
      </c>
      <c r="C73" s="22">
        <v>5.3</v>
      </c>
      <c r="D73" s="28"/>
    </row>
    <row r="74" spans="1:4" ht="63">
      <c r="A74" s="44" t="s">
        <v>238</v>
      </c>
      <c r="B74" s="21" t="s">
        <v>239</v>
      </c>
      <c r="C74" s="22">
        <v>173</v>
      </c>
      <c r="D74" s="28"/>
    </row>
    <row r="75" spans="1:4" ht="63">
      <c r="A75" s="44" t="s">
        <v>238</v>
      </c>
      <c r="B75" s="21" t="s">
        <v>1131</v>
      </c>
      <c r="C75" s="22">
        <v>70</v>
      </c>
      <c r="D75" s="28"/>
    </row>
    <row r="76" spans="1:4" ht="63">
      <c r="A76" s="44" t="s">
        <v>238</v>
      </c>
      <c r="B76" s="21" t="s">
        <v>240</v>
      </c>
      <c r="C76" s="22">
        <v>633.9</v>
      </c>
      <c r="D76" s="28"/>
    </row>
    <row r="77" spans="1:4" ht="47.25">
      <c r="A77" s="44" t="s">
        <v>241</v>
      </c>
      <c r="B77" s="23" t="s">
        <v>242</v>
      </c>
      <c r="C77" s="22">
        <v>25</v>
      </c>
      <c r="D77" s="28"/>
    </row>
    <row r="78" spans="1:4" ht="31.5">
      <c r="A78" s="44" t="s">
        <v>358</v>
      </c>
      <c r="B78" s="23" t="s">
        <v>359</v>
      </c>
      <c r="C78" s="22">
        <v>5</v>
      </c>
      <c r="D78" s="28"/>
    </row>
    <row r="79" spans="1:4" ht="31.5">
      <c r="A79" s="44" t="s">
        <v>358</v>
      </c>
      <c r="B79" s="23" t="s">
        <v>895</v>
      </c>
      <c r="C79" s="22">
        <v>25</v>
      </c>
      <c r="D79" s="28"/>
    </row>
    <row r="80" spans="1:4" ht="47.25">
      <c r="A80" s="44" t="s">
        <v>243</v>
      </c>
      <c r="B80" s="23" t="s">
        <v>896</v>
      </c>
      <c r="C80" s="22">
        <v>1288.7</v>
      </c>
      <c r="D80" s="28"/>
    </row>
    <row r="81" spans="1:4" ht="47.25">
      <c r="A81" s="44" t="s">
        <v>244</v>
      </c>
      <c r="B81" s="21" t="s">
        <v>245</v>
      </c>
      <c r="C81" s="22">
        <v>6</v>
      </c>
      <c r="D81" s="28"/>
    </row>
    <row r="82" spans="1:4" ht="78.75">
      <c r="A82" s="44" t="s">
        <v>360</v>
      </c>
      <c r="B82" s="23" t="s">
        <v>361</v>
      </c>
      <c r="C82" s="22">
        <v>171.2</v>
      </c>
      <c r="D82" s="28"/>
    </row>
    <row r="83" spans="1:4" ht="31.5">
      <c r="A83" s="44" t="s">
        <v>246</v>
      </c>
      <c r="B83" s="21" t="s">
        <v>247</v>
      </c>
      <c r="C83" s="22">
        <v>-8.5</v>
      </c>
      <c r="D83" s="28"/>
    </row>
    <row r="84" spans="1:4" ht="31.5">
      <c r="A84" s="44" t="s">
        <v>246</v>
      </c>
      <c r="B84" s="21" t="s">
        <v>248</v>
      </c>
      <c r="C84" s="22">
        <v>10</v>
      </c>
      <c r="D84" s="28"/>
    </row>
    <row r="85" spans="1:4" ht="31.5">
      <c r="A85" s="44" t="s">
        <v>249</v>
      </c>
      <c r="B85" s="21" t="s">
        <v>250</v>
      </c>
      <c r="C85" s="22">
        <v>399.7</v>
      </c>
      <c r="D85" s="28"/>
    </row>
    <row r="86" spans="1:4" ht="31.5">
      <c r="A86" s="44" t="s">
        <v>1132</v>
      </c>
      <c r="B86" s="21" t="s">
        <v>1133</v>
      </c>
      <c r="C86" s="22">
        <v>10</v>
      </c>
      <c r="D86" s="28"/>
    </row>
    <row r="87" spans="1:4" ht="63">
      <c r="A87" s="44" t="s">
        <v>251</v>
      </c>
      <c r="B87" s="21" t="s">
        <v>252</v>
      </c>
      <c r="C87" s="22">
        <v>973.8</v>
      </c>
      <c r="D87" s="28"/>
    </row>
    <row r="88" spans="1:4" ht="63">
      <c r="A88" s="44" t="s">
        <v>251</v>
      </c>
      <c r="B88" s="21" t="s">
        <v>897</v>
      </c>
      <c r="C88" s="22">
        <v>9</v>
      </c>
      <c r="D88" s="28"/>
    </row>
    <row r="89" spans="1:4" ht="63">
      <c r="A89" s="44" t="s">
        <v>251</v>
      </c>
      <c r="B89" s="21" t="s">
        <v>253</v>
      </c>
      <c r="C89" s="22">
        <v>60.5</v>
      </c>
      <c r="D89" s="28"/>
    </row>
    <row r="90" spans="1:4" ht="47.25">
      <c r="A90" s="44" t="s">
        <v>254</v>
      </c>
      <c r="B90" s="21" t="s">
        <v>255</v>
      </c>
      <c r="C90" s="22">
        <v>0</v>
      </c>
      <c r="D90" s="28"/>
    </row>
    <row r="91" spans="1:4" ht="31.5">
      <c r="A91" s="44" t="s">
        <v>256</v>
      </c>
      <c r="B91" s="23" t="s">
        <v>257</v>
      </c>
      <c r="C91" s="22">
        <v>1166</v>
      </c>
      <c r="D91" s="28"/>
    </row>
    <row r="92" spans="1:4" ht="63">
      <c r="A92" s="44" t="s">
        <v>258</v>
      </c>
      <c r="B92" s="23" t="s">
        <v>259</v>
      </c>
      <c r="C92" s="22">
        <v>49</v>
      </c>
      <c r="D92" s="28"/>
    </row>
    <row r="93" spans="1:4" ht="63">
      <c r="A93" s="44" t="s">
        <v>258</v>
      </c>
      <c r="B93" s="23" t="s">
        <v>1134</v>
      </c>
      <c r="C93" s="22">
        <v>11.8</v>
      </c>
      <c r="D93" s="28"/>
    </row>
    <row r="94" spans="1:4" ht="47.25">
      <c r="A94" s="44" t="s">
        <v>260</v>
      </c>
      <c r="B94" s="21" t="s">
        <v>261</v>
      </c>
      <c r="C94" s="22">
        <v>205</v>
      </c>
      <c r="D94" s="28"/>
    </row>
    <row r="95" spans="1:4" ht="47.25">
      <c r="A95" s="44" t="s">
        <v>260</v>
      </c>
      <c r="B95" s="21" t="s">
        <v>1135</v>
      </c>
      <c r="C95" s="22">
        <v>57</v>
      </c>
      <c r="D95" s="28"/>
    </row>
    <row r="96" spans="1:4" ht="47.25">
      <c r="A96" s="44" t="s">
        <v>260</v>
      </c>
      <c r="B96" s="21" t="s">
        <v>1136</v>
      </c>
      <c r="C96" s="22">
        <v>3.8</v>
      </c>
      <c r="D96" s="28"/>
    </row>
    <row r="97" spans="1:4" ht="47.25">
      <c r="A97" s="44" t="s">
        <v>260</v>
      </c>
      <c r="B97" s="21" t="s">
        <v>262</v>
      </c>
      <c r="C97" s="22">
        <v>12</v>
      </c>
      <c r="D97" s="28"/>
    </row>
    <row r="98" spans="1:4" ht="63">
      <c r="A98" s="44" t="s">
        <v>263</v>
      </c>
      <c r="B98" s="23" t="s">
        <v>1172</v>
      </c>
      <c r="C98" s="22">
        <v>22</v>
      </c>
      <c r="D98" s="28"/>
    </row>
    <row r="99" spans="1:4" ht="63">
      <c r="A99" s="44" t="s">
        <v>263</v>
      </c>
      <c r="B99" s="21" t="s">
        <v>898</v>
      </c>
      <c r="C99" s="22">
        <v>22</v>
      </c>
      <c r="D99" s="28"/>
    </row>
    <row r="100" spans="1:4" ht="63">
      <c r="A100" s="44" t="s">
        <v>263</v>
      </c>
      <c r="B100" s="21" t="s">
        <v>264</v>
      </c>
      <c r="C100" s="22">
        <v>475.9</v>
      </c>
      <c r="D100" s="28"/>
    </row>
    <row r="101" spans="1:4" ht="63">
      <c r="A101" s="44" t="s">
        <v>263</v>
      </c>
      <c r="B101" s="21" t="s">
        <v>265</v>
      </c>
      <c r="C101" s="22">
        <v>5</v>
      </c>
      <c r="D101" s="28"/>
    </row>
    <row r="102" spans="1:4" ht="63">
      <c r="A102" s="44" t="s">
        <v>263</v>
      </c>
      <c r="B102" s="21" t="s">
        <v>1137</v>
      </c>
      <c r="C102" s="22">
        <v>18.100000000000001</v>
      </c>
      <c r="D102" s="28"/>
    </row>
    <row r="103" spans="1:4" ht="31.5">
      <c r="A103" s="44" t="s">
        <v>1138</v>
      </c>
      <c r="B103" s="23" t="s">
        <v>1139</v>
      </c>
      <c r="C103" s="22">
        <v>420</v>
      </c>
      <c r="D103" s="28"/>
    </row>
    <row r="104" spans="1:4" ht="78.75">
      <c r="A104" s="47" t="s">
        <v>1140</v>
      </c>
      <c r="B104" s="23" t="s">
        <v>1141</v>
      </c>
      <c r="C104" s="22">
        <v>2.1</v>
      </c>
      <c r="D104" s="28"/>
    </row>
    <row r="105" spans="1:4" ht="47.25">
      <c r="A105" s="44" t="s">
        <v>266</v>
      </c>
      <c r="B105" s="23" t="s">
        <v>267</v>
      </c>
      <c r="C105" s="22">
        <v>190.5</v>
      </c>
      <c r="D105" s="28"/>
    </row>
    <row r="106" spans="1:4" ht="47.25">
      <c r="A106" s="44" t="s">
        <v>268</v>
      </c>
      <c r="B106" s="21" t="s">
        <v>269</v>
      </c>
      <c r="C106" s="22">
        <v>8.6</v>
      </c>
      <c r="D106" s="28"/>
    </row>
    <row r="107" spans="1:4" ht="47.25">
      <c r="A107" s="44" t="s">
        <v>268</v>
      </c>
      <c r="B107" s="21" t="s">
        <v>270</v>
      </c>
      <c r="C107" s="22">
        <v>267</v>
      </c>
      <c r="D107" s="28"/>
    </row>
    <row r="108" spans="1:4" ht="47.25">
      <c r="A108" s="44" t="s">
        <v>268</v>
      </c>
      <c r="B108" s="21" t="s">
        <v>271</v>
      </c>
      <c r="C108" s="22">
        <v>10</v>
      </c>
      <c r="D108" s="28"/>
    </row>
    <row r="109" spans="1:4" ht="47.25">
      <c r="A109" s="44" t="s">
        <v>268</v>
      </c>
      <c r="B109" s="21" t="s">
        <v>272</v>
      </c>
      <c r="C109" s="22">
        <v>128.5</v>
      </c>
      <c r="D109" s="28"/>
    </row>
    <row r="110" spans="1:4" ht="47.25">
      <c r="A110" s="44" t="s">
        <v>268</v>
      </c>
      <c r="B110" s="21" t="s">
        <v>273</v>
      </c>
      <c r="C110" s="22">
        <v>39.200000000000003</v>
      </c>
      <c r="D110" s="28"/>
    </row>
    <row r="111" spans="1:4" ht="47.25">
      <c r="A111" s="44" t="s">
        <v>268</v>
      </c>
      <c r="B111" s="21" t="s">
        <v>1144</v>
      </c>
      <c r="C111" s="22">
        <v>1.5</v>
      </c>
      <c r="D111" s="28"/>
    </row>
    <row r="112" spans="1:4" ht="47.25">
      <c r="A112" s="44" t="s">
        <v>268</v>
      </c>
      <c r="B112" s="21" t="s">
        <v>274</v>
      </c>
      <c r="C112" s="22">
        <v>1755.1</v>
      </c>
      <c r="D112" s="28"/>
    </row>
    <row r="113" spans="1:10" ht="47.25">
      <c r="A113" s="44" t="s">
        <v>268</v>
      </c>
      <c r="B113" s="21" t="s">
        <v>275</v>
      </c>
      <c r="C113" s="22">
        <v>1024</v>
      </c>
      <c r="D113" s="28"/>
    </row>
    <row r="114" spans="1:10" ht="47.25">
      <c r="A114" s="44" t="s">
        <v>268</v>
      </c>
      <c r="B114" s="21" t="s">
        <v>1143</v>
      </c>
      <c r="C114" s="22">
        <v>66</v>
      </c>
      <c r="D114" s="28"/>
    </row>
    <row r="115" spans="1:10" ht="47.25">
      <c r="A115" s="44" t="s">
        <v>268</v>
      </c>
      <c r="B115" s="21" t="s">
        <v>276</v>
      </c>
      <c r="C115" s="22">
        <v>137.6</v>
      </c>
      <c r="D115" s="28"/>
      <c r="H115" s="9"/>
      <c r="I115" s="9"/>
      <c r="J115" s="9"/>
    </row>
    <row r="116" spans="1:10" ht="47.25">
      <c r="A116" s="44" t="s">
        <v>268</v>
      </c>
      <c r="B116" s="21" t="s">
        <v>277</v>
      </c>
      <c r="C116" s="22">
        <v>67</v>
      </c>
      <c r="D116" s="28"/>
      <c r="H116" s="9"/>
      <c r="I116" s="9"/>
      <c r="J116" s="9"/>
    </row>
    <row r="117" spans="1:10" ht="31.5">
      <c r="A117" s="44" t="s">
        <v>362</v>
      </c>
      <c r="B117" s="23" t="s">
        <v>1145</v>
      </c>
      <c r="C117" s="22">
        <v>0.7</v>
      </c>
      <c r="D117" s="28"/>
    </row>
    <row r="118" spans="1:10" ht="31.5">
      <c r="A118" s="44" t="s">
        <v>362</v>
      </c>
      <c r="B118" s="23" t="s">
        <v>1146</v>
      </c>
      <c r="C118" s="22">
        <v>1.6</v>
      </c>
      <c r="D118" s="28"/>
    </row>
    <row r="119" spans="1:10" ht="15.75">
      <c r="A119" s="44" t="s">
        <v>278</v>
      </c>
      <c r="B119" s="21" t="s">
        <v>279</v>
      </c>
      <c r="C119" s="22">
        <v>4265</v>
      </c>
      <c r="D119" s="28"/>
    </row>
    <row r="120" spans="1:10" ht="15.75">
      <c r="A120" s="44" t="s">
        <v>278</v>
      </c>
      <c r="B120" s="21" t="s">
        <v>1147</v>
      </c>
      <c r="C120" s="22">
        <v>30.9</v>
      </c>
      <c r="D120" s="28"/>
    </row>
    <row r="121" spans="1:10" ht="31.5">
      <c r="A121" s="47" t="s">
        <v>280</v>
      </c>
      <c r="B121" s="21" t="s">
        <v>899</v>
      </c>
      <c r="C121" s="22">
        <v>200020</v>
      </c>
      <c r="D121" s="28"/>
    </row>
    <row r="122" spans="1:10" ht="31.5">
      <c r="A122" s="47" t="s">
        <v>281</v>
      </c>
      <c r="B122" s="21" t="s">
        <v>900</v>
      </c>
      <c r="C122" s="22">
        <v>24501.9</v>
      </c>
      <c r="D122" s="28"/>
    </row>
    <row r="123" spans="1:10" ht="63">
      <c r="A123" s="47" t="s">
        <v>1148</v>
      </c>
      <c r="B123" s="21" t="s">
        <v>1149</v>
      </c>
      <c r="C123" s="22">
        <v>42171.5</v>
      </c>
      <c r="D123" s="28"/>
    </row>
    <row r="124" spans="1:10" ht="31.5">
      <c r="A124" s="47" t="s">
        <v>282</v>
      </c>
      <c r="B124" s="21" t="s">
        <v>901</v>
      </c>
      <c r="C124" s="22">
        <v>2500</v>
      </c>
      <c r="D124" s="28"/>
    </row>
    <row r="125" spans="1:10" ht="31.5">
      <c r="A125" s="47" t="s">
        <v>283</v>
      </c>
      <c r="B125" s="21" t="s">
        <v>902</v>
      </c>
      <c r="C125" s="22">
        <v>9688.7999999999993</v>
      </c>
      <c r="D125" s="28"/>
    </row>
    <row r="126" spans="1:10" ht="47.25">
      <c r="A126" s="47" t="s">
        <v>1150</v>
      </c>
      <c r="B126" s="21" t="s">
        <v>1151</v>
      </c>
      <c r="C126" s="22">
        <v>583.6</v>
      </c>
      <c r="D126" s="28"/>
    </row>
    <row r="127" spans="1:10" ht="47.25">
      <c r="A127" s="47" t="s">
        <v>903</v>
      </c>
      <c r="B127" s="21" t="s">
        <v>904</v>
      </c>
      <c r="C127" s="22">
        <v>827</v>
      </c>
      <c r="D127" s="28"/>
    </row>
    <row r="128" spans="1:10" ht="31.5">
      <c r="A128" s="47" t="s">
        <v>1152</v>
      </c>
      <c r="B128" s="21" t="s">
        <v>1153</v>
      </c>
      <c r="C128" s="22">
        <v>575.29999999999995</v>
      </c>
      <c r="D128" s="28"/>
    </row>
    <row r="129" spans="1:4" ht="31.5">
      <c r="A129" s="47" t="s">
        <v>905</v>
      </c>
      <c r="B129" s="21" t="s">
        <v>906</v>
      </c>
      <c r="C129" s="22">
        <v>68.599999999999994</v>
      </c>
      <c r="D129" s="28"/>
    </row>
    <row r="130" spans="1:4" ht="63">
      <c r="A130" s="47" t="s">
        <v>907</v>
      </c>
      <c r="B130" s="21" t="s">
        <v>908</v>
      </c>
      <c r="C130" s="22">
        <v>49322.400000000001</v>
      </c>
      <c r="D130" s="28"/>
    </row>
    <row r="131" spans="1:4" ht="15.75">
      <c r="A131" s="47" t="s">
        <v>284</v>
      </c>
      <c r="B131" s="21" t="s">
        <v>909</v>
      </c>
      <c r="C131" s="22">
        <v>18</v>
      </c>
      <c r="D131" s="28"/>
    </row>
    <row r="132" spans="1:4" ht="15.75">
      <c r="A132" s="47" t="s">
        <v>284</v>
      </c>
      <c r="B132" s="21" t="s">
        <v>910</v>
      </c>
      <c r="C132" s="22">
        <v>179836.9</v>
      </c>
      <c r="D132" s="28"/>
    </row>
    <row r="133" spans="1:4" ht="15.75">
      <c r="A133" s="47" t="s">
        <v>284</v>
      </c>
      <c r="B133" s="21" t="s">
        <v>911</v>
      </c>
      <c r="C133" s="22">
        <v>18339.900000000001</v>
      </c>
      <c r="D133" s="28"/>
    </row>
    <row r="134" spans="1:4" ht="15.75">
      <c r="A134" s="47" t="s">
        <v>284</v>
      </c>
      <c r="B134" s="21" t="s">
        <v>912</v>
      </c>
      <c r="C134" s="22">
        <v>10184.299999999999</v>
      </c>
      <c r="D134" s="28"/>
    </row>
    <row r="135" spans="1:4" ht="15.75">
      <c r="A135" s="47" t="s">
        <v>284</v>
      </c>
      <c r="B135" s="21" t="s">
        <v>913</v>
      </c>
      <c r="C135" s="22">
        <v>36494.400000000001</v>
      </c>
      <c r="D135" s="28"/>
    </row>
    <row r="136" spans="1:4" ht="47.25">
      <c r="A136" s="47" t="s">
        <v>289</v>
      </c>
      <c r="B136" s="21" t="s">
        <v>914</v>
      </c>
      <c r="C136" s="22">
        <v>9118.4</v>
      </c>
      <c r="D136" s="28"/>
    </row>
    <row r="137" spans="1:4" ht="47.25">
      <c r="A137" s="47" t="s">
        <v>290</v>
      </c>
      <c r="B137" s="21" t="s">
        <v>915</v>
      </c>
      <c r="C137" s="22">
        <v>215568.5</v>
      </c>
      <c r="D137" s="28"/>
    </row>
    <row r="138" spans="1:4" ht="31.5">
      <c r="A138" s="47" t="s">
        <v>291</v>
      </c>
      <c r="B138" s="21" t="s">
        <v>916</v>
      </c>
      <c r="C138" s="22">
        <v>2279.4</v>
      </c>
      <c r="D138" s="28"/>
    </row>
    <row r="139" spans="1:4" ht="31.5">
      <c r="A139" s="47" t="s">
        <v>291</v>
      </c>
      <c r="B139" s="21" t="s">
        <v>917</v>
      </c>
      <c r="C139" s="22">
        <v>547322.80000000005</v>
      </c>
      <c r="D139" s="28"/>
    </row>
    <row r="140" spans="1:4" ht="31.5">
      <c r="A140" s="47" t="s">
        <v>291</v>
      </c>
      <c r="B140" s="21" t="s">
        <v>918</v>
      </c>
      <c r="C140" s="22">
        <v>1393637.3</v>
      </c>
      <c r="D140" s="28"/>
    </row>
    <row r="141" spans="1:4" ht="47.25">
      <c r="A141" s="47" t="s">
        <v>292</v>
      </c>
      <c r="B141" s="21" t="s">
        <v>919</v>
      </c>
      <c r="C141" s="22">
        <v>65477.5</v>
      </c>
      <c r="D141" s="28"/>
    </row>
    <row r="142" spans="1:4" ht="78.75">
      <c r="A142" s="47" t="s">
        <v>920</v>
      </c>
      <c r="B142" s="21" t="s">
        <v>921</v>
      </c>
      <c r="C142" s="22">
        <v>29687.8</v>
      </c>
      <c r="D142" s="28"/>
    </row>
    <row r="143" spans="1:4" ht="63">
      <c r="A143" s="47" t="s">
        <v>293</v>
      </c>
      <c r="B143" s="21" t="s">
        <v>922</v>
      </c>
      <c r="C143" s="22">
        <v>51685.2</v>
      </c>
      <c r="D143" s="28"/>
    </row>
    <row r="144" spans="1:4" ht="63">
      <c r="A144" s="47" t="s">
        <v>1154</v>
      </c>
      <c r="B144" s="21" t="s">
        <v>1155</v>
      </c>
      <c r="C144" s="22">
        <v>16523.2</v>
      </c>
      <c r="D144" s="28"/>
    </row>
    <row r="145" spans="1:4" ht="63">
      <c r="A145" s="47" t="s">
        <v>1156</v>
      </c>
      <c r="B145" s="21" t="s">
        <v>1157</v>
      </c>
      <c r="C145" s="22">
        <v>121.1</v>
      </c>
      <c r="D145" s="28"/>
    </row>
    <row r="146" spans="1:4" ht="63">
      <c r="A146" s="47" t="s">
        <v>295</v>
      </c>
      <c r="B146" s="21" t="s">
        <v>923</v>
      </c>
      <c r="C146" s="22">
        <v>1827.1</v>
      </c>
      <c r="D146" s="28"/>
    </row>
    <row r="147" spans="1:4" ht="63">
      <c r="A147" s="47" t="s">
        <v>287</v>
      </c>
      <c r="B147" s="21" t="s">
        <v>924</v>
      </c>
      <c r="C147" s="22">
        <v>13818.1</v>
      </c>
      <c r="D147" s="28"/>
    </row>
    <row r="148" spans="1:4" ht="31.5">
      <c r="A148" s="47" t="s">
        <v>285</v>
      </c>
      <c r="B148" s="21" t="s">
        <v>925</v>
      </c>
      <c r="C148" s="22">
        <v>84634.3</v>
      </c>
      <c r="D148" s="28"/>
    </row>
    <row r="149" spans="1:4" ht="63">
      <c r="A149" s="47" t="s">
        <v>288</v>
      </c>
      <c r="B149" s="21" t="s">
        <v>926</v>
      </c>
      <c r="C149" s="22">
        <v>87.9</v>
      </c>
      <c r="D149" s="28"/>
    </row>
    <row r="150" spans="1:4" ht="94.5">
      <c r="A150" s="47" t="s">
        <v>294</v>
      </c>
      <c r="B150" s="21" t="s">
        <v>927</v>
      </c>
      <c r="C150" s="22">
        <v>74011.3</v>
      </c>
      <c r="D150" s="28"/>
    </row>
    <row r="151" spans="1:4" ht="47.25">
      <c r="A151" s="47" t="s">
        <v>363</v>
      </c>
      <c r="B151" s="21" t="s">
        <v>928</v>
      </c>
      <c r="C151" s="22">
        <v>11512.3</v>
      </c>
      <c r="D151" s="28"/>
    </row>
    <row r="152" spans="1:4" ht="31.5">
      <c r="A152" s="47" t="s">
        <v>286</v>
      </c>
      <c r="B152" s="21" t="s">
        <v>929</v>
      </c>
      <c r="C152" s="22">
        <v>7258.1</v>
      </c>
      <c r="D152" s="28"/>
    </row>
    <row r="153" spans="1:4" ht="15.75">
      <c r="A153" s="47" t="s">
        <v>930</v>
      </c>
      <c r="B153" s="21" t="s">
        <v>931</v>
      </c>
      <c r="C153" s="22">
        <v>147.9</v>
      </c>
      <c r="D153" s="28"/>
    </row>
    <row r="154" spans="1:4" ht="31.5">
      <c r="A154" s="47" t="s">
        <v>932</v>
      </c>
      <c r="B154" s="21" t="s">
        <v>1158</v>
      </c>
      <c r="C154" s="22">
        <v>250</v>
      </c>
      <c r="D154" s="28"/>
    </row>
    <row r="155" spans="1:4" ht="47.25">
      <c r="A155" s="47" t="s">
        <v>296</v>
      </c>
      <c r="B155" s="21" t="s">
        <v>1159</v>
      </c>
      <c r="C155" s="22">
        <v>15.4</v>
      </c>
      <c r="D155" s="28"/>
    </row>
    <row r="156" spans="1:4" ht="47.25">
      <c r="A156" s="47" t="s">
        <v>296</v>
      </c>
      <c r="B156" s="21" t="s">
        <v>933</v>
      </c>
      <c r="C156" s="22">
        <v>279</v>
      </c>
      <c r="D156" s="28"/>
    </row>
    <row r="157" spans="1:4" ht="47.25">
      <c r="A157" s="47" t="s">
        <v>934</v>
      </c>
      <c r="B157" s="21" t="s">
        <v>1160</v>
      </c>
      <c r="C157" s="22">
        <v>9</v>
      </c>
      <c r="D157" s="28"/>
    </row>
    <row r="158" spans="1:4" ht="47.25">
      <c r="A158" s="47" t="s">
        <v>934</v>
      </c>
      <c r="B158" s="21" t="s">
        <v>935</v>
      </c>
      <c r="C158" s="22">
        <v>96.8</v>
      </c>
      <c r="D158" s="28"/>
    </row>
    <row r="159" spans="1:4" ht="15.75">
      <c r="A159" s="47" t="s">
        <v>297</v>
      </c>
      <c r="B159" s="21" t="s">
        <v>936</v>
      </c>
      <c r="C159" s="22">
        <v>26</v>
      </c>
      <c r="D159" s="28"/>
    </row>
    <row r="160" spans="1:4" ht="47.25">
      <c r="A160" s="47" t="s">
        <v>1161</v>
      </c>
      <c r="B160" s="26" t="s">
        <v>1166</v>
      </c>
      <c r="C160" s="22">
        <v>-1439.7</v>
      </c>
      <c r="D160" s="28"/>
    </row>
    <row r="161" spans="1:4" ht="47.25">
      <c r="A161" s="47" t="s">
        <v>1162</v>
      </c>
      <c r="B161" s="21" t="s">
        <v>1167</v>
      </c>
      <c r="C161" s="22">
        <v>-432.1</v>
      </c>
      <c r="D161" s="28"/>
    </row>
    <row r="162" spans="1:4" ht="63">
      <c r="A162" s="47" t="s">
        <v>1163</v>
      </c>
      <c r="B162" s="21" t="s">
        <v>1168</v>
      </c>
      <c r="C162" s="22">
        <v>-25.4</v>
      </c>
      <c r="D162" s="28"/>
    </row>
    <row r="163" spans="1:4" ht="47.25">
      <c r="A163" s="47" t="s">
        <v>1164</v>
      </c>
      <c r="B163" s="21" t="s">
        <v>1169</v>
      </c>
      <c r="C163" s="22">
        <v>-45.4</v>
      </c>
      <c r="D163" s="28"/>
    </row>
    <row r="164" spans="1:4" ht="126">
      <c r="A164" s="47" t="s">
        <v>1165</v>
      </c>
      <c r="B164" s="21" t="s">
        <v>1170</v>
      </c>
      <c r="C164" s="22">
        <v>-22</v>
      </c>
      <c r="D164" s="28"/>
    </row>
    <row r="165" spans="1:4" ht="47.25">
      <c r="A165" s="47" t="s">
        <v>937</v>
      </c>
      <c r="B165" s="21" t="s">
        <v>1171</v>
      </c>
      <c r="C165" s="22">
        <v>-22200</v>
      </c>
      <c r="D165" s="28"/>
    </row>
    <row r="166" spans="1:4" ht="47.25">
      <c r="A166" s="47" t="s">
        <v>937</v>
      </c>
      <c r="B166" s="21" t="s">
        <v>938</v>
      </c>
      <c r="C166" s="22">
        <v>-120</v>
      </c>
      <c r="D166" s="28"/>
    </row>
    <row r="167" spans="1:4" ht="47.25">
      <c r="A167" s="47" t="s">
        <v>937</v>
      </c>
      <c r="B167" s="21" t="s">
        <v>939</v>
      </c>
      <c r="C167" s="22">
        <v>-82.1</v>
      </c>
      <c r="D167" s="28"/>
    </row>
    <row r="168" spans="1:4" ht="15.75">
      <c r="A168" s="27"/>
      <c r="B168" s="27"/>
      <c r="C168" s="14"/>
      <c r="D168" s="28"/>
    </row>
  </sheetData>
  <mergeCells count="8">
    <mergeCell ref="A10:B10"/>
    <mergeCell ref="A12:B12"/>
    <mergeCell ref="B1:C1"/>
    <mergeCell ref="B2:C2"/>
    <mergeCell ref="B3:C3"/>
    <mergeCell ref="B4:C4"/>
    <mergeCell ref="B5:C5"/>
    <mergeCell ref="A7:C9"/>
  </mergeCells>
  <pageMargins left="1.1023622047244095" right="0.31496062992125984" top="0.55118110236220474" bottom="0.19685039370078741" header="0.31496062992125984" footer="0.11811023622047245"/>
  <pageSetup paperSize="9" scale="76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54"/>
  <sheetViews>
    <sheetView workbookViewId="0">
      <selection activeCell="D5" sqref="D5"/>
    </sheetView>
  </sheetViews>
  <sheetFormatPr defaultRowHeight="15"/>
  <cols>
    <col min="1" max="1" width="67.42578125" style="11" customWidth="1"/>
    <col min="2" max="2" width="8.7109375" style="11" customWidth="1"/>
    <col min="3" max="3" width="8" style="11" customWidth="1"/>
    <col min="4" max="4" width="15.5703125" style="10" customWidth="1"/>
    <col min="5" max="5" width="9.140625" style="11" customWidth="1"/>
    <col min="6" max="16384" width="9.140625" style="11"/>
  </cols>
  <sheetData>
    <row r="1" spans="1:4" ht="15.75">
      <c r="A1" s="132"/>
      <c r="B1" s="132"/>
      <c r="C1" s="132"/>
      <c r="D1" s="61" t="s">
        <v>1180</v>
      </c>
    </row>
    <row r="2" spans="1:4" ht="15.75">
      <c r="A2" s="132"/>
      <c r="B2" s="132"/>
      <c r="C2" s="132"/>
      <c r="D2" s="63" t="s">
        <v>1176</v>
      </c>
    </row>
    <row r="3" spans="1:4" ht="15.75">
      <c r="A3" s="132"/>
      <c r="B3" s="132"/>
      <c r="C3" s="132"/>
      <c r="D3" s="63" t="s">
        <v>142</v>
      </c>
    </row>
    <row r="4" spans="1:4" ht="15.75">
      <c r="A4" s="132"/>
      <c r="B4" s="133"/>
      <c r="C4" s="134"/>
      <c r="D4" s="63" t="s">
        <v>143</v>
      </c>
    </row>
    <row r="5" spans="1:4" ht="15.75">
      <c r="A5" s="132"/>
      <c r="B5" s="134"/>
      <c r="C5" s="134"/>
      <c r="D5" s="65" t="s">
        <v>1181</v>
      </c>
    </row>
    <row r="6" spans="1:4" ht="72.75" customHeight="1">
      <c r="A6" s="142" t="s">
        <v>1125</v>
      </c>
      <c r="B6" s="142"/>
      <c r="C6" s="142"/>
      <c r="D6" s="142"/>
    </row>
    <row r="7" spans="1:4" ht="21" customHeight="1">
      <c r="A7" s="49"/>
      <c r="B7" s="49"/>
      <c r="C7" s="49"/>
      <c r="D7" s="51" t="s">
        <v>1174</v>
      </c>
    </row>
    <row r="8" spans="1:4" ht="31.5">
      <c r="A8" s="52" t="s">
        <v>71</v>
      </c>
      <c r="B8" s="52" t="s">
        <v>1122</v>
      </c>
      <c r="C8" s="52" t="s">
        <v>1123</v>
      </c>
      <c r="D8" s="50" t="s">
        <v>73</v>
      </c>
    </row>
    <row r="9" spans="1:4" s="12" customFormat="1" ht="15.75">
      <c r="A9" s="53" t="s">
        <v>102</v>
      </c>
      <c r="B9" s="54" t="s">
        <v>103</v>
      </c>
      <c r="C9" s="54" t="s">
        <v>44</v>
      </c>
      <c r="D9" s="55">
        <f>SUM(D10:D16)</f>
        <v>247513.90000000002</v>
      </c>
    </row>
    <row r="10" spans="1:4" ht="31.5">
      <c r="A10" s="53" t="s">
        <v>315</v>
      </c>
      <c r="B10" s="54" t="s">
        <v>103</v>
      </c>
      <c r="C10" s="54" t="s">
        <v>104</v>
      </c>
      <c r="D10" s="55">
        <v>2272.6999999999998</v>
      </c>
    </row>
    <row r="11" spans="1:4" ht="47.25">
      <c r="A11" s="53" t="s">
        <v>364</v>
      </c>
      <c r="B11" s="54" t="s">
        <v>103</v>
      </c>
      <c r="C11" s="54" t="s">
        <v>17</v>
      </c>
      <c r="D11" s="55">
        <v>16629.7</v>
      </c>
    </row>
    <row r="12" spans="1:4" ht="47.25">
      <c r="A12" s="53" t="s">
        <v>365</v>
      </c>
      <c r="B12" s="54" t="s">
        <v>103</v>
      </c>
      <c r="C12" s="54" t="s">
        <v>25</v>
      </c>
      <c r="D12" s="55">
        <v>115407.7</v>
      </c>
    </row>
    <row r="13" spans="1:4" ht="15.75">
      <c r="A13" s="53" t="s">
        <v>29</v>
      </c>
      <c r="B13" s="54" t="s">
        <v>103</v>
      </c>
      <c r="C13" s="54" t="s">
        <v>30</v>
      </c>
      <c r="D13" s="55">
        <v>121.1</v>
      </c>
    </row>
    <row r="14" spans="1:4" ht="47.25">
      <c r="A14" s="53" t="s">
        <v>90</v>
      </c>
      <c r="B14" s="54" t="s">
        <v>103</v>
      </c>
      <c r="C14" s="54" t="s">
        <v>91</v>
      </c>
      <c r="D14" s="55">
        <v>32712.1</v>
      </c>
    </row>
    <row r="15" spans="1:4" ht="15.75">
      <c r="A15" s="53" t="s">
        <v>95</v>
      </c>
      <c r="B15" s="54" t="s">
        <v>103</v>
      </c>
      <c r="C15" s="54" t="s">
        <v>99</v>
      </c>
      <c r="D15" s="55">
        <v>0</v>
      </c>
    </row>
    <row r="16" spans="1:4" ht="15.75">
      <c r="A16" s="53" t="s">
        <v>19</v>
      </c>
      <c r="B16" s="54" t="s">
        <v>103</v>
      </c>
      <c r="C16" s="54" t="s">
        <v>58</v>
      </c>
      <c r="D16" s="55">
        <v>80370.600000000006</v>
      </c>
    </row>
    <row r="17" spans="1:4" s="12" customFormat="1" ht="15.75">
      <c r="A17" s="53" t="s">
        <v>31</v>
      </c>
      <c r="B17" s="54" t="s">
        <v>17</v>
      </c>
      <c r="C17" s="54" t="s">
        <v>44</v>
      </c>
      <c r="D17" s="55">
        <f>SUM(D18:D19)</f>
        <v>26407</v>
      </c>
    </row>
    <row r="18" spans="1:4" ht="15.75">
      <c r="A18" s="53" t="s">
        <v>8</v>
      </c>
      <c r="B18" s="54" t="s">
        <v>17</v>
      </c>
      <c r="C18" s="54" t="s">
        <v>25</v>
      </c>
      <c r="D18" s="55">
        <v>7258.1</v>
      </c>
    </row>
    <row r="19" spans="1:4" ht="47.25">
      <c r="A19" s="53" t="s">
        <v>366</v>
      </c>
      <c r="B19" s="54" t="s">
        <v>17</v>
      </c>
      <c r="C19" s="54" t="s">
        <v>78</v>
      </c>
      <c r="D19" s="55">
        <v>19148.900000000001</v>
      </c>
    </row>
    <row r="20" spans="1:4" s="12" customFormat="1" ht="15.75">
      <c r="A20" s="53" t="s">
        <v>24</v>
      </c>
      <c r="B20" s="54" t="s">
        <v>25</v>
      </c>
      <c r="C20" s="54" t="s">
        <v>44</v>
      </c>
      <c r="D20" s="55">
        <f>SUM(D21:D24)</f>
        <v>262747.7</v>
      </c>
    </row>
    <row r="21" spans="1:4" ht="15.75">
      <c r="A21" s="53" t="s">
        <v>964</v>
      </c>
      <c r="B21" s="54" t="s">
        <v>25</v>
      </c>
      <c r="C21" s="54" t="s">
        <v>30</v>
      </c>
      <c r="D21" s="55">
        <v>198</v>
      </c>
    </row>
    <row r="22" spans="1:4" ht="15.75">
      <c r="A22" s="53" t="s">
        <v>26</v>
      </c>
      <c r="B22" s="54" t="s">
        <v>25</v>
      </c>
      <c r="C22" s="54" t="s">
        <v>27</v>
      </c>
      <c r="D22" s="55">
        <v>103916.4</v>
      </c>
    </row>
    <row r="23" spans="1:4" ht="15.75">
      <c r="A23" s="53" t="s">
        <v>367</v>
      </c>
      <c r="B23" s="54" t="s">
        <v>25</v>
      </c>
      <c r="C23" s="54" t="s">
        <v>78</v>
      </c>
      <c r="D23" s="55">
        <v>148392.9</v>
      </c>
    </row>
    <row r="24" spans="1:4" ht="15.75">
      <c r="A24" s="53" t="s">
        <v>98</v>
      </c>
      <c r="B24" s="54" t="s">
        <v>25</v>
      </c>
      <c r="C24" s="54" t="s">
        <v>96</v>
      </c>
      <c r="D24" s="55">
        <v>10240.4</v>
      </c>
    </row>
    <row r="25" spans="1:4" ht="15.75">
      <c r="A25" s="53" t="s">
        <v>100</v>
      </c>
      <c r="B25" s="54" t="s">
        <v>30</v>
      </c>
      <c r="C25" s="54" t="s">
        <v>44</v>
      </c>
      <c r="D25" s="55">
        <f>SUM(D26:D28)</f>
        <v>205659.2</v>
      </c>
    </row>
    <row r="26" spans="1:4" ht="15.75">
      <c r="A26" s="53" t="s">
        <v>6</v>
      </c>
      <c r="B26" s="54" t="s">
        <v>30</v>
      </c>
      <c r="C26" s="54" t="s">
        <v>104</v>
      </c>
      <c r="D26" s="55">
        <v>44439.1</v>
      </c>
    </row>
    <row r="27" spans="1:4" ht="15.75">
      <c r="A27" s="53" t="s">
        <v>5</v>
      </c>
      <c r="B27" s="54" t="s">
        <v>30</v>
      </c>
      <c r="C27" s="54" t="s">
        <v>17</v>
      </c>
      <c r="D27" s="55">
        <v>150410.9</v>
      </c>
    </row>
    <row r="28" spans="1:4" ht="15.75">
      <c r="A28" s="53" t="s">
        <v>9</v>
      </c>
      <c r="B28" s="54" t="s">
        <v>30</v>
      </c>
      <c r="C28" s="54" t="s">
        <v>30</v>
      </c>
      <c r="D28" s="55">
        <v>10809.2</v>
      </c>
    </row>
    <row r="29" spans="1:4" s="12" customFormat="1" ht="15.75">
      <c r="A29" s="53" t="s">
        <v>368</v>
      </c>
      <c r="B29" s="54" t="s">
        <v>91</v>
      </c>
      <c r="C29" s="54" t="s">
        <v>44</v>
      </c>
      <c r="D29" s="55">
        <f>SUM(D30:D31)</f>
        <v>6191.3</v>
      </c>
    </row>
    <row r="30" spans="1:4" ht="31.5">
      <c r="A30" s="53" t="s">
        <v>123</v>
      </c>
      <c r="B30" s="54" t="s">
        <v>91</v>
      </c>
      <c r="C30" s="54" t="s">
        <v>17</v>
      </c>
      <c r="D30" s="55">
        <v>5472.3</v>
      </c>
    </row>
    <row r="31" spans="1:4" ht="15.75">
      <c r="A31" s="53" t="s">
        <v>11</v>
      </c>
      <c r="B31" s="54" t="s">
        <v>91</v>
      </c>
      <c r="C31" s="54" t="s">
        <v>30</v>
      </c>
      <c r="D31" s="55">
        <v>719</v>
      </c>
    </row>
    <row r="32" spans="1:4" s="12" customFormat="1" ht="15.75">
      <c r="A32" s="53" t="s">
        <v>20</v>
      </c>
      <c r="B32" s="54" t="s">
        <v>21</v>
      </c>
      <c r="C32" s="54" t="s">
        <v>44</v>
      </c>
      <c r="D32" s="55">
        <f>SUM(D33:D37)</f>
        <v>2236950.0999999996</v>
      </c>
    </row>
    <row r="33" spans="1:4" ht="15.75">
      <c r="A33" s="53" t="s">
        <v>82</v>
      </c>
      <c r="B33" s="54" t="s">
        <v>21</v>
      </c>
      <c r="C33" s="54" t="s">
        <v>103</v>
      </c>
      <c r="D33" s="55">
        <v>886695.5</v>
      </c>
    </row>
    <row r="34" spans="1:4" ht="15.75">
      <c r="A34" s="53" t="s">
        <v>84</v>
      </c>
      <c r="B34" s="54" t="s">
        <v>21</v>
      </c>
      <c r="C34" s="54" t="s">
        <v>104</v>
      </c>
      <c r="D34" s="55">
        <v>1107511.5</v>
      </c>
    </row>
    <row r="35" spans="1:4" ht="15.75">
      <c r="A35" s="53" t="s">
        <v>369</v>
      </c>
      <c r="B35" s="54" t="s">
        <v>21</v>
      </c>
      <c r="C35" s="54" t="s">
        <v>17</v>
      </c>
      <c r="D35" s="55">
        <v>159603.5</v>
      </c>
    </row>
    <row r="36" spans="1:4" ht="15.75">
      <c r="A36" s="53" t="s">
        <v>22</v>
      </c>
      <c r="B36" s="54" t="s">
        <v>21</v>
      </c>
      <c r="C36" s="54" t="s">
        <v>21</v>
      </c>
      <c r="D36" s="55">
        <v>30131.8</v>
      </c>
    </row>
    <row r="37" spans="1:4" ht="15.75">
      <c r="A37" s="53" t="s">
        <v>56</v>
      </c>
      <c r="B37" s="54" t="s">
        <v>21</v>
      </c>
      <c r="C37" s="54" t="s">
        <v>78</v>
      </c>
      <c r="D37" s="55">
        <v>53007.8</v>
      </c>
    </row>
    <row r="38" spans="1:4" s="12" customFormat="1" ht="15.75">
      <c r="A38" s="53" t="s">
        <v>370</v>
      </c>
      <c r="B38" s="54" t="s">
        <v>27</v>
      </c>
      <c r="C38" s="54" t="s">
        <v>44</v>
      </c>
      <c r="D38" s="55">
        <f>SUM(D39:D40)</f>
        <v>160194.59999999998</v>
      </c>
    </row>
    <row r="39" spans="1:4" ht="15.75">
      <c r="A39" s="53" t="s">
        <v>371</v>
      </c>
      <c r="B39" s="54" t="s">
        <v>27</v>
      </c>
      <c r="C39" s="54" t="s">
        <v>103</v>
      </c>
      <c r="D39" s="55">
        <v>145178.79999999999</v>
      </c>
    </row>
    <row r="40" spans="1:4" ht="15.75">
      <c r="A40" s="53" t="s">
        <v>372</v>
      </c>
      <c r="B40" s="54" t="s">
        <v>27</v>
      </c>
      <c r="C40" s="54" t="s">
        <v>25</v>
      </c>
      <c r="D40" s="55">
        <v>15015.8</v>
      </c>
    </row>
    <row r="41" spans="1:4" s="12" customFormat="1" ht="15.75">
      <c r="A41" s="53" t="s">
        <v>43</v>
      </c>
      <c r="B41" s="54" t="s">
        <v>0</v>
      </c>
      <c r="C41" s="54" t="s">
        <v>44</v>
      </c>
      <c r="D41" s="55">
        <f>SUM(D42:D46)</f>
        <v>1233588.7</v>
      </c>
    </row>
    <row r="42" spans="1:4" ht="15.75">
      <c r="A42" s="53" t="s">
        <v>45</v>
      </c>
      <c r="B42" s="54" t="s">
        <v>0</v>
      </c>
      <c r="C42" s="54" t="s">
        <v>103</v>
      </c>
      <c r="D42" s="55">
        <v>10106.299999999999</v>
      </c>
    </row>
    <row r="43" spans="1:4" ht="15.75">
      <c r="A43" s="53" t="s">
        <v>48</v>
      </c>
      <c r="B43" s="54" t="s">
        <v>0</v>
      </c>
      <c r="C43" s="54" t="s">
        <v>104</v>
      </c>
      <c r="D43" s="55">
        <v>83494.3</v>
      </c>
    </row>
    <row r="44" spans="1:4" ht="15.75">
      <c r="A44" s="53" t="s">
        <v>2</v>
      </c>
      <c r="B44" s="54" t="s">
        <v>0</v>
      </c>
      <c r="C44" s="54" t="s">
        <v>17</v>
      </c>
      <c r="D44" s="55">
        <v>726507.1</v>
      </c>
    </row>
    <row r="45" spans="1:4" ht="15.75">
      <c r="A45" s="53" t="s">
        <v>38</v>
      </c>
      <c r="B45" s="54" t="s">
        <v>0</v>
      </c>
      <c r="C45" s="54" t="s">
        <v>25</v>
      </c>
      <c r="D45" s="55">
        <v>350110.3</v>
      </c>
    </row>
    <row r="46" spans="1:4" ht="15.75">
      <c r="A46" s="53" t="s">
        <v>39</v>
      </c>
      <c r="B46" s="54" t="s">
        <v>0</v>
      </c>
      <c r="C46" s="54" t="s">
        <v>91</v>
      </c>
      <c r="D46" s="55">
        <v>63370.7</v>
      </c>
    </row>
    <row r="47" spans="1:4" s="12" customFormat="1" ht="15.75">
      <c r="A47" s="53" t="s">
        <v>62</v>
      </c>
      <c r="B47" s="54" t="s">
        <v>99</v>
      </c>
      <c r="C47" s="54" t="s">
        <v>44</v>
      </c>
      <c r="D47" s="55">
        <f>SUM(D48:D51)</f>
        <v>143696.40000000002</v>
      </c>
    </row>
    <row r="48" spans="1:4" ht="15.75">
      <c r="A48" s="53" t="s">
        <v>373</v>
      </c>
      <c r="B48" s="54" t="s">
        <v>99</v>
      </c>
      <c r="C48" s="54" t="s">
        <v>103</v>
      </c>
      <c r="D48" s="55">
        <v>129436.8</v>
      </c>
    </row>
    <row r="49" spans="1:4" ht="15.75">
      <c r="A49" s="53" t="s">
        <v>36</v>
      </c>
      <c r="B49" s="54" t="s">
        <v>99</v>
      </c>
      <c r="C49" s="54" t="s">
        <v>104</v>
      </c>
      <c r="D49" s="55">
        <v>11584.4</v>
      </c>
    </row>
    <row r="50" spans="1:4" ht="15.75">
      <c r="A50" s="53" t="s">
        <v>135</v>
      </c>
      <c r="B50" s="54" t="s">
        <v>99</v>
      </c>
      <c r="C50" s="54" t="s">
        <v>17</v>
      </c>
      <c r="D50" s="55">
        <v>2665.2</v>
      </c>
    </row>
    <row r="51" spans="1:4" ht="15.75">
      <c r="A51" s="53" t="s">
        <v>61</v>
      </c>
      <c r="B51" s="54" t="s">
        <v>99</v>
      </c>
      <c r="C51" s="54" t="s">
        <v>30</v>
      </c>
      <c r="D51" s="55">
        <v>10</v>
      </c>
    </row>
    <row r="52" spans="1:4" s="12" customFormat="1" ht="15.75">
      <c r="A52" s="53" t="s">
        <v>93</v>
      </c>
      <c r="B52" s="54" t="s">
        <v>58</v>
      </c>
      <c r="C52" s="54" t="s">
        <v>44</v>
      </c>
      <c r="D52" s="55">
        <f>SUM(D53)</f>
        <v>1001.1</v>
      </c>
    </row>
    <row r="53" spans="1:4" ht="31.5">
      <c r="A53" s="53" t="s">
        <v>374</v>
      </c>
      <c r="B53" s="54" t="s">
        <v>58</v>
      </c>
      <c r="C53" s="54" t="s">
        <v>103</v>
      </c>
      <c r="D53" s="55">
        <v>1001.1</v>
      </c>
    </row>
    <row r="54" spans="1:4" s="12" customFormat="1" ht="15.75">
      <c r="A54" s="53" t="s">
        <v>146</v>
      </c>
      <c r="B54" s="56"/>
      <c r="C54" s="56"/>
      <c r="D54" s="57">
        <f>SUM(D9+D17+D20+D25+D29+D32+D38+D41+D47+D52)</f>
        <v>4523950</v>
      </c>
    </row>
  </sheetData>
  <mergeCells count="1">
    <mergeCell ref="A6:D6"/>
  </mergeCells>
  <phoneticPr fontId="5" type="noConversion"/>
  <conditionalFormatting sqref="D9:D53">
    <cfRule type="cellIs" dxfId="1" priority="12" operator="lessThan">
      <formula>0</formula>
    </cfRule>
  </conditionalFormatting>
  <pageMargins left="1.1023622047244095" right="0.15748031496062992" top="0.15748031496062992" bottom="3.937007874015748E-2" header="0.51181102362204722" footer="0.23622047244094491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1224"/>
  <sheetViews>
    <sheetView zoomScaleNormal="100" workbookViewId="0">
      <selection activeCell="G5" sqref="G5"/>
    </sheetView>
  </sheetViews>
  <sheetFormatPr defaultRowHeight="15.75"/>
  <cols>
    <col min="1" max="1" width="92.28515625" style="67" customWidth="1"/>
    <col min="2" max="2" width="6.7109375" style="59" customWidth="1"/>
    <col min="3" max="3" width="9" style="62" customWidth="1"/>
    <col min="4" max="4" width="8.42578125" style="62" customWidth="1"/>
    <col min="5" max="5" width="15.5703125" style="62" customWidth="1"/>
    <col min="6" max="6" width="8.7109375" style="62" customWidth="1"/>
    <col min="7" max="7" width="16" style="129" customWidth="1"/>
    <col min="8" max="16384" width="9.140625" style="62"/>
  </cols>
  <sheetData>
    <row r="1" spans="1:8">
      <c r="A1" s="58"/>
      <c r="C1" s="60"/>
      <c r="D1" s="60"/>
      <c r="E1" s="60"/>
      <c r="F1" s="60"/>
      <c r="G1" s="61" t="s">
        <v>1178</v>
      </c>
    </row>
    <row r="2" spans="1:8">
      <c r="A2" s="58"/>
      <c r="C2" s="60"/>
      <c r="D2" s="60"/>
      <c r="E2" s="60"/>
      <c r="F2" s="60"/>
      <c r="G2" s="63" t="s">
        <v>1176</v>
      </c>
      <c r="H2" s="64"/>
    </row>
    <row r="3" spans="1:8">
      <c r="A3" s="58"/>
      <c r="C3" s="60"/>
      <c r="D3" s="60"/>
      <c r="E3" s="60"/>
      <c r="F3" s="60"/>
      <c r="G3" s="63" t="s">
        <v>142</v>
      </c>
      <c r="H3" s="64"/>
    </row>
    <row r="4" spans="1:8">
      <c r="A4" s="58"/>
      <c r="C4" s="60"/>
      <c r="D4" s="60"/>
      <c r="E4" s="60"/>
      <c r="F4" s="60"/>
      <c r="G4" s="63" t="s">
        <v>143</v>
      </c>
      <c r="H4" s="64"/>
    </row>
    <row r="5" spans="1:8">
      <c r="A5" s="58"/>
      <c r="C5" s="60"/>
      <c r="D5" s="60"/>
      <c r="E5" s="60"/>
      <c r="F5" s="60"/>
      <c r="G5" s="65" t="s">
        <v>1179</v>
      </c>
      <c r="H5" s="66"/>
    </row>
    <row r="6" spans="1:8">
      <c r="B6" s="68"/>
      <c r="C6" s="69"/>
      <c r="D6" s="69"/>
      <c r="E6" s="69"/>
      <c r="F6" s="70"/>
      <c r="G6" s="70"/>
    </row>
    <row r="7" spans="1:8" ht="23.25" customHeight="1">
      <c r="A7" s="143" t="s">
        <v>1124</v>
      </c>
      <c r="B7" s="144"/>
      <c r="C7" s="144"/>
      <c r="D7" s="144"/>
      <c r="E7" s="144"/>
      <c r="F7" s="145"/>
      <c r="G7" s="145"/>
    </row>
    <row r="8" spans="1:8">
      <c r="B8" s="71"/>
      <c r="C8" s="60"/>
      <c r="D8" s="60"/>
      <c r="E8" s="60"/>
      <c r="F8" s="60"/>
      <c r="G8" s="69" t="s">
        <v>1174</v>
      </c>
    </row>
    <row r="9" spans="1:8" ht="15" customHeight="1">
      <c r="A9" s="146" t="s">
        <v>63</v>
      </c>
      <c r="B9" s="147" t="s">
        <v>72</v>
      </c>
      <c r="C9" s="147"/>
      <c r="D9" s="147"/>
      <c r="E9" s="147"/>
      <c r="F9" s="147"/>
      <c r="G9" s="148" t="s">
        <v>73</v>
      </c>
    </row>
    <row r="10" spans="1:8" ht="56.25" customHeight="1">
      <c r="A10" s="146"/>
      <c r="B10" s="72" t="s">
        <v>74</v>
      </c>
      <c r="C10" s="73" t="s">
        <v>75</v>
      </c>
      <c r="D10" s="73" t="s">
        <v>76</v>
      </c>
      <c r="E10" s="73" t="s">
        <v>77</v>
      </c>
      <c r="F10" s="73" t="s">
        <v>375</v>
      </c>
      <c r="G10" s="149"/>
    </row>
    <row r="11" spans="1:8" s="76" customFormat="1">
      <c r="A11" s="74" t="s">
        <v>49</v>
      </c>
      <c r="B11" s="72" t="s">
        <v>50</v>
      </c>
      <c r="C11" s="73"/>
      <c r="D11" s="73"/>
      <c r="E11" s="73"/>
      <c r="F11" s="73"/>
      <c r="G11" s="75">
        <f>SUM(G12)</f>
        <v>24064.799999999999</v>
      </c>
    </row>
    <row r="12" spans="1:8">
      <c r="A12" s="74" t="s">
        <v>102</v>
      </c>
      <c r="B12" s="72"/>
      <c r="C12" s="72" t="s">
        <v>103</v>
      </c>
      <c r="D12" s="72"/>
      <c r="E12" s="72"/>
      <c r="F12" s="72"/>
      <c r="G12" s="75">
        <f>SUM(G13+G21)</f>
        <v>24064.799999999999</v>
      </c>
    </row>
    <row r="13" spans="1:8" ht="31.5">
      <c r="A13" s="74" t="s">
        <v>16</v>
      </c>
      <c r="B13" s="72"/>
      <c r="C13" s="72" t="s">
        <v>103</v>
      </c>
      <c r="D13" s="72" t="s">
        <v>17</v>
      </c>
      <c r="E13" s="72"/>
      <c r="F13" s="72"/>
      <c r="G13" s="75">
        <f>SUM(G15)</f>
        <v>16629.7</v>
      </c>
    </row>
    <row r="14" spans="1:8">
      <c r="A14" s="77" t="s">
        <v>376</v>
      </c>
      <c r="B14" s="72"/>
      <c r="C14" s="72" t="s">
        <v>103</v>
      </c>
      <c r="D14" s="72" t="s">
        <v>17</v>
      </c>
      <c r="E14" s="72" t="s">
        <v>377</v>
      </c>
      <c r="F14" s="72"/>
      <c r="G14" s="75">
        <f>SUM(G15)</f>
        <v>16629.7</v>
      </c>
    </row>
    <row r="15" spans="1:8" ht="31.5">
      <c r="A15" s="74" t="s">
        <v>14</v>
      </c>
      <c r="B15" s="72"/>
      <c r="C15" s="72" t="s">
        <v>103</v>
      </c>
      <c r="D15" s="72" t="s">
        <v>17</v>
      </c>
      <c r="E15" s="72" t="s">
        <v>378</v>
      </c>
      <c r="F15" s="72"/>
      <c r="G15" s="75">
        <f>SUM(G16+G19)</f>
        <v>16629.7</v>
      </c>
    </row>
    <row r="16" spans="1:8">
      <c r="A16" s="74" t="s">
        <v>18</v>
      </c>
      <c r="B16" s="72"/>
      <c r="C16" s="72" t="s">
        <v>103</v>
      </c>
      <c r="D16" s="72" t="s">
        <v>17</v>
      </c>
      <c r="E16" s="72" t="s">
        <v>379</v>
      </c>
      <c r="F16" s="72"/>
      <c r="G16" s="75">
        <f>SUM(G17+G18)</f>
        <v>15183.800000000001</v>
      </c>
    </row>
    <row r="17" spans="1:7" ht="47.25">
      <c r="A17" s="78" t="s">
        <v>312</v>
      </c>
      <c r="B17" s="72"/>
      <c r="C17" s="72" t="s">
        <v>103</v>
      </c>
      <c r="D17" s="72" t="s">
        <v>17</v>
      </c>
      <c r="E17" s="72" t="s">
        <v>379</v>
      </c>
      <c r="F17" s="72" t="s">
        <v>107</v>
      </c>
      <c r="G17" s="75">
        <v>15174.2</v>
      </c>
    </row>
    <row r="18" spans="1:7">
      <c r="A18" s="74" t="s">
        <v>131</v>
      </c>
      <c r="B18" s="72"/>
      <c r="C18" s="72" t="s">
        <v>103</v>
      </c>
      <c r="D18" s="72" t="s">
        <v>17</v>
      </c>
      <c r="E18" s="72" t="s">
        <v>379</v>
      </c>
      <c r="F18" s="72" t="s">
        <v>23</v>
      </c>
      <c r="G18" s="79">
        <v>9.6</v>
      </c>
    </row>
    <row r="19" spans="1:7">
      <c r="A19" s="74" t="s">
        <v>313</v>
      </c>
      <c r="B19" s="72"/>
      <c r="C19" s="72" t="s">
        <v>103</v>
      </c>
      <c r="D19" s="72" t="s">
        <v>17</v>
      </c>
      <c r="E19" s="72" t="s">
        <v>380</v>
      </c>
      <c r="F19" s="72"/>
      <c r="G19" s="75">
        <f>SUM(G20)</f>
        <v>1445.9</v>
      </c>
    </row>
    <row r="20" spans="1:7" ht="47.25">
      <c r="A20" s="78" t="s">
        <v>312</v>
      </c>
      <c r="B20" s="72"/>
      <c r="C20" s="72" t="s">
        <v>103</v>
      </c>
      <c r="D20" s="72" t="s">
        <v>17</v>
      </c>
      <c r="E20" s="72" t="s">
        <v>380</v>
      </c>
      <c r="F20" s="72" t="s">
        <v>107</v>
      </c>
      <c r="G20" s="75">
        <v>1445.9</v>
      </c>
    </row>
    <row r="21" spans="1:7">
      <c r="A21" s="74" t="s">
        <v>19</v>
      </c>
      <c r="B21" s="72"/>
      <c r="C21" s="72" t="s">
        <v>103</v>
      </c>
      <c r="D21" s="72" t="s">
        <v>58</v>
      </c>
      <c r="E21" s="72"/>
      <c r="F21" s="72"/>
      <c r="G21" s="75">
        <f>SUM(G22)</f>
        <v>7435.0999999999995</v>
      </c>
    </row>
    <row r="22" spans="1:7" ht="31.5">
      <c r="A22" s="74" t="s">
        <v>14</v>
      </c>
      <c r="B22" s="72"/>
      <c r="C22" s="72" t="s">
        <v>103</v>
      </c>
      <c r="D22" s="72" t="s">
        <v>58</v>
      </c>
      <c r="E22" s="72" t="s">
        <v>378</v>
      </c>
      <c r="F22" s="72"/>
      <c r="G22" s="75">
        <f>SUM(G23+G26+G28)</f>
        <v>7435.0999999999995</v>
      </c>
    </row>
    <row r="23" spans="1:7">
      <c r="A23" s="74" t="s">
        <v>105</v>
      </c>
      <c r="B23" s="72"/>
      <c r="C23" s="72" t="s">
        <v>103</v>
      </c>
      <c r="D23" s="72" t="s">
        <v>58</v>
      </c>
      <c r="E23" s="72" t="s">
        <v>381</v>
      </c>
      <c r="F23" s="72"/>
      <c r="G23" s="79">
        <f>SUM(G24:G25)</f>
        <v>474.59999999999997</v>
      </c>
    </row>
    <row r="24" spans="1:7">
      <c r="A24" s="74" t="s">
        <v>131</v>
      </c>
      <c r="B24" s="72"/>
      <c r="C24" s="72" t="s">
        <v>103</v>
      </c>
      <c r="D24" s="72" t="s">
        <v>58</v>
      </c>
      <c r="E24" s="72" t="s">
        <v>381</v>
      </c>
      <c r="F24" s="72" t="s">
        <v>23</v>
      </c>
      <c r="G24" s="79">
        <v>465.7</v>
      </c>
    </row>
    <row r="25" spans="1:7">
      <c r="A25" s="74" t="s">
        <v>109</v>
      </c>
      <c r="B25" s="72"/>
      <c r="C25" s="72" t="s">
        <v>103</v>
      </c>
      <c r="D25" s="72" t="s">
        <v>58</v>
      </c>
      <c r="E25" s="72" t="s">
        <v>381</v>
      </c>
      <c r="F25" s="72" t="s">
        <v>40</v>
      </c>
      <c r="G25" s="79">
        <v>8.9</v>
      </c>
    </row>
    <row r="26" spans="1:7">
      <c r="A26" s="74" t="s">
        <v>106</v>
      </c>
      <c r="B26" s="72"/>
      <c r="C26" s="72" t="s">
        <v>103</v>
      </c>
      <c r="D26" s="72" t="s">
        <v>58</v>
      </c>
      <c r="E26" s="72" t="s">
        <v>382</v>
      </c>
      <c r="F26" s="72"/>
      <c r="G26" s="79">
        <f>SUM(G27)</f>
        <v>519.79999999999995</v>
      </c>
    </row>
    <row r="27" spans="1:7">
      <c r="A27" s="74" t="s">
        <v>131</v>
      </c>
      <c r="B27" s="72"/>
      <c r="C27" s="72" t="s">
        <v>103</v>
      </c>
      <c r="D27" s="72" t="s">
        <v>58</v>
      </c>
      <c r="E27" s="72" t="s">
        <v>382</v>
      </c>
      <c r="F27" s="72" t="s">
        <v>23</v>
      </c>
      <c r="G27" s="79">
        <v>519.79999999999995</v>
      </c>
    </row>
    <row r="28" spans="1:7">
      <c r="A28" s="77" t="s">
        <v>110</v>
      </c>
      <c r="B28" s="72"/>
      <c r="C28" s="72" t="s">
        <v>103</v>
      </c>
      <c r="D28" s="72" t="s">
        <v>58</v>
      </c>
      <c r="E28" s="72" t="s">
        <v>383</v>
      </c>
      <c r="F28" s="72"/>
      <c r="G28" s="75">
        <f>SUM(G29:G31)</f>
        <v>6440.7</v>
      </c>
    </row>
    <row r="29" spans="1:7">
      <c r="A29" s="74" t="s">
        <v>131</v>
      </c>
      <c r="B29" s="72"/>
      <c r="C29" s="72" t="s">
        <v>103</v>
      </c>
      <c r="D29" s="72" t="s">
        <v>58</v>
      </c>
      <c r="E29" s="72" t="s">
        <v>383</v>
      </c>
      <c r="F29" s="72" t="s">
        <v>23</v>
      </c>
      <c r="G29" s="75">
        <v>5761.9</v>
      </c>
    </row>
    <row r="30" spans="1:7" ht="15.75" customHeight="1">
      <c r="A30" s="74" t="s">
        <v>111</v>
      </c>
      <c r="B30" s="72"/>
      <c r="C30" s="72" t="s">
        <v>103</v>
      </c>
      <c r="D30" s="72" t="s">
        <v>58</v>
      </c>
      <c r="E30" s="72" t="s">
        <v>383</v>
      </c>
      <c r="F30" s="72" t="s">
        <v>112</v>
      </c>
      <c r="G30" s="75">
        <v>663.8</v>
      </c>
    </row>
    <row r="31" spans="1:7" ht="19.5" customHeight="1">
      <c r="A31" s="74" t="s">
        <v>109</v>
      </c>
      <c r="B31" s="72"/>
      <c r="C31" s="72" t="s">
        <v>103</v>
      </c>
      <c r="D31" s="72" t="s">
        <v>58</v>
      </c>
      <c r="E31" s="72" t="s">
        <v>383</v>
      </c>
      <c r="F31" s="72" t="s">
        <v>40</v>
      </c>
      <c r="G31" s="75">
        <v>15</v>
      </c>
    </row>
    <row r="32" spans="1:7" s="76" customFormat="1">
      <c r="A32" s="74" t="s">
        <v>51</v>
      </c>
      <c r="B32" s="72" t="s">
        <v>52</v>
      </c>
      <c r="C32" s="72"/>
      <c r="D32" s="72"/>
      <c r="E32" s="72"/>
      <c r="F32" s="72"/>
      <c r="G32" s="75">
        <f>SUM(G33)</f>
        <v>8157.0999999999995</v>
      </c>
    </row>
    <row r="33" spans="1:7">
      <c r="A33" s="74" t="s">
        <v>102</v>
      </c>
      <c r="B33" s="72"/>
      <c r="C33" s="72" t="s">
        <v>103</v>
      </c>
      <c r="D33" s="72"/>
      <c r="E33" s="72"/>
      <c r="F33" s="72"/>
      <c r="G33" s="75">
        <f>SUM(G34)+G42</f>
        <v>8157.0999999999995</v>
      </c>
    </row>
    <row r="34" spans="1:7" ht="31.5">
      <c r="A34" s="77" t="s">
        <v>90</v>
      </c>
      <c r="B34" s="72"/>
      <c r="C34" s="72" t="s">
        <v>103</v>
      </c>
      <c r="D34" s="72" t="s">
        <v>91</v>
      </c>
      <c r="E34" s="72"/>
      <c r="F34" s="72"/>
      <c r="G34" s="75">
        <f>SUM(G36)</f>
        <v>7046.9</v>
      </c>
    </row>
    <row r="35" spans="1:7">
      <c r="A35" s="77" t="s">
        <v>376</v>
      </c>
      <c r="B35" s="72"/>
      <c r="C35" s="72" t="s">
        <v>103</v>
      </c>
      <c r="D35" s="72" t="s">
        <v>91</v>
      </c>
      <c r="E35" s="72" t="s">
        <v>377</v>
      </c>
      <c r="F35" s="72"/>
      <c r="G35" s="75">
        <f>SUM(G36)</f>
        <v>7046.9</v>
      </c>
    </row>
    <row r="36" spans="1:7" ht="31.5">
      <c r="A36" s="74" t="s">
        <v>14</v>
      </c>
      <c r="B36" s="72"/>
      <c r="C36" s="72" t="s">
        <v>103</v>
      </c>
      <c r="D36" s="72" t="s">
        <v>91</v>
      </c>
      <c r="E36" s="72" t="s">
        <v>378</v>
      </c>
      <c r="F36" s="72"/>
      <c r="G36" s="75">
        <f>SUM(G37+G40)</f>
        <v>7046.9</v>
      </c>
    </row>
    <row r="37" spans="1:7" ht="31.5">
      <c r="A37" s="74" t="s">
        <v>314</v>
      </c>
      <c r="B37" s="72"/>
      <c r="C37" s="72" t="s">
        <v>103</v>
      </c>
      <c r="D37" s="72" t="s">
        <v>91</v>
      </c>
      <c r="E37" s="72" t="s">
        <v>391</v>
      </c>
      <c r="F37" s="72"/>
      <c r="G37" s="75">
        <f>SUM(G38:G39)</f>
        <v>4921</v>
      </c>
    </row>
    <row r="38" spans="1:7" ht="47.25">
      <c r="A38" s="78" t="s">
        <v>312</v>
      </c>
      <c r="B38" s="72"/>
      <c r="C38" s="72" t="s">
        <v>103</v>
      </c>
      <c r="D38" s="72" t="s">
        <v>91</v>
      </c>
      <c r="E38" s="72" t="s">
        <v>391</v>
      </c>
      <c r="F38" s="72" t="s">
        <v>107</v>
      </c>
      <c r="G38" s="75">
        <v>4919.2</v>
      </c>
    </row>
    <row r="39" spans="1:7">
      <c r="A39" s="74" t="s">
        <v>131</v>
      </c>
      <c r="B39" s="72"/>
      <c r="C39" s="72" t="s">
        <v>103</v>
      </c>
      <c r="D39" s="72" t="s">
        <v>91</v>
      </c>
      <c r="E39" s="72" t="s">
        <v>391</v>
      </c>
      <c r="F39" s="72" t="s">
        <v>23</v>
      </c>
      <c r="G39" s="79">
        <v>1.8</v>
      </c>
    </row>
    <row r="40" spans="1:7" ht="31.5">
      <c r="A40" s="74" t="s">
        <v>92</v>
      </c>
      <c r="B40" s="72"/>
      <c r="C40" s="72" t="s">
        <v>103</v>
      </c>
      <c r="D40" s="72" t="s">
        <v>91</v>
      </c>
      <c r="E40" s="72" t="s">
        <v>392</v>
      </c>
      <c r="F40" s="72"/>
      <c r="G40" s="75">
        <f>SUM(G41)</f>
        <v>2125.9</v>
      </c>
    </row>
    <row r="41" spans="1:7" ht="47.25">
      <c r="A41" s="78" t="s">
        <v>312</v>
      </c>
      <c r="B41" s="72"/>
      <c r="C41" s="72" t="s">
        <v>103</v>
      </c>
      <c r="D41" s="72" t="s">
        <v>91</v>
      </c>
      <c r="E41" s="72" t="s">
        <v>392</v>
      </c>
      <c r="F41" s="72" t="s">
        <v>107</v>
      </c>
      <c r="G41" s="75">
        <v>2125.9</v>
      </c>
    </row>
    <row r="42" spans="1:7">
      <c r="A42" s="74" t="s">
        <v>19</v>
      </c>
      <c r="B42" s="72"/>
      <c r="C42" s="72" t="s">
        <v>103</v>
      </c>
      <c r="D42" s="72" t="s">
        <v>58</v>
      </c>
      <c r="E42" s="72"/>
      <c r="F42" s="72"/>
      <c r="G42" s="75">
        <f>SUM(G44)</f>
        <v>1110.2</v>
      </c>
    </row>
    <row r="43" spans="1:7">
      <c r="A43" s="77" t="s">
        <v>376</v>
      </c>
      <c r="B43" s="72"/>
      <c r="C43" s="72" t="s">
        <v>103</v>
      </c>
      <c r="D43" s="72" t="s">
        <v>58</v>
      </c>
      <c r="E43" s="72" t="s">
        <v>377</v>
      </c>
      <c r="F43" s="72"/>
      <c r="G43" s="75">
        <f>SUM(G44)</f>
        <v>1110.2</v>
      </c>
    </row>
    <row r="44" spans="1:7" ht="31.5">
      <c r="A44" s="74" t="s">
        <v>14</v>
      </c>
      <c r="B44" s="72"/>
      <c r="C44" s="72" t="s">
        <v>103</v>
      </c>
      <c r="D44" s="72" t="s">
        <v>58</v>
      </c>
      <c r="E44" s="72" t="s">
        <v>378</v>
      </c>
      <c r="F44" s="72"/>
      <c r="G44" s="79">
        <f>SUM(G45+G48+G50)</f>
        <v>1110.2</v>
      </c>
    </row>
    <row r="45" spans="1:7">
      <c r="A45" s="74" t="s">
        <v>105</v>
      </c>
      <c r="B45" s="72"/>
      <c r="C45" s="72" t="s">
        <v>103</v>
      </c>
      <c r="D45" s="72" t="s">
        <v>58</v>
      </c>
      <c r="E45" s="72" t="s">
        <v>381</v>
      </c>
      <c r="F45" s="72"/>
      <c r="G45" s="79">
        <f>SUM(G46:G47)</f>
        <v>103.3</v>
      </c>
    </row>
    <row r="46" spans="1:7">
      <c r="A46" s="74" t="s">
        <v>131</v>
      </c>
      <c r="B46" s="72"/>
      <c r="C46" s="72" t="s">
        <v>103</v>
      </c>
      <c r="D46" s="72" t="s">
        <v>58</v>
      </c>
      <c r="E46" s="72" t="s">
        <v>381</v>
      </c>
      <c r="F46" s="72" t="s">
        <v>23</v>
      </c>
      <c r="G46" s="79">
        <v>99.5</v>
      </c>
    </row>
    <row r="47" spans="1:7">
      <c r="A47" s="74" t="s">
        <v>109</v>
      </c>
      <c r="B47" s="72"/>
      <c r="C47" s="72" t="s">
        <v>103</v>
      </c>
      <c r="D47" s="72" t="s">
        <v>58</v>
      </c>
      <c r="E47" s="72" t="s">
        <v>381</v>
      </c>
      <c r="F47" s="72" t="s">
        <v>40</v>
      </c>
      <c r="G47" s="79">
        <v>3.8</v>
      </c>
    </row>
    <row r="48" spans="1:7">
      <c r="A48" s="74" t="s">
        <v>106</v>
      </c>
      <c r="B48" s="72"/>
      <c r="C48" s="72" t="s">
        <v>103</v>
      </c>
      <c r="D48" s="72" t="s">
        <v>58</v>
      </c>
      <c r="E48" s="72" t="s">
        <v>382</v>
      </c>
      <c r="F48" s="72"/>
      <c r="G48" s="79">
        <f>SUM(G49)</f>
        <v>224.7</v>
      </c>
    </row>
    <row r="49" spans="1:7">
      <c r="A49" s="74" t="s">
        <v>131</v>
      </c>
      <c r="B49" s="72"/>
      <c r="C49" s="72" t="s">
        <v>103</v>
      </c>
      <c r="D49" s="72" t="s">
        <v>58</v>
      </c>
      <c r="E49" s="72" t="s">
        <v>382</v>
      </c>
      <c r="F49" s="72" t="s">
        <v>23</v>
      </c>
      <c r="G49" s="75">
        <v>224.7</v>
      </c>
    </row>
    <row r="50" spans="1:7">
      <c r="A50" s="77" t="s">
        <v>110</v>
      </c>
      <c r="B50" s="72"/>
      <c r="C50" s="72" t="s">
        <v>103</v>
      </c>
      <c r="D50" s="72" t="s">
        <v>58</v>
      </c>
      <c r="E50" s="72" t="s">
        <v>383</v>
      </c>
      <c r="F50" s="72"/>
      <c r="G50" s="75">
        <f>SUM(G51:G52)</f>
        <v>782.2</v>
      </c>
    </row>
    <row r="51" spans="1:7">
      <c r="A51" s="74" t="s">
        <v>131</v>
      </c>
      <c r="B51" s="72"/>
      <c r="C51" s="72" t="s">
        <v>103</v>
      </c>
      <c r="D51" s="72" t="s">
        <v>58</v>
      </c>
      <c r="E51" s="72" t="s">
        <v>383</v>
      </c>
      <c r="F51" s="72" t="s">
        <v>23</v>
      </c>
      <c r="G51" s="75">
        <v>750</v>
      </c>
    </row>
    <row r="52" spans="1:7">
      <c r="A52" s="74" t="s">
        <v>109</v>
      </c>
      <c r="B52" s="72"/>
      <c r="C52" s="72" t="s">
        <v>103</v>
      </c>
      <c r="D52" s="72" t="s">
        <v>58</v>
      </c>
      <c r="E52" s="72" t="s">
        <v>383</v>
      </c>
      <c r="F52" s="72" t="s">
        <v>40</v>
      </c>
      <c r="G52" s="75">
        <v>32.200000000000003</v>
      </c>
    </row>
    <row r="53" spans="1:7" s="76" customFormat="1">
      <c r="A53" s="74" t="s">
        <v>53</v>
      </c>
      <c r="B53" s="73">
        <v>283</v>
      </c>
      <c r="C53" s="80"/>
      <c r="D53" s="80"/>
      <c r="E53" s="80"/>
      <c r="F53" s="80"/>
      <c r="G53" s="81">
        <f>SUM(G54+G147+G181+G379+G421)+G264+G397+G468+G416</f>
        <v>765506.3</v>
      </c>
    </row>
    <row r="54" spans="1:7">
      <c r="A54" s="74" t="s">
        <v>102</v>
      </c>
      <c r="B54" s="73"/>
      <c r="C54" s="82" t="s">
        <v>103</v>
      </c>
      <c r="D54" s="82"/>
      <c r="E54" s="82"/>
      <c r="F54" s="80"/>
      <c r="G54" s="79">
        <f>SUM(G55+G60)+G86+G91</f>
        <v>183021.5</v>
      </c>
    </row>
    <row r="55" spans="1:7" ht="31.5">
      <c r="A55" s="74" t="s">
        <v>315</v>
      </c>
      <c r="B55" s="73"/>
      <c r="C55" s="82" t="s">
        <v>103</v>
      </c>
      <c r="D55" s="82" t="s">
        <v>104</v>
      </c>
      <c r="E55" s="82"/>
      <c r="F55" s="80"/>
      <c r="G55" s="79">
        <f>SUM(G56)</f>
        <v>2272.6999999999998</v>
      </c>
    </row>
    <row r="56" spans="1:7" ht="31.5">
      <c r="A56" s="83" t="s">
        <v>940</v>
      </c>
      <c r="B56" s="84"/>
      <c r="C56" s="82" t="s">
        <v>103</v>
      </c>
      <c r="D56" s="82" t="s">
        <v>104</v>
      </c>
      <c r="E56" s="80" t="s">
        <v>393</v>
      </c>
      <c r="F56" s="80"/>
      <c r="G56" s="79">
        <f>SUM(G57)</f>
        <v>2272.6999999999998</v>
      </c>
    </row>
    <row r="57" spans="1:7" ht="31.5">
      <c r="A57" s="74" t="s">
        <v>14</v>
      </c>
      <c r="B57" s="73"/>
      <c r="C57" s="82" t="s">
        <v>103</v>
      </c>
      <c r="D57" s="82" t="s">
        <v>104</v>
      </c>
      <c r="E57" s="82" t="s">
        <v>394</v>
      </c>
      <c r="F57" s="82"/>
      <c r="G57" s="79">
        <f>SUM(G58)</f>
        <v>2272.6999999999998</v>
      </c>
    </row>
    <row r="58" spans="1:7">
      <c r="A58" s="74" t="s">
        <v>15</v>
      </c>
      <c r="B58" s="73"/>
      <c r="C58" s="82" t="s">
        <v>103</v>
      </c>
      <c r="D58" s="82" t="s">
        <v>104</v>
      </c>
      <c r="E58" s="82" t="s">
        <v>395</v>
      </c>
      <c r="F58" s="82"/>
      <c r="G58" s="79">
        <f>SUM(G59)</f>
        <v>2272.6999999999998</v>
      </c>
    </row>
    <row r="59" spans="1:7" ht="47.25">
      <c r="A59" s="78" t="s">
        <v>312</v>
      </c>
      <c r="B59" s="73"/>
      <c r="C59" s="82" t="s">
        <v>103</v>
      </c>
      <c r="D59" s="82" t="s">
        <v>104</v>
      </c>
      <c r="E59" s="82" t="s">
        <v>395</v>
      </c>
      <c r="F59" s="82" t="s">
        <v>107</v>
      </c>
      <c r="G59" s="79">
        <v>2272.6999999999998</v>
      </c>
    </row>
    <row r="60" spans="1:7" ht="31.5">
      <c r="A60" s="74" t="s">
        <v>64</v>
      </c>
      <c r="B60" s="73"/>
      <c r="C60" s="82" t="s">
        <v>103</v>
      </c>
      <c r="D60" s="82" t="s">
        <v>25</v>
      </c>
      <c r="E60" s="80"/>
      <c r="F60" s="80"/>
      <c r="G60" s="79">
        <f>SUM(G72)+G61+G67+G78</f>
        <v>115407.7</v>
      </c>
    </row>
    <row r="61" spans="1:7" ht="31.5">
      <c r="A61" s="74" t="s">
        <v>941</v>
      </c>
      <c r="B61" s="73"/>
      <c r="C61" s="82" t="s">
        <v>103</v>
      </c>
      <c r="D61" s="82" t="s">
        <v>25</v>
      </c>
      <c r="E61" s="80" t="s">
        <v>396</v>
      </c>
      <c r="F61" s="80"/>
      <c r="G61" s="79">
        <f>SUM(G62)</f>
        <v>1447.3</v>
      </c>
    </row>
    <row r="62" spans="1:7" ht="63">
      <c r="A62" s="83" t="s">
        <v>397</v>
      </c>
      <c r="B62" s="84"/>
      <c r="C62" s="82" t="s">
        <v>103</v>
      </c>
      <c r="D62" s="82" t="s">
        <v>25</v>
      </c>
      <c r="E62" s="82" t="s">
        <v>398</v>
      </c>
      <c r="F62" s="80"/>
      <c r="G62" s="79">
        <f>SUM(G63)</f>
        <v>1447.3</v>
      </c>
    </row>
    <row r="63" spans="1:7" ht="31.5">
      <c r="A63" s="74" t="s">
        <v>14</v>
      </c>
      <c r="B63" s="73"/>
      <c r="C63" s="82" t="s">
        <v>103</v>
      </c>
      <c r="D63" s="82" t="s">
        <v>25</v>
      </c>
      <c r="E63" s="82" t="s">
        <v>399</v>
      </c>
      <c r="F63" s="80"/>
      <c r="G63" s="79">
        <f>SUM(G64)</f>
        <v>1447.3</v>
      </c>
    </row>
    <row r="64" spans="1:7" ht="31.5">
      <c r="A64" s="74" t="s">
        <v>28</v>
      </c>
      <c r="B64" s="73"/>
      <c r="C64" s="82" t="s">
        <v>103</v>
      </c>
      <c r="D64" s="82" t="s">
        <v>25</v>
      </c>
      <c r="E64" s="82" t="s">
        <v>400</v>
      </c>
      <c r="F64" s="80"/>
      <c r="G64" s="79">
        <f>SUM(G65:G66)</f>
        <v>1447.3</v>
      </c>
    </row>
    <row r="65" spans="1:7" ht="47.25">
      <c r="A65" s="78" t="s">
        <v>312</v>
      </c>
      <c r="B65" s="73"/>
      <c r="C65" s="82" t="s">
        <v>103</v>
      </c>
      <c r="D65" s="82" t="s">
        <v>25</v>
      </c>
      <c r="E65" s="82" t="s">
        <v>400</v>
      </c>
      <c r="F65" s="82" t="s">
        <v>107</v>
      </c>
      <c r="G65" s="79">
        <f>1423.7-42.2</f>
        <v>1381.5</v>
      </c>
    </row>
    <row r="66" spans="1:7">
      <c r="A66" s="74" t="s">
        <v>131</v>
      </c>
      <c r="B66" s="73"/>
      <c r="C66" s="82" t="s">
        <v>103</v>
      </c>
      <c r="D66" s="82" t="s">
        <v>25</v>
      </c>
      <c r="E66" s="82" t="s">
        <v>400</v>
      </c>
      <c r="F66" s="82" t="s">
        <v>23</v>
      </c>
      <c r="G66" s="79">
        <v>65.8</v>
      </c>
    </row>
    <row r="67" spans="1:7" ht="31.5">
      <c r="A67" s="74" t="s">
        <v>942</v>
      </c>
      <c r="B67" s="85"/>
      <c r="C67" s="82" t="s">
        <v>103</v>
      </c>
      <c r="D67" s="82" t="s">
        <v>25</v>
      </c>
      <c r="E67" s="82" t="s">
        <v>401</v>
      </c>
      <c r="F67" s="80"/>
      <c r="G67" s="79">
        <f>SUM(G68)</f>
        <v>378.09999999999997</v>
      </c>
    </row>
    <row r="68" spans="1:7" ht="63">
      <c r="A68" s="83" t="s">
        <v>397</v>
      </c>
      <c r="B68" s="85"/>
      <c r="C68" s="82" t="s">
        <v>103</v>
      </c>
      <c r="D68" s="82" t="s">
        <v>25</v>
      </c>
      <c r="E68" s="80" t="s">
        <v>402</v>
      </c>
      <c r="F68" s="80"/>
      <c r="G68" s="79">
        <f>SUM(G69)</f>
        <v>378.09999999999997</v>
      </c>
    </row>
    <row r="69" spans="1:7">
      <c r="A69" s="74" t="s">
        <v>34</v>
      </c>
      <c r="B69" s="85"/>
      <c r="C69" s="82" t="s">
        <v>103</v>
      </c>
      <c r="D69" s="82" t="s">
        <v>25</v>
      </c>
      <c r="E69" s="80" t="s">
        <v>403</v>
      </c>
      <c r="F69" s="80"/>
      <c r="G69" s="79">
        <f>SUM(G70:G71)</f>
        <v>378.09999999999997</v>
      </c>
    </row>
    <row r="70" spans="1:7" ht="47.25">
      <c r="A70" s="78" t="s">
        <v>312</v>
      </c>
      <c r="B70" s="85"/>
      <c r="C70" s="82" t="s">
        <v>103</v>
      </c>
      <c r="D70" s="82" t="s">
        <v>25</v>
      </c>
      <c r="E70" s="80" t="s">
        <v>403</v>
      </c>
      <c r="F70" s="80">
        <v>100</v>
      </c>
      <c r="G70" s="79">
        <v>347.7</v>
      </c>
    </row>
    <row r="71" spans="1:7">
      <c r="A71" s="74" t="s">
        <v>131</v>
      </c>
      <c r="B71" s="85"/>
      <c r="C71" s="82" t="s">
        <v>103</v>
      </c>
      <c r="D71" s="82" t="s">
        <v>25</v>
      </c>
      <c r="E71" s="80" t="s">
        <v>403</v>
      </c>
      <c r="F71" s="82" t="s">
        <v>23</v>
      </c>
      <c r="G71" s="79">
        <v>30.4</v>
      </c>
    </row>
    <row r="72" spans="1:7" ht="31.5">
      <c r="A72" s="83" t="s">
        <v>943</v>
      </c>
      <c r="B72" s="84"/>
      <c r="C72" s="82" t="s">
        <v>103</v>
      </c>
      <c r="D72" s="82" t="s">
        <v>25</v>
      </c>
      <c r="E72" s="80" t="s">
        <v>393</v>
      </c>
      <c r="F72" s="80"/>
      <c r="G72" s="79">
        <f>SUM(G73)</f>
        <v>113483.09999999999</v>
      </c>
    </row>
    <row r="73" spans="1:7" ht="31.5">
      <c r="A73" s="74" t="s">
        <v>14</v>
      </c>
      <c r="B73" s="73"/>
      <c r="C73" s="82" t="s">
        <v>103</v>
      </c>
      <c r="D73" s="82" t="s">
        <v>25</v>
      </c>
      <c r="E73" s="82" t="s">
        <v>394</v>
      </c>
      <c r="F73" s="82"/>
      <c r="G73" s="79">
        <f>SUM(G74)</f>
        <v>113483.09999999999</v>
      </c>
    </row>
    <row r="74" spans="1:7">
      <c r="A74" s="74" t="s">
        <v>18</v>
      </c>
      <c r="B74" s="73"/>
      <c r="C74" s="82" t="s">
        <v>103</v>
      </c>
      <c r="D74" s="82" t="s">
        <v>25</v>
      </c>
      <c r="E74" s="82" t="s">
        <v>404</v>
      </c>
      <c r="F74" s="82"/>
      <c r="G74" s="79">
        <f>SUM(G75:G77)</f>
        <v>113483.09999999999</v>
      </c>
    </row>
    <row r="75" spans="1:7" ht="47.25">
      <c r="A75" s="78" t="s">
        <v>312</v>
      </c>
      <c r="B75" s="73"/>
      <c r="C75" s="82" t="s">
        <v>103</v>
      </c>
      <c r="D75" s="82" t="s">
        <v>25</v>
      </c>
      <c r="E75" s="82" t="s">
        <v>404</v>
      </c>
      <c r="F75" s="82" t="s">
        <v>107</v>
      </c>
      <c r="G75" s="79">
        <v>113482.9</v>
      </c>
    </row>
    <row r="76" spans="1:7">
      <c r="A76" s="74" t="s">
        <v>131</v>
      </c>
      <c r="B76" s="73"/>
      <c r="C76" s="82" t="s">
        <v>103</v>
      </c>
      <c r="D76" s="82" t="s">
        <v>25</v>
      </c>
      <c r="E76" s="82" t="s">
        <v>404</v>
      </c>
      <c r="F76" s="82" t="s">
        <v>23</v>
      </c>
      <c r="G76" s="79">
        <v>0.2</v>
      </c>
    </row>
    <row r="77" spans="1:7" hidden="1">
      <c r="A77" s="74" t="s">
        <v>111</v>
      </c>
      <c r="B77" s="73"/>
      <c r="C77" s="82" t="s">
        <v>103</v>
      </c>
      <c r="D77" s="82" t="s">
        <v>25</v>
      </c>
      <c r="E77" s="82" t="s">
        <v>404</v>
      </c>
      <c r="F77" s="82" t="s">
        <v>112</v>
      </c>
      <c r="G77" s="79">
        <v>0</v>
      </c>
    </row>
    <row r="78" spans="1:7">
      <c r="A78" s="74" t="s">
        <v>376</v>
      </c>
      <c r="B78" s="73"/>
      <c r="C78" s="82" t="s">
        <v>103</v>
      </c>
      <c r="D78" s="82" t="s">
        <v>25</v>
      </c>
      <c r="E78" s="82" t="s">
        <v>377</v>
      </c>
      <c r="F78" s="82"/>
      <c r="G78" s="79">
        <f>SUM(G79)</f>
        <v>99.2</v>
      </c>
    </row>
    <row r="79" spans="1:7" ht="63">
      <c r="A79" s="83" t="s">
        <v>397</v>
      </c>
      <c r="B79" s="84"/>
      <c r="C79" s="82" t="s">
        <v>103</v>
      </c>
      <c r="D79" s="82" t="s">
        <v>25</v>
      </c>
      <c r="E79" s="82" t="s">
        <v>405</v>
      </c>
      <c r="F79" s="82"/>
      <c r="G79" s="79">
        <f>SUM(G80+G83)</f>
        <v>99.2</v>
      </c>
    </row>
    <row r="80" spans="1:7" ht="31.5">
      <c r="A80" s="74" t="s">
        <v>88</v>
      </c>
      <c r="B80" s="73"/>
      <c r="C80" s="82" t="s">
        <v>103</v>
      </c>
      <c r="D80" s="82" t="s">
        <v>25</v>
      </c>
      <c r="E80" s="82" t="s">
        <v>406</v>
      </c>
      <c r="F80" s="80"/>
      <c r="G80" s="79">
        <f>SUM(G81:G82)</f>
        <v>99.2</v>
      </c>
    </row>
    <row r="81" spans="1:7" ht="47.25">
      <c r="A81" s="78" t="s">
        <v>312</v>
      </c>
      <c r="B81" s="73"/>
      <c r="C81" s="82" t="s">
        <v>103</v>
      </c>
      <c r="D81" s="82" t="s">
        <v>25</v>
      </c>
      <c r="E81" s="82" t="s">
        <v>406</v>
      </c>
      <c r="F81" s="82" t="s">
        <v>107</v>
      </c>
      <c r="G81" s="79">
        <v>95.9</v>
      </c>
    </row>
    <row r="82" spans="1:7" ht="27.75" customHeight="1">
      <c r="A82" s="74" t="s">
        <v>131</v>
      </c>
      <c r="B82" s="73"/>
      <c r="C82" s="82" t="s">
        <v>103</v>
      </c>
      <c r="D82" s="82" t="s">
        <v>25</v>
      </c>
      <c r="E82" s="82" t="s">
        <v>406</v>
      </c>
      <c r="F82" s="82" t="s">
        <v>23</v>
      </c>
      <c r="G82" s="79">
        <v>3.3</v>
      </c>
    </row>
    <row r="83" spans="1:7" ht="31.5" hidden="1">
      <c r="A83" s="74" t="s">
        <v>407</v>
      </c>
      <c r="B83" s="86"/>
      <c r="C83" s="82" t="s">
        <v>103</v>
      </c>
      <c r="D83" s="82" t="s">
        <v>25</v>
      </c>
      <c r="E83" s="82" t="s">
        <v>408</v>
      </c>
      <c r="F83" s="80"/>
      <c r="G83" s="79">
        <f>SUM(G84:G85)</f>
        <v>0</v>
      </c>
    </row>
    <row r="84" spans="1:7" ht="47.25" hidden="1">
      <c r="A84" s="78" t="s">
        <v>312</v>
      </c>
      <c r="B84" s="86"/>
      <c r="C84" s="82" t="s">
        <v>103</v>
      </c>
      <c r="D84" s="82" t="s">
        <v>25</v>
      </c>
      <c r="E84" s="82" t="s">
        <v>408</v>
      </c>
      <c r="F84" s="82" t="s">
        <v>107</v>
      </c>
      <c r="G84" s="79"/>
    </row>
    <row r="85" spans="1:7" hidden="1">
      <c r="A85" s="74" t="s">
        <v>131</v>
      </c>
      <c r="B85" s="86"/>
      <c r="C85" s="82" t="s">
        <v>103</v>
      </c>
      <c r="D85" s="82" t="s">
        <v>25</v>
      </c>
      <c r="E85" s="82" t="s">
        <v>408</v>
      </c>
      <c r="F85" s="82" t="s">
        <v>23</v>
      </c>
      <c r="G85" s="79"/>
    </row>
    <row r="86" spans="1:7">
      <c r="A86" s="74" t="s">
        <v>29</v>
      </c>
      <c r="B86" s="73"/>
      <c r="C86" s="82" t="s">
        <v>103</v>
      </c>
      <c r="D86" s="82" t="s">
        <v>30</v>
      </c>
      <c r="E86" s="82"/>
      <c r="F86" s="82"/>
      <c r="G86" s="79">
        <f>SUM(G87)</f>
        <v>121.1</v>
      </c>
    </row>
    <row r="87" spans="1:7">
      <c r="A87" s="74" t="s">
        <v>409</v>
      </c>
      <c r="B87" s="73"/>
      <c r="C87" s="82" t="s">
        <v>103</v>
      </c>
      <c r="D87" s="82" t="s">
        <v>30</v>
      </c>
      <c r="E87" s="82" t="s">
        <v>377</v>
      </c>
      <c r="F87" s="82"/>
      <c r="G87" s="79">
        <f>SUM(G88)</f>
        <v>121.1</v>
      </c>
    </row>
    <row r="88" spans="1:7" ht="63">
      <c r="A88" s="83" t="s">
        <v>397</v>
      </c>
      <c r="B88" s="84"/>
      <c r="C88" s="82" t="s">
        <v>103</v>
      </c>
      <c r="D88" s="82" t="s">
        <v>30</v>
      </c>
      <c r="E88" s="82" t="s">
        <v>405</v>
      </c>
      <c r="F88" s="82"/>
      <c r="G88" s="79">
        <f>SUM(G89)</f>
        <v>121.1</v>
      </c>
    </row>
    <row r="89" spans="1:7" ht="47.25">
      <c r="A89" s="74" t="s">
        <v>317</v>
      </c>
      <c r="B89" s="73"/>
      <c r="C89" s="82" t="s">
        <v>103</v>
      </c>
      <c r="D89" s="82" t="s">
        <v>30</v>
      </c>
      <c r="E89" s="82" t="s">
        <v>410</v>
      </c>
      <c r="F89" s="82"/>
      <c r="G89" s="79">
        <f>SUM(G90)</f>
        <v>121.1</v>
      </c>
    </row>
    <row r="90" spans="1:7">
      <c r="A90" s="74" t="s">
        <v>108</v>
      </c>
      <c r="B90" s="73"/>
      <c r="C90" s="82" t="s">
        <v>103</v>
      </c>
      <c r="D90" s="82" t="s">
        <v>30</v>
      </c>
      <c r="E90" s="82" t="s">
        <v>410</v>
      </c>
      <c r="F90" s="82" t="s">
        <v>23</v>
      </c>
      <c r="G90" s="79">
        <v>121.1</v>
      </c>
    </row>
    <row r="91" spans="1:7">
      <c r="A91" s="74" t="s">
        <v>19</v>
      </c>
      <c r="B91" s="73"/>
      <c r="C91" s="82" t="s">
        <v>103</v>
      </c>
      <c r="D91" s="82" t="s">
        <v>58</v>
      </c>
      <c r="E91" s="82"/>
      <c r="F91" s="80"/>
      <c r="G91" s="79">
        <f>SUM(G92+G99+G102+G113+G126+G128+G132+G134+G143)+G94</f>
        <v>65220</v>
      </c>
    </row>
    <row r="92" spans="1:7" ht="31.5" hidden="1">
      <c r="A92" s="74" t="s">
        <v>944</v>
      </c>
      <c r="B92" s="73"/>
      <c r="C92" s="82" t="s">
        <v>103</v>
      </c>
      <c r="D92" s="82" t="s">
        <v>58</v>
      </c>
      <c r="E92" s="82" t="s">
        <v>401</v>
      </c>
      <c r="F92" s="80"/>
      <c r="G92" s="79">
        <f>SUM(G93)</f>
        <v>0</v>
      </c>
    </row>
    <row r="93" spans="1:7" hidden="1">
      <c r="A93" s="74" t="s">
        <v>108</v>
      </c>
      <c r="B93" s="73"/>
      <c r="C93" s="82" t="s">
        <v>103</v>
      </c>
      <c r="D93" s="82" t="s">
        <v>58</v>
      </c>
      <c r="E93" s="80" t="s">
        <v>401</v>
      </c>
      <c r="F93" s="80">
        <v>200</v>
      </c>
      <c r="G93" s="79"/>
    </row>
    <row r="94" spans="1:7" ht="47.25">
      <c r="A94" s="74" t="s">
        <v>945</v>
      </c>
      <c r="B94" s="73"/>
      <c r="C94" s="73" t="s">
        <v>103</v>
      </c>
      <c r="D94" s="82" t="s">
        <v>58</v>
      </c>
      <c r="E94" s="82" t="s">
        <v>946</v>
      </c>
      <c r="F94" s="80"/>
      <c r="G94" s="79">
        <f>SUM(G95)</f>
        <v>18</v>
      </c>
    </row>
    <row r="95" spans="1:7">
      <c r="A95" s="74" t="s">
        <v>947</v>
      </c>
      <c r="B95" s="73"/>
      <c r="C95" s="73" t="s">
        <v>103</v>
      </c>
      <c r="D95" s="82" t="s">
        <v>58</v>
      </c>
      <c r="E95" s="82" t="s">
        <v>948</v>
      </c>
      <c r="F95" s="80"/>
      <c r="G95" s="79">
        <f>SUM(G96)</f>
        <v>18</v>
      </c>
    </row>
    <row r="96" spans="1:7" ht="47.25">
      <c r="A96" s="74" t="s">
        <v>318</v>
      </c>
      <c r="B96" s="73"/>
      <c r="C96" s="73" t="s">
        <v>103</v>
      </c>
      <c r="D96" s="82" t="s">
        <v>58</v>
      </c>
      <c r="E96" s="82" t="s">
        <v>949</v>
      </c>
      <c r="F96" s="80"/>
      <c r="G96" s="79">
        <f>SUM(G97)</f>
        <v>18</v>
      </c>
    </row>
    <row r="97" spans="1:7" ht="31.5">
      <c r="A97" s="74" t="s">
        <v>950</v>
      </c>
      <c r="B97" s="73"/>
      <c r="C97" s="73" t="s">
        <v>103</v>
      </c>
      <c r="D97" s="82" t="s">
        <v>58</v>
      </c>
      <c r="E97" s="82" t="s">
        <v>951</v>
      </c>
      <c r="F97" s="80"/>
      <c r="G97" s="79">
        <f>SUM(G98)</f>
        <v>18</v>
      </c>
    </row>
    <row r="98" spans="1:7">
      <c r="A98" s="74" t="s">
        <v>108</v>
      </c>
      <c r="B98" s="73"/>
      <c r="C98" s="73" t="s">
        <v>103</v>
      </c>
      <c r="D98" s="82" t="s">
        <v>58</v>
      </c>
      <c r="E98" s="82" t="s">
        <v>951</v>
      </c>
      <c r="F98" s="80">
        <v>200</v>
      </c>
      <c r="G98" s="79">
        <v>18</v>
      </c>
    </row>
    <row r="99" spans="1:7" ht="31.5">
      <c r="A99" s="74" t="s">
        <v>952</v>
      </c>
      <c r="B99" s="73"/>
      <c r="C99" s="82" t="s">
        <v>103</v>
      </c>
      <c r="D99" s="82" t="s">
        <v>58</v>
      </c>
      <c r="E99" s="82" t="s">
        <v>411</v>
      </c>
      <c r="F99" s="80"/>
      <c r="G99" s="79">
        <f>SUM(G100:G101)</f>
        <v>122.3</v>
      </c>
    </row>
    <row r="100" spans="1:7">
      <c r="A100" s="74" t="s">
        <v>131</v>
      </c>
      <c r="B100" s="73"/>
      <c r="C100" s="82" t="s">
        <v>103</v>
      </c>
      <c r="D100" s="82" t="s">
        <v>58</v>
      </c>
      <c r="E100" s="80" t="s">
        <v>411</v>
      </c>
      <c r="F100" s="80">
        <v>200</v>
      </c>
      <c r="G100" s="79">
        <v>122.3</v>
      </c>
    </row>
    <row r="101" spans="1:7" hidden="1">
      <c r="A101" s="74" t="s">
        <v>109</v>
      </c>
      <c r="B101" s="73"/>
      <c r="C101" s="82" t="s">
        <v>103</v>
      </c>
      <c r="D101" s="82" t="s">
        <v>58</v>
      </c>
      <c r="E101" s="80" t="s">
        <v>411</v>
      </c>
      <c r="F101" s="80">
        <v>800</v>
      </c>
      <c r="G101" s="79"/>
    </row>
    <row r="102" spans="1:7" ht="31.5">
      <c r="A102" s="83" t="s">
        <v>940</v>
      </c>
      <c r="B102" s="84"/>
      <c r="C102" s="82" t="s">
        <v>103</v>
      </c>
      <c r="D102" s="82" t="s">
        <v>58</v>
      </c>
      <c r="E102" s="80" t="s">
        <v>393</v>
      </c>
      <c r="F102" s="80"/>
      <c r="G102" s="79">
        <f>SUM(G103)</f>
        <v>28674.6</v>
      </c>
    </row>
    <row r="103" spans="1:7" ht="31.5">
      <c r="A103" s="74" t="s">
        <v>14</v>
      </c>
      <c r="B103" s="73"/>
      <c r="C103" s="82" t="s">
        <v>103</v>
      </c>
      <c r="D103" s="82" t="s">
        <v>58</v>
      </c>
      <c r="E103" s="82" t="s">
        <v>394</v>
      </c>
      <c r="F103" s="80"/>
      <c r="G103" s="79">
        <f>SUM(G104+G107+G109)</f>
        <v>28674.6</v>
      </c>
    </row>
    <row r="104" spans="1:7">
      <c r="A104" s="74" t="s">
        <v>105</v>
      </c>
      <c r="B104" s="73"/>
      <c r="C104" s="82" t="s">
        <v>103</v>
      </c>
      <c r="D104" s="82" t="s">
        <v>58</v>
      </c>
      <c r="E104" s="80" t="s">
        <v>412</v>
      </c>
      <c r="F104" s="80"/>
      <c r="G104" s="79">
        <f>SUM(G105:G106)</f>
        <v>3324.9</v>
      </c>
    </row>
    <row r="105" spans="1:7">
      <c r="A105" s="74" t="s">
        <v>131</v>
      </c>
      <c r="B105" s="73"/>
      <c r="C105" s="82" t="s">
        <v>103</v>
      </c>
      <c r="D105" s="82" t="s">
        <v>58</v>
      </c>
      <c r="E105" s="80" t="s">
        <v>412</v>
      </c>
      <c r="F105" s="80">
        <v>200</v>
      </c>
      <c r="G105" s="79">
        <v>3239.4</v>
      </c>
    </row>
    <row r="106" spans="1:7">
      <c r="A106" s="74" t="s">
        <v>109</v>
      </c>
      <c r="B106" s="73"/>
      <c r="C106" s="82" t="s">
        <v>103</v>
      </c>
      <c r="D106" s="82" t="s">
        <v>58</v>
      </c>
      <c r="E106" s="80" t="s">
        <v>412</v>
      </c>
      <c r="F106" s="80">
        <v>800</v>
      </c>
      <c r="G106" s="79">
        <v>85.5</v>
      </c>
    </row>
    <row r="107" spans="1:7">
      <c r="A107" s="74" t="s">
        <v>106</v>
      </c>
      <c r="B107" s="73"/>
      <c r="C107" s="82" t="s">
        <v>103</v>
      </c>
      <c r="D107" s="82" t="s">
        <v>58</v>
      </c>
      <c r="E107" s="80" t="s">
        <v>413</v>
      </c>
      <c r="F107" s="80"/>
      <c r="G107" s="79">
        <f>SUM(G108)</f>
        <v>10238.700000000001</v>
      </c>
    </row>
    <row r="108" spans="1:7">
      <c r="A108" s="74" t="s">
        <v>131</v>
      </c>
      <c r="B108" s="73"/>
      <c r="C108" s="82" t="s">
        <v>103</v>
      </c>
      <c r="D108" s="82" t="s">
        <v>58</v>
      </c>
      <c r="E108" s="80" t="s">
        <v>413</v>
      </c>
      <c r="F108" s="80">
        <v>200</v>
      </c>
      <c r="G108" s="79">
        <v>10238.700000000001</v>
      </c>
    </row>
    <row r="109" spans="1:7">
      <c r="A109" s="74" t="s">
        <v>110</v>
      </c>
      <c r="B109" s="73"/>
      <c r="C109" s="82" t="s">
        <v>103</v>
      </c>
      <c r="D109" s="82" t="s">
        <v>58</v>
      </c>
      <c r="E109" s="80" t="s">
        <v>414</v>
      </c>
      <c r="F109" s="80"/>
      <c r="G109" s="79">
        <f>SUM(G110:G112)</f>
        <v>15111</v>
      </c>
    </row>
    <row r="110" spans="1:7" ht="27.75" customHeight="1">
      <c r="A110" s="74" t="s">
        <v>131</v>
      </c>
      <c r="B110" s="73"/>
      <c r="C110" s="82" t="s">
        <v>103</v>
      </c>
      <c r="D110" s="82" t="s">
        <v>58</v>
      </c>
      <c r="E110" s="80" t="s">
        <v>414</v>
      </c>
      <c r="F110" s="80">
        <v>200</v>
      </c>
      <c r="G110" s="79">
        <v>12877.9</v>
      </c>
    </row>
    <row r="111" spans="1:7" ht="14.25" customHeight="1">
      <c r="A111" s="74" t="s">
        <v>111</v>
      </c>
      <c r="B111" s="73"/>
      <c r="C111" s="82" t="s">
        <v>103</v>
      </c>
      <c r="D111" s="82" t="s">
        <v>58</v>
      </c>
      <c r="E111" s="80" t="s">
        <v>414</v>
      </c>
      <c r="F111" s="80">
        <v>300</v>
      </c>
      <c r="G111" s="79">
        <v>11.5</v>
      </c>
    </row>
    <row r="112" spans="1:7">
      <c r="A112" s="74" t="s">
        <v>109</v>
      </c>
      <c r="B112" s="73"/>
      <c r="C112" s="82" t="s">
        <v>103</v>
      </c>
      <c r="D112" s="82" t="s">
        <v>58</v>
      </c>
      <c r="E112" s="80" t="s">
        <v>414</v>
      </c>
      <c r="F112" s="80">
        <v>800</v>
      </c>
      <c r="G112" s="79">
        <v>2221.6</v>
      </c>
    </row>
    <row r="113" spans="1:7" ht="31.5">
      <c r="A113" s="74" t="s">
        <v>953</v>
      </c>
      <c r="B113" s="73"/>
      <c r="C113" s="82" t="s">
        <v>103</v>
      </c>
      <c r="D113" s="82" t="s">
        <v>58</v>
      </c>
      <c r="E113" s="80" t="s">
        <v>415</v>
      </c>
      <c r="F113" s="80"/>
      <c r="G113" s="79">
        <f>SUM(G114)+G121</f>
        <v>8350.6999999999989</v>
      </c>
    </row>
    <row r="114" spans="1:7" ht="31.5">
      <c r="A114" s="74" t="s">
        <v>416</v>
      </c>
      <c r="B114" s="73"/>
      <c r="C114" s="82" t="s">
        <v>103</v>
      </c>
      <c r="D114" s="82" t="s">
        <v>58</v>
      </c>
      <c r="E114" s="80" t="s">
        <v>417</v>
      </c>
      <c r="F114" s="80"/>
      <c r="G114" s="79">
        <f>SUM(G115)+G119</f>
        <v>8275.6999999999989</v>
      </c>
    </row>
    <row r="115" spans="1:7" ht="31.5">
      <c r="A115" s="74" t="s">
        <v>14</v>
      </c>
      <c r="B115" s="73"/>
      <c r="C115" s="82" t="s">
        <v>103</v>
      </c>
      <c r="D115" s="82" t="s">
        <v>58</v>
      </c>
      <c r="E115" s="80" t="s">
        <v>418</v>
      </c>
      <c r="F115" s="80"/>
      <c r="G115" s="79">
        <f>SUM(G116)</f>
        <v>8274.6999999999989</v>
      </c>
    </row>
    <row r="116" spans="1:7" ht="31.5">
      <c r="A116" s="74" t="s">
        <v>954</v>
      </c>
      <c r="B116" s="73"/>
      <c r="C116" s="82" t="s">
        <v>103</v>
      </c>
      <c r="D116" s="82" t="s">
        <v>58</v>
      </c>
      <c r="E116" s="80" t="s">
        <v>419</v>
      </c>
      <c r="F116" s="80"/>
      <c r="G116" s="79">
        <f>SUM(G117:G118)</f>
        <v>8274.6999999999989</v>
      </c>
    </row>
    <row r="117" spans="1:7">
      <c r="A117" s="74" t="s">
        <v>131</v>
      </c>
      <c r="B117" s="73"/>
      <c r="C117" s="82" t="s">
        <v>103</v>
      </c>
      <c r="D117" s="82" t="s">
        <v>58</v>
      </c>
      <c r="E117" s="80" t="s">
        <v>419</v>
      </c>
      <c r="F117" s="80">
        <v>200</v>
      </c>
      <c r="G117" s="79">
        <v>8270.4</v>
      </c>
    </row>
    <row r="118" spans="1:7">
      <c r="A118" s="74" t="s">
        <v>109</v>
      </c>
      <c r="B118" s="73"/>
      <c r="C118" s="82" t="s">
        <v>103</v>
      </c>
      <c r="D118" s="82" t="s">
        <v>58</v>
      </c>
      <c r="E118" s="80" t="s">
        <v>419</v>
      </c>
      <c r="F118" s="80">
        <v>800</v>
      </c>
      <c r="G118" s="79">
        <v>4.3</v>
      </c>
    </row>
    <row r="119" spans="1:7" ht="47.25">
      <c r="A119" s="74" t="s">
        <v>955</v>
      </c>
      <c r="B119" s="73"/>
      <c r="C119" s="82" t="s">
        <v>103</v>
      </c>
      <c r="D119" s="82" t="s">
        <v>58</v>
      </c>
      <c r="E119" s="80" t="s">
        <v>956</v>
      </c>
      <c r="F119" s="80"/>
      <c r="G119" s="79">
        <f>SUM(G120)</f>
        <v>1</v>
      </c>
    </row>
    <row r="120" spans="1:7">
      <c r="A120" s="74" t="s">
        <v>131</v>
      </c>
      <c r="B120" s="73"/>
      <c r="C120" s="82" t="s">
        <v>103</v>
      </c>
      <c r="D120" s="82" t="s">
        <v>58</v>
      </c>
      <c r="E120" s="80" t="s">
        <v>956</v>
      </c>
      <c r="F120" s="80">
        <v>200</v>
      </c>
      <c r="G120" s="79">
        <v>1</v>
      </c>
    </row>
    <row r="121" spans="1:7" ht="31.5">
      <c r="A121" s="74" t="s">
        <v>420</v>
      </c>
      <c r="B121" s="73"/>
      <c r="C121" s="82" t="s">
        <v>103</v>
      </c>
      <c r="D121" s="82" t="s">
        <v>58</v>
      </c>
      <c r="E121" s="80" t="s">
        <v>421</v>
      </c>
      <c r="F121" s="80"/>
      <c r="G121" s="79">
        <f>SUM(G122)</f>
        <v>75</v>
      </c>
    </row>
    <row r="122" spans="1:7" ht="31.5">
      <c r="A122" s="74" t="s">
        <v>14</v>
      </c>
      <c r="B122" s="73"/>
      <c r="C122" s="82" t="s">
        <v>103</v>
      </c>
      <c r="D122" s="82" t="s">
        <v>58</v>
      </c>
      <c r="E122" s="80" t="s">
        <v>422</v>
      </c>
      <c r="F122" s="80"/>
      <c r="G122" s="79">
        <f>SUM(G123)</f>
        <v>75</v>
      </c>
    </row>
    <row r="123" spans="1:7" ht="31.5">
      <c r="A123" s="74" t="s">
        <v>954</v>
      </c>
      <c r="B123" s="73"/>
      <c r="C123" s="82" t="s">
        <v>103</v>
      </c>
      <c r="D123" s="82" t="s">
        <v>58</v>
      </c>
      <c r="E123" s="80" t="s">
        <v>423</v>
      </c>
      <c r="F123" s="80"/>
      <c r="G123" s="79">
        <f>SUM(G124:G125)</f>
        <v>75</v>
      </c>
    </row>
    <row r="124" spans="1:7">
      <c r="A124" s="74" t="s">
        <v>131</v>
      </c>
      <c r="B124" s="73"/>
      <c r="C124" s="82" t="s">
        <v>103</v>
      </c>
      <c r="D124" s="82" t="s">
        <v>58</v>
      </c>
      <c r="E124" s="80" t="s">
        <v>423</v>
      </c>
      <c r="F124" s="80">
        <v>200</v>
      </c>
      <c r="G124" s="79">
        <v>75</v>
      </c>
    </row>
    <row r="125" spans="1:7" hidden="1">
      <c r="A125" s="74" t="s">
        <v>109</v>
      </c>
      <c r="B125" s="73"/>
      <c r="C125" s="82" t="s">
        <v>103</v>
      </c>
      <c r="D125" s="82" t="s">
        <v>58</v>
      </c>
      <c r="E125" s="80" t="s">
        <v>423</v>
      </c>
      <c r="F125" s="80">
        <v>800</v>
      </c>
      <c r="G125" s="79"/>
    </row>
    <row r="126" spans="1:7" ht="31.5" hidden="1">
      <c r="A126" s="74" t="s">
        <v>424</v>
      </c>
      <c r="B126" s="73"/>
      <c r="C126" s="82" t="s">
        <v>103</v>
      </c>
      <c r="D126" s="82" t="s">
        <v>58</v>
      </c>
      <c r="E126" s="80" t="s">
        <v>425</v>
      </c>
      <c r="F126" s="80"/>
      <c r="G126" s="79">
        <f>SUM(G127)</f>
        <v>0</v>
      </c>
    </row>
    <row r="127" spans="1:7" hidden="1">
      <c r="A127" s="74" t="s">
        <v>108</v>
      </c>
      <c r="B127" s="73"/>
      <c r="C127" s="82" t="s">
        <v>103</v>
      </c>
      <c r="D127" s="82" t="s">
        <v>58</v>
      </c>
      <c r="E127" s="80" t="s">
        <v>425</v>
      </c>
      <c r="F127" s="80">
        <v>200</v>
      </c>
      <c r="G127" s="79"/>
    </row>
    <row r="128" spans="1:7" ht="27.75" customHeight="1">
      <c r="A128" s="74" t="s">
        <v>957</v>
      </c>
      <c r="B128" s="73"/>
      <c r="C128" s="82" t="s">
        <v>103</v>
      </c>
      <c r="D128" s="82" t="s">
        <v>58</v>
      </c>
      <c r="E128" s="80" t="s">
        <v>426</v>
      </c>
      <c r="F128" s="80"/>
      <c r="G128" s="79">
        <f>SUM(G129:G131)</f>
        <v>398.5</v>
      </c>
    </row>
    <row r="129" spans="1:7" ht="47.25" hidden="1">
      <c r="A129" s="78" t="s">
        <v>312</v>
      </c>
      <c r="B129" s="73"/>
      <c r="C129" s="82" t="s">
        <v>103</v>
      </c>
      <c r="D129" s="82" t="s">
        <v>58</v>
      </c>
      <c r="E129" s="80" t="s">
        <v>426</v>
      </c>
      <c r="F129" s="80">
        <v>100</v>
      </c>
      <c r="G129" s="79"/>
    </row>
    <row r="130" spans="1:7">
      <c r="A130" s="74" t="s">
        <v>131</v>
      </c>
      <c r="B130" s="73"/>
      <c r="C130" s="82" t="s">
        <v>103</v>
      </c>
      <c r="D130" s="82" t="s">
        <v>58</v>
      </c>
      <c r="E130" s="80" t="s">
        <v>426</v>
      </c>
      <c r="F130" s="80">
        <v>200</v>
      </c>
      <c r="G130" s="79">
        <v>248.5</v>
      </c>
    </row>
    <row r="131" spans="1:7">
      <c r="A131" s="74" t="s">
        <v>111</v>
      </c>
      <c r="B131" s="73"/>
      <c r="C131" s="82" t="s">
        <v>103</v>
      </c>
      <c r="D131" s="82" t="s">
        <v>58</v>
      </c>
      <c r="E131" s="80" t="s">
        <v>426</v>
      </c>
      <c r="F131" s="80">
        <v>300</v>
      </c>
      <c r="G131" s="79">
        <v>150</v>
      </c>
    </row>
    <row r="132" spans="1:7">
      <c r="A132" s="74" t="s">
        <v>958</v>
      </c>
      <c r="B132" s="73"/>
      <c r="C132" s="82" t="s">
        <v>103</v>
      </c>
      <c r="D132" s="82" t="s">
        <v>58</v>
      </c>
      <c r="E132" s="80" t="s">
        <v>427</v>
      </c>
      <c r="F132" s="80"/>
      <c r="G132" s="79">
        <f>SUM(G133)</f>
        <v>128.9</v>
      </c>
    </row>
    <row r="133" spans="1:7">
      <c r="A133" s="74" t="s">
        <v>131</v>
      </c>
      <c r="B133" s="73"/>
      <c r="C133" s="82" t="s">
        <v>103</v>
      </c>
      <c r="D133" s="82" t="s">
        <v>58</v>
      </c>
      <c r="E133" s="80" t="s">
        <v>427</v>
      </c>
      <c r="F133" s="80">
        <v>200</v>
      </c>
      <c r="G133" s="79">
        <v>128.9</v>
      </c>
    </row>
    <row r="134" spans="1:7" ht="31.5">
      <c r="A134" s="74" t="s">
        <v>959</v>
      </c>
      <c r="B134" s="73"/>
      <c r="C134" s="82" t="s">
        <v>103</v>
      </c>
      <c r="D134" s="82" t="s">
        <v>58</v>
      </c>
      <c r="E134" s="80" t="s">
        <v>428</v>
      </c>
      <c r="F134" s="80"/>
      <c r="G134" s="79">
        <f>SUM(G135+G138)+G140</f>
        <v>4542.9000000000005</v>
      </c>
    </row>
    <row r="135" spans="1:7" ht="63">
      <c r="A135" s="83" t="s">
        <v>397</v>
      </c>
      <c r="B135" s="73"/>
      <c r="C135" s="82" t="s">
        <v>103</v>
      </c>
      <c r="D135" s="82" t="s">
        <v>58</v>
      </c>
      <c r="E135" s="80" t="s">
        <v>429</v>
      </c>
      <c r="F135" s="80"/>
      <c r="G135" s="79">
        <f>SUM(G136)</f>
        <v>156.80000000000001</v>
      </c>
    </row>
    <row r="136" spans="1:7" ht="31.5">
      <c r="A136" s="74" t="s">
        <v>430</v>
      </c>
      <c r="B136" s="73"/>
      <c r="C136" s="82" t="s">
        <v>103</v>
      </c>
      <c r="D136" s="82" t="s">
        <v>58</v>
      </c>
      <c r="E136" s="80" t="s">
        <v>431</v>
      </c>
      <c r="F136" s="80"/>
      <c r="G136" s="79">
        <f>SUM(G137)</f>
        <v>156.80000000000001</v>
      </c>
    </row>
    <row r="137" spans="1:7" ht="31.5">
      <c r="A137" s="74" t="s">
        <v>116</v>
      </c>
      <c r="B137" s="73"/>
      <c r="C137" s="82" t="s">
        <v>103</v>
      </c>
      <c r="D137" s="82" t="s">
        <v>58</v>
      </c>
      <c r="E137" s="80" t="s">
        <v>431</v>
      </c>
      <c r="F137" s="80">
        <v>600</v>
      </c>
      <c r="G137" s="79">
        <v>156.80000000000001</v>
      </c>
    </row>
    <row r="138" spans="1:7" ht="47.25">
      <c r="A138" s="74" t="s">
        <v>432</v>
      </c>
      <c r="B138" s="73"/>
      <c r="C138" s="82" t="s">
        <v>103</v>
      </c>
      <c r="D138" s="82" t="s">
        <v>58</v>
      </c>
      <c r="E138" s="80" t="s">
        <v>433</v>
      </c>
      <c r="F138" s="80"/>
      <c r="G138" s="79">
        <f>SUM(G139)</f>
        <v>4386.1000000000004</v>
      </c>
    </row>
    <row r="139" spans="1:7" ht="31.5">
      <c r="A139" s="74" t="s">
        <v>116</v>
      </c>
      <c r="B139" s="73"/>
      <c r="C139" s="82" t="s">
        <v>103</v>
      </c>
      <c r="D139" s="82" t="s">
        <v>58</v>
      </c>
      <c r="E139" s="80" t="s">
        <v>433</v>
      </c>
      <c r="F139" s="80">
        <v>600</v>
      </c>
      <c r="G139" s="79">
        <f>3723.8+662.3</f>
        <v>4386.1000000000004</v>
      </c>
    </row>
    <row r="140" spans="1:7" hidden="1">
      <c r="A140" s="74" t="s">
        <v>37</v>
      </c>
      <c r="B140" s="73"/>
      <c r="C140" s="82" t="s">
        <v>103</v>
      </c>
      <c r="D140" s="82" t="s">
        <v>58</v>
      </c>
      <c r="E140" s="80" t="s">
        <v>434</v>
      </c>
      <c r="F140" s="80"/>
      <c r="G140" s="79">
        <f>SUM(G141)</f>
        <v>0</v>
      </c>
    </row>
    <row r="141" spans="1:7" hidden="1">
      <c r="A141" s="74" t="s">
        <v>435</v>
      </c>
      <c r="B141" s="73"/>
      <c r="C141" s="82" t="s">
        <v>103</v>
      </c>
      <c r="D141" s="82" t="s">
        <v>58</v>
      </c>
      <c r="E141" s="80" t="s">
        <v>436</v>
      </c>
      <c r="F141" s="80"/>
      <c r="G141" s="79">
        <f>SUM(G142)</f>
        <v>0</v>
      </c>
    </row>
    <row r="142" spans="1:7" ht="31.5" hidden="1">
      <c r="A142" s="74" t="s">
        <v>116</v>
      </c>
      <c r="B142" s="73"/>
      <c r="C142" s="82" t="s">
        <v>103</v>
      </c>
      <c r="D142" s="82" t="s">
        <v>58</v>
      </c>
      <c r="E142" s="80" t="s">
        <v>436</v>
      </c>
      <c r="F142" s="80">
        <v>600</v>
      </c>
      <c r="G142" s="79"/>
    </row>
    <row r="143" spans="1:7">
      <c r="A143" s="77" t="s">
        <v>376</v>
      </c>
      <c r="B143" s="73"/>
      <c r="C143" s="82" t="s">
        <v>103</v>
      </c>
      <c r="D143" s="82" t="s">
        <v>58</v>
      </c>
      <c r="E143" s="80" t="s">
        <v>377</v>
      </c>
      <c r="F143" s="80"/>
      <c r="G143" s="79">
        <f>G144</f>
        <v>22984.1</v>
      </c>
    </row>
    <row r="144" spans="1:7">
      <c r="A144" s="77" t="s">
        <v>110</v>
      </c>
      <c r="B144" s="73"/>
      <c r="C144" s="82" t="s">
        <v>103</v>
      </c>
      <c r="D144" s="82" t="s">
        <v>58</v>
      </c>
      <c r="E144" s="80" t="s">
        <v>383</v>
      </c>
      <c r="F144" s="80"/>
      <c r="G144" s="79">
        <f>SUM(G145:G146)</f>
        <v>22984.1</v>
      </c>
    </row>
    <row r="145" spans="1:7">
      <c r="A145" s="74" t="s">
        <v>131</v>
      </c>
      <c r="B145" s="73"/>
      <c r="C145" s="82" t="s">
        <v>103</v>
      </c>
      <c r="D145" s="82" t="s">
        <v>58</v>
      </c>
      <c r="E145" s="80" t="s">
        <v>383</v>
      </c>
      <c r="F145" s="80">
        <v>200</v>
      </c>
      <c r="G145" s="79">
        <v>437.5</v>
      </c>
    </row>
    <row r="146" spans="1:7">
      <c r="A146" s="74" t="s">
        <v>109</v>
      </c>
      <c r="B146" s="73"/>
      <c r="C146" s="82" t="s">
        <v>103</v>
      </c>
      <c r="D146" s="82" t="s">
        <v>58</v>
      </c>
      <c r="E146" s="80" t="s">
        <v>383</v>
      </c>
      <c r="F146" s="80">
        <v>800</v>
      </c>
      <c r="G146" s="79">
        <v>22546.6</v>
      </c>
    </row>
    <row r="147" spans="1:7">
      <c r="A147" s="74" t="s">
        <v>31</v>
      </c>
      <c r="B147" s="73"/>
      <c r="C147" s="82" t="s">
        <v>17</v>
      </c>
      <c r="D147" s="82"/>
      <c r="E147" s="82"/>
      <c r="F147" s="82"/>
      <c r="G147" s="79">
        <f>SUM(G148)+G155</f>
        <v>26407</v>
      </c>
    </row>
    <row r="148" spans="1:7">
      <c r="A148" s="87" t="s">
        <v>8</v>
      </c>
      <c r="B148" s="80"/>
      <c r="C148" s="82" t="s">
        <v>17</v>
      </c>
      <c r="D148" s="82" t="s">
        <v>25</v>
      </c>
      <c r="E148" s="82"/>
      <c r="F148" s="82"/>
      <c r="G148" s="79">
        <f>SUM(G149)</f>
        <v>7258.1</v>
      </c>
    </row>
    <row r="149" spans="1:7" ht="47.25">
      <c r="A149" s="74" t="s">
        <v>960</v>
      </c>
      <c r="B149" s="73"/>
      <c r="C149" s="82" t="s">
        <v>17</v>
      </c>
      <c r="D149" s="82" t="s">
        <v>25</v>
      </c>
      <c r="E149" s="82" t="s">
        <v>437</v>
      </c>
      <c r="F149" s="82"/>
      <c r="G149" s="79">
        <f>SUM(G150)</f>
        <v>7258.1</v>
      </c>
    </row>
    <row r="150" spans="1:7" ht="63">
      <c r="A150" s="83" t="s">
        <v>397</v>
      </c>
      <c r="B150" s="84"/>
      <c r="C150" s="82" t="s">
        <v>17</v>
      </c>
      <c r="D150" s="82" t="s">
        <v>25</v>
      </c>
      <c r="E150" s="82" t="s">
        <v>438</v>
      </c>
      <c r="F150" s="82"/>
      <c r="G150" s="79">
        <f>SUM(G151)</f>
        <v>7258.1</v>
      </c>
    </row>
    <row r="151" spans="1:7" ht="31.5">
      <c r="A151" s="74" t="s">
        <v>122</v>
      </c>
      <c r="B151" s="73"/>
      <c r="C151" s="82" t="s">
        <v>17</v>
      </c>
      <c r="D151" s="82" t="s">
        <v>25</v>
      </c>
      <c r="E151" s="82" t="s">
        <v>439</v>
      </c>
      <c r="F151" s="82"/>
      <c r="G151" s="79">
        <f>SUM(G152:G154)</f>
        <v>7258.1</v>
      </c>
    </row>
    <row r="152" spans="1:7" ht="47.25">
      <c r="A152" s="78" t="s">
        <v>312</v>
      </c>
      <c r="B152" s="73"/>
      <c r="C152" s="82" t="s">
        <v>17</v>
      </c>
      <c r="D152" s="82" t="s">
        <v>25</v>
      </c>
      <c r="E152" s="82" t="s">
        <v>439</v>
      </c>
      <c r="F152" s="82" t="s">
        <v>107</v>
      </c>
      <c r="G152" s="79">
        <v>4091.4</v>
      </c>
    </row>
    <row r="153" spans="1:7">
      <c r="A153" s="74" t="s">
        <v>131</v>
      </c>
      <c r="B153" s="73"/>
      <c r="C153" s="82" t="s">
        <v>17</v>
      </c>
      <c r="D153" s="82" t="s">
        <v>25</v>
      </c>
      <c r="E153" s="82" t="s">
        <v>439</v>
      </c>
      <c r="F153" s="82" t="s">
        <v>23</v>
      </c>
      <c r="G153" s="79">
        <v>3086.6</v>
      </c>
    </row>
    <row r="154" spans="1:7">
      <c r="A154" s="74" t="s">
        <v>109</v>
      </c>
      <c r="B154" s="73"/>
      <c r="C154" s="82" t="s">
        <v>17</v>
      </c>
      <c r="D154" s="82" t="s">
        <v>25</v>
      </c>
      <c r="E154" s="82" t="s">
        <v>439</v>
      </c>
      <c r="F154" s="82" t="s">
        <v>40</v>
      </c>
      <c r="G154" s="79">
        <v>80.099999999999994</v>
      </c>
    </row>
    <row r="155" spans="1:7" ht="31.5">
      <c r="A155" s="78" t="s">
        <v>141</v>
      </c>
      <c r="B155" s="72"/>
      <c r="C155" s="72" t="s">
        <v>17</v>
      </c>
      <c r="D155" s="72" t="s">
        <v>78</v>
      </c>
      <c r="E155" s="72"/>
      <c r="F155" s="72"/>
      <c r="G155" s="75">
        <f>SUM(G156+G175)</f>
        <v>19148.899999999998</v>
      </c>
    </row>
    <row r="156" spans="1:7" ht="31.5">
      <c r="A156" s="78" t="s">
        <v>961</v>
      </c>
      <c r="B156" s="72"/>
      <c r="C156" s="72" t="s">
        <v>17</v>
      </c>
      <c r="D156" s="72" t="s">
        <v>78</v>
      </c>
      <c r="E156" s="72" t="s">
        <v>440</v>
      </c>
      <c r="F156" s="72"/>
      <c r="G156" s="75">
        <f>SUM(G157,G167,G171)</f>
        <v>19148.8</v>
      </c>
    </row>
    <row r="157" spans="1:7" ht="31.5">
      <c r="A157" s="78" t="s">
        <v>962</v>
      </c>
      <c r="B157" s="72"/>
      <c r="C157" s="72" t="s">
        <v>17</v>
      </c>
      <c r="D157" s="72" t="s">
        <v>78</v>
      </c>
      <c r="E157" s="72" t="s">
        <v>441</v>
      </c>
      <c r="F157" s="72"/>
      <c r="G157" s="75">
        <f>SUM(G158,G163)</f>
        <v>18772.8</v>
      </c>
    </row>
    <row r="158" spans="1:7">
      <c r="A158" s="78" t="s">
        <v>387</v>
      </c>
      <c r="B158" s="72"/>
      <c r="C158" s="72" t="s">
        <v>17</v>
      </c>
      <c r="D158" s="72" t="s">
        <v>78</v>
      </c>
      <c r="E158" s="72" t="s">
        <v>442</v>
      </c>
      <c r="F158" s="72"/>
      <c r="G158" s="75">
        <f>SUM(G159)+G161</f>
        <v>1211.8</v>
      </c>
    </row>
    <row r="159" spans="1:7" ht="31.5">
      <c r="A159" s="78" t="s">
        <v>443</v>
      </c>
      <c r="B159" s="72"/>
      <c r="C159" s="72" t="s">
        <v>17</v>
      </c>
      <c r="D159" s="72" t="s">
        <v>78</v>
      </c>
      <c r="E159" s="72" t="s">
        <v>444</v>
      </c>
      <c r="F159" s="72"/>
      <c r="G159" s="75">
        <f>SUM(G160)</f>
        <v>1166.8</v>
      </c>
    </row>
    <row r="160" spans="1:7">
      <c r="A160" s="78" t="s">
        <v>131</v>
      </c>
      <c r="B160" s="72"/>
      <c r="C160" s="72" t="s">
        <v>17</v>
      </c>
      <c r="D160" s="72" t="s">
        <v>78</v>
      </c>
      <c r="E160" s="72" t="s">
        <v>444</v>
      </c>
      <c r="F160" s="72" t="s">
        <v>23</v>
      </c>
      <c r="G160" s="75">
        <v>1166.8</v>
      </c>
    </row>
    <row r="161" spans="1:7" ht="31.5">
      <c r="A161" s="78" t="s">
        <v>445</v>
      </c>
      <c r="B161" s="72"/>
      <c r="C161" s="72" t="s">
        <v>17</v>
      </c>
      <c r="D161" s="72" t="s">
        <v>78</v>
      </c>
      <c r="E161" s="72" t="s">
        <v>446</v>
      </c>
      <c r="F161" s="72"/>
      <c r="G161" s="75">
        <f>SUM(G162)</f>
        <v>45</v>
      </c>
    </row>
    <row r="162" spans="1:7">
      <c r="A162" s="78" t="s">
        <v>131</v>
      </c>
      <c r="B162" s="72"/>
      <c r="C162" s="72" t="s">
        <v>17</v>
      </c>
      <c r="D162" s="72" t="s">
        <v>78</v>
      </c>
      <c r="E162" s="72" t="s">
        <v>446</v>
      </c>
      <c r="F162" s="72" t="s">
        <v>23</v>
      </c>
      <c r="G162" s="75">
        <v>45</v>
      </c>
    </row>
    <row r="163" spans="1:7">
      <c r="A163" s="78" t="s">
        <v>7</v>
      </c>
      <c r="B163" s="72"/>
      <c r="C163" s="72" t="s">
        <v>17</v>
      </c>
      <c r="D163" s="72" t="s">
        <v>78</v>
      </c>
      <c r="E163" s="72" t="s">
        <v>447</v>
      </c>
      <c r="F163" s="72"/>
      <c r="G163" s="75">
        <f>SUM(G164:G166)</f>
        <v>17561</v>
      </c>
    </row>
    <row r="164" spans="1:7" ht="47.25">
      <c r="A164" s="78" t="s">
        <v>312</v>
      </c>
      <c r="B164" s="72"/>
      <c r="C164" s="72" t="s">
        <v>17</v>
      </c>
      <c r="D164" s="72" t="s">
        <v>78</v>
      </c>
      <c r="E164" s="72" t="s">
        <v>447</v>
      </c>
      <c r="F164" s="72" t="s">
        <v>107</v>
      </c>
      <c r="G164" s="75">
        <v>14685.7</v>
      </c>
    </row>
    <row r="165" spans="1:7">
      <c r="A165" s="78" t="s">
        <v>131</v>
      </c>
      <c r="B165" s="72"/>
      <c r="C165" s="72" t="s">
        <v>17</v>
      </c>
      <c r="D165" s="72" t="s">
        <v>78</v>
      </c>
      <c r="E165" s="72" t="s">
        <v>447</v>
      </c>
      <c r="F165" s="72" t="s">
        <v>23</v>
      </c>
      <c r="G165" s="75">
        <v>2855.5</v>
      </c>
    </row>
    <row r="166" spans="1:7">
      <c r="A166" s="78" t="s">
        <v>109</v>
      </c>
      <c r="B166" s="72"/>
      <c r="C166" s="72" t="s">
        <v>17</v>
      </c>
      <c r="D166" s="72" t="s">
        <v>78</v>
      </c>
      <c r="E166" s="72" t="s">
        <v>447</v>
      </c>
      <c r="F166" s="72" t="s">
        <v>40</v>
      </c>
      <c r="G166" s="75">
        <v>19.8</v>
      </c>
    </row>
    <row r="167" spans="1:7" ht="47.25">
      <c r="A167" s="78" t="s">
        <v>448</v>
      </c>
      <c r="B167" s="72"/>
      <c r="C167" s="72" t="s">
        <v>17</v>
      </c>
      <c r="D167" s="72" t="s">
        <v>78</v>
      </c>
      <c r="E167" s="72" t="s">
        <v>449</v>
      </c>
      <c r="F167" s="72"/>
      <c r="G167" s="75">
        <f>SUM(G168)</f>
        <v>100</v>
      </c>
    </row>
    <row r="168" spans="1:7">
      <c r="A168" s="78" t="s">
        <v>387</v>
      </c>
      <c r="B168" s="72"/>
      <c r="C168" s="72" t="s">
        <v>17</v>
      </c>
      <c r="D168" s="72" t="s">
        <v>78</v>
      </c>
      <c r="E168" s="72" t="s">
        <v>450</v>
      </c>
      <c r="F168" s="72"/>
      <c r="G168" s="75">
        <f>SUM(G169)</f>
        <v>100</v>
      </c>
    </row>
    <row r="169" spans="1:7" ht="31.5">
      <c r="A169" s="78" t="s">
        <v>445</v>
      </c>
      <c r="B169" s="72"/>
      <c r="C169" s="72" t="s">
        <v>17</v>
      </c>
      <c r="D169" s="72" t="s">
        <v>78</v>
      </c>
      <c r="E169" s="72" t="s">
        <v>451</v>
      </c>
      <c r="F169" s="72"/>
      <c r="G169" s="75">
        <f>SUM(G170)</f>
        <v>100</v>
      </c>
    </row>
    <row r="170" spans="1:7">
      <c r="A170" s="78" t="s">
        <v>131</v>
      </c>
      <c r="B170" s="72"/>
      <c r="C170" s="72" t="s">
        <v>17</v>
      </c>
      <c r="D170" s="72" t="s">
        <v>78</v>
      </c>
      <c r="E170" s="72" t="s">
        <v>451</v>
      </c>
      <c r="F170" s="72" t="s">
        <v>23</v>
      </c>
      <c r="G170" s="75">
        <v>100</v>
      </c>
    </row>
    <row r="171" spans="1:7" ht="31.5">
      <c r="A171" s="78" t="s">
        <v>963</v>
      </c>
      <c r="B171" s="72"/>
      <c r="C171" s="72" t="s">
        <v>17</v>
      </c>
      <c r="D171" s="72" t="s">
        <v>78</v>
      </c>
      <c r="E171" s="72" t="s">
        <v>452</v>
      </c>
      <c r="F171" s="72"/>
      <c r="G171" s="75">
        <f>SUM(G172)</f>
        <v>276</v>
      </c>
    </row>
    <row r="172" spans="1:7">
      <c r="A172" s="78" t="s">
        <v>387</v>
      </c>
      <c r="B172" s="72"/>
      <c r="C172" s="72" t="s">
        <v>17</v>
      </c>
      <c r="D172" s="72" t="s">
        <v>78</v>
      </c>
      <c r="E172" s="72" t="s">
        <v>453</v>
      </c>
      <c r="F172" s="72"/>
      <c r="G172" s="75">
        <f>SUM(G173)</f>
        <v>276</v>
      </c>
    </row>
    <row r="173" spans="1:7" ht="47.25">
      <c r="A173" s="78" t="s">
        <v>454</v>
      </c>
      <c r="B173" s="72"/>
      <c r="C173" s="72" t="s">
        <v>17</v>
      </c>
      <c r="D173" s="72" t="s">
        <v>78</v>
      </c>
      <c r="E173" s="72" t="s">
        <v>455</v>
      </c>
      <c r="F173" s="72"/>
      <c r="G173" s="75">
        <f>SUM(G174)</f>
        <v>276</v>
      </c>
    </row>
    <row r="174" spans="1:7">
      <c r="A174" s="78" t="s">
        <v>131</v>
      </c>
      <c r="B174" s="72"/>
      <c r="C174" s="72" t="s">
        <v>17</v>
      </c>
      <c r="D174" s="72" t="s">
        <v>78</v>
      </c>
      <c r="E174" s="72" t="s">
        <v>455</v>
      </c>
      <c r="F174" s="72" t="s">
        <v>23</v>
      </c>
      <c r="G174" s="75">
        <v>276</v>
      </c>
    </row>
    <row r="175" spans="1:7">
      <c r="A175" s="78" t="s">
        <v>376</v>
      </c>
      <c r="B175" s="72"/>
      <c r="C175" s="72" t="s">
        <v>17</v>
      </c>
      <c r="D175" s="72" t="s">
        <v>78</v>
      </c>
      <c r="E175" s="72" t="s">
        <v>377</v>
      </c>
      <c r="F175" s="72"/>
      <c r="G175" s="75">
        <f>SUM(G176)</f>
        <v>0.1</v>
      </c>
    </row>
    <row r="176" spans="1:7" ht="47.25">
      <c r="A176" s="78" t="s">
        <v>454</v>
      </c>
      <c r="B176" s="72"/>
      <c r="C176" s="72" t="s">
        <v>17</v>
      </c>
      <c r="D176" s="72" t="s">
        <v>78</v>
      </c>
      <c r="E176" s="72" t="s">
        <v>456</v>
      </c>
      <c r="F176" s="72"/>
      <c r="G176" s="75">
        <f>SUM(G178+G180)</f>
        <v>0.1</v>
      </c>
    </row>
    <row r="177" spans="1:7" ht="31.5" hidden="1">
      <c r="A177" s="78" t="s">
        <v>457</v>
      </c>
      <c r="B177" s="72"/>
      <c r="C177" s="72" t="s">
        <v>17</v>
      </c>
      <c r="D177" s="72" t="s">
        <v>78</v>
      </c>
      <c r="E177" s="72" t="s">
        <v>458</v>
      </c>
      <c r="F177" s="72"/>
      <c r="G177" s="75">
        <f>SUM(G178)</f>
        <v>0</v>
      </c>
    </row>
    <row r="178" spans="1:7" ht="29.25" hidden="1" customHeight="1">
      <c r="A178" s="78" t="s">
        <v>131</v>
      </c>
      <c r="B178" s="72"/>
      <c r="C178" s="72" t="s">
        <v>17</v>
      </c>
      <c r="D178" s="72" t="s">
        <v>78</v>
      </c>
      <c r="E178" s="72" t="s">
        <v>458</v>
      </c>
      <c r="F178" s="72" t="s">
        <v>23</v>
      </c>
      <c r="G178" s="75"/>
    </row>
    <row r="179" spans="1:7">
      <c r="A179" s="78" t="s">
        <v>7</v>
      </c>
      <c r="B179" s="73"/>
      <c r="C179" s="72" t="s">
        <v>17</v>
      </c>
      <c r="D179" s="72" t="s">
        <v>78</v>
      </c>
      <c r="E179" s="80" t="s">
        <v>459</v>
      </c>
      <c r="F179" s="80"/>
      <c r="G179" s="79">
        <f>G180</f>
        <v>0.1</v>
      </c>
    </row>
    <row r="180" spans="1:7">
      <c r="A180" s="74" t="s">
        <v>109</v>
      </c>
      <c r="B180" s="73"/>
      <c r="C180" s="72" t="s">
        <v>17</v>
      </c>
      <c r="D180" s="72" t="s">
        <v>78</v>
      </c>
      <c r="E180" s="80" t="s">
        <v>459</v>
      </c>
      <c r="F180" s="80">
        <v>800</v>
      </c>
      <c r="G180" s="79">
        <v>0.1</v>
      </c>
    </row>
    <row r="181" spans="1:7">
      <c r="A181" s="74" t="s">
        <v>24</v>
      </c>
      <c r="B181" s="73"/>
      <c r="C181" s="82" t="s">
        <v>25</v>
      </c>
      <c r="D181" s="80"/>
      <c r="E181" s="80"/>
      <c r="F181" s="80"/>
      <c r="G181" s="79">
        <f>SUM(G217)+G188+G196+G182</f>
        <v>262747.5</v>
      </c>
    </row>
    <row r="182" spans="1:7">
      <c r="A182" s="88" t="s">
        <v>964</v>
      </c>
      <c r="B182" s="89"/>
      <c r="C182" s="90" t="s">
        <v>25</v>
      </c>
      <c r="D182" s="90" t="s">
        <v>30</v>
      </c>
      <c r="E182" s="90"/>
      <c r="F182" s="90"/>
      <c r="G182" s="91">
        <f>SUM(G183)</f>
        <v>198</v>
      </c>
    </row>
    <row r="183" spans="1:7" ht="31.5">
      <c r="A183" s="88" t="s">
        <v>965</v>
      </c>
      <c r="B183" s="89"/>
      <c r="C183" s="90" t="s">
        <v>25</v>
      </c>
      <c r="D183" s="90" t="s">
        <v>30</v>
      </c>
      <c r="E183" s="90" t="s">
        <v>966</v>
      </c>
      <c r="F183" s="90"/>
      <c r="G183" s="91">
        <f>SUM(G184)</f>
        <v>198</v>
      </c>
    </row>
    <row r="184" spans="1:7" ht="31.5">
      <c r="A184" s="88" t="s">
        <v>967</v>
      </c>
      <c r="B184" s="89"/>
      <c r="C184" s="90" t="s">
        <v>25</v>
      </c>
      <c r="D184" s="90" t="s">
        <v>30</v>
      </c>
      <c r="E184" s="90" t="s">
        <v>968</v>
      </c>
      <c r="F184" s="90"/>
      <c r="G184" s="91">
        <f>SUM(G185)</f>
        <v>198</v>
      </c>
    </row>
    <row r="185" spans="1:7" ht="63">
      <c r="A185" s="92" t="s">
        <v>322</v>
      </c>
      <c r="B185" s="93"/>
      <c r="C185" s="90" t="s">
        <v>25</v>
      </c>
      <c r="D185" s="90" t="s">
        <v>30</v>
      </c>
      <c r="E185" s="90" t="s">
        <v>969</v>
      </c>
      <c r="F185" s="90"/>
      <c r="G185" s="91">
        <f>SUM(G186)</f>
        <v>198</v>
      </c>
    </row>
    <row r="186" spans="1:7" ht="47.25">
      <c r="A186" s="92" t="s">
        <v>970</v>
      </c>
      <c r="B186" s="93"/>
      <c r="C186" s="90" t="s">
        <v>25</v>
      </c>
      <c r="D186" s="90" t="s">
        <v>30</v>
      </c>
      <c r="E186" s="90" t="s">
        <v>971</v>
      </c>
      <c r="F186" s="90"/>
      <c r="G186" s="91">
        <f>SUM(G187)</f>
        <v>198</v>
      </c>
    </row>
    <row r="187" spans="1:7">
      <c r="A187" s="88" t="s">
        <v>131</v>
      </c>
      <c r="B187" s="89"/>
      <c r="C187" s="90" t="s">
        <v>25</v>
      </c>
      <c r="D187" s="90" t="s">
        <v>30</v>
      </c>
      <c r="E187" s="90" t="s">
        <v>971</v>
      </c>
      <c r="F187" s="90" t="s">
        <v>23</v>
      </c>
      <c r="G187" s="91">
        <v>198</v>
      </c>
    </row>
    <row r="188" spans="1:7">
      <c r="A188" s="78" t="s">
        <v>26</v>
      </c>
      <c r="B188" s="72"/>
      <c r="C188" s="72" t="s">
        <v>25</v>
      </c>
      <c r="D188" s="72" t="s">
        <v>27</v>
      </c>
      <c r="E188" s="72"/>
      <c r="F188" s="72"/>
      <c r="G188" s="75">
        <f>SUM(G189)</f>
        <v>103916.4</v>
      </c>
    </row>
    <row r="189" spans="1:7" ht="31.5">
      <c r="A189" s="78" t="s">
        <v>972</v>
      </c>
      <c r="B189" s="72"/>
      <c r="C189" s="72" t="s">
        <v>25</v>
      </c>
      <c r="D189" s="72" t="s">
        <v>27</v>
      </c>
      <c r="E189" s="72" t="s">
        <v>460</v>
      </c>
      <c r="F189" s="72"/>
      <c r="G189" s="75">
        <f>SUM(G190)</f>
        <v>103916.4</v>
      </c>
    </row>
    <row r="190" spans="1:7" ht="31.5">
      <c r="A190" s="78" t="s">
        <v>461</v>
      </c>
      <c r="B190" s="72"/>
      <c r="C190" s="72" t="s">
        <v>25</v>
      </c>
      <c r="D190" s="72" t="s">
        <v>27</v>
      </c>
      <c r="E190" s="72" t="s">
        <v>462</v>
      </c>
      <c r="F190" s="72"/>
      <c r="G190" s="75">
        <f>SUM(G191)</f>
        <v>103916.4</v>
      </c>
    </row>
    <row r="191" spans="1:7" ht="31.5">
      <c r="A191" s="78" t="s">
        <v>463</v>
      </c>
      <c r="B191" s="72"/>
      <c r="C191" s="72" t="s">
        <v>25</v>
      </c>
      <c r="D191" s="72" t="s">
        <v>27</v>
      </c>
      <c r="E191" s="72" t="s">
        <v>464</v>
      </c>
      <c r="F191" s="72"/>
      <c r="G191" s="75">
        <f>SUM(G192+G194)</f>
        <v>103916.4</v>
      </c>
    </row>
    <row r="192" spans="1:7">
      <c r="A192" s="78" t="s">
        <v>1</v>
      </c>
      <c r="B192" s="72"/>
      <c r="C192" s="72" t="s">
        <v>25</v>
      </c>
      <c r="D192" s="72" t="s">
        <v>27</v>
      </c>
      <c r="E192" s="72" t="s">
        <v>465</v>
      </c>
      <c r="F192" s="72"/>
      <c r="G192" s="75">
        <f>SUM(G193)</f>
        <v>47960.4</v>
      </c>
    </row>
    <row r="193" spans="1:7">
      <c r="A193" s="78" t="s">
        <v>109</v>
      </c>
      <c r="B193" s="72"/>
      <c r="C193" s="72" t="s">
        <v>25</v>
      </c>
      <c r="D193" s="72" t="s">
        <v>27</v>
      </c>
      <c r="E193" s="72" t="s">
        <v>465</v>
      </c>
      <c r="F193" s="72" t="s">
        <v>40</v>
      </c>
      <c r="G193" s="75">
        <v>47960.4</v>
      </c>
    </row>
    <row r="194" spans="1:7" ht="18.75" customHeight="1">
      <c r="A194" s="78" t="s">
        <v>319</v>
      </c>
      <c r="B194" s="72"/>
      <c r="C194" s="72" t="s">
        <v>25</v>
      </c>
      <c r="D194" s="72" t="s">
        <v>27</v>
      </c>
      <c r="E194" s="72" t="s">
        <v>466</v>
      </c>
      <c r="F194" s="72"/>
      <c r="G194" s="75">
        <f>SUM(G195)</f>
        <v>55956</v>
      </c>
    </row>
    <row r="195" spans="1:7" ht="21" customHeight="1">
      <c r="A195" s="78" t="s">
        <v>109</v>
      </c>
      <c r="B195" s="72"/>
      <c r="C195" s="72" t="s">
        <v>25</v>
      </c>
      <c r="D195" s="72" t="s">
        <v>27</v>
      </c>
      <c r="E195" s="72" t="s">
        <v>466</v>
      </c>
      <c r="F195" s="72" t="s">
        <v>40</v>
      </c>
      <c r="G195" s="75">
        <v>55956</v>
      </c>
    </row>
    <row r="196" spans="1:7">
      <c r="A196" s="78" t="s">
        <v>33</v>
      </c>
      <c r="B196" s="72"/>
      <c r="C196" s="72" t="s">
        <v>25</v>
      </c>
      <c r="D196" s="72" t="s">
        <v>78</v>
      </c>
      <c r="E196" s="72"/>
      <c r="F196" s="72"/>
      <c r="G196" s="75">
        <f>SUM(G202,G210)+G214+G197</f>
        <v>148392.80000000002</v>
      </c>
    </row>
    <row r="197" spans="1:7" ht="31.5">
      <c r="A197" s="78" t="s">
        <v>973</v>
      </c>
      <c r="B197" s="72"/>
      <c r="C197" s="72" t="s">
        <v>25</v>
      </c>
      <c r="D197" s="72" t="s">
        <v>78</v>
      </c>
      <c r="E197" s="72" t="s">
        <v>974</v>
      </c>
      <c r="F197" s="72"/>
      <c r="G197" s="75">
        <f>SUM(G198)</f>
        <v>42171.4</v>
      </c>
    </row>
    <row r="198" spans="1:7" ht="31.5">
      <c r="A198" s="78" t="s">
        <v>975</v>
      </c>
      <c r="B198" s="72"/>
      <c r="C198" s="72" t="s">
        <v>25</v>
      </c>
      <c r="D198" s="72" t="s">
        <v>78</v>
      </c>
      <c r="E198" s="72" t="s">
        <v>976</v>
      </c>
      <c r="F198" s="72"/>
      <c r="G198" s="75">
        <f>SUM(G199)</f>
        <v>42171.4</v>
      </c>
    </row>
    <row r="199" spans="1:7" ht="47.25">
      <c r="A199" s="78" t="s">
        <v>318</v>
      </c>
      <c r="B199" s="72"/>
      <c r="C199" s="72" t="s">
        <v>25</v>
      </c>
      <c r="D199" s="72" t="s">
        <v>78</v>
      </c>
      <c r="E199" s="72" t="s">
        <v>977</v>
      </c>
      <c r="F199" s="72"/>
      <c r="G199" s="75">
        <f>SUM(G200)</f>
        <v>42171.4</v>
      </c>
    </row>
    <row r="200" spans="1:7" ht="31.5">
      <c r="A200" s="78" t="s">
        <v>978</v>
      </c>
      <c r="B200" s="72"/>
      <c r="C200" s="72" t="s">
        <v>25</v>
      </c>
      <c r="D200" s="72" t="s">
        <v>78</v>
      </c>
      <c r="E200" s="72" t="s">
        <v>979</v>
      </c>
      <c r="F200" s="72"/>
      <c r="G200" s="75">
        <f>SUM(G201)</f>
        <v>42171.4</v>
      </c>
    </row>
    <row r="201" spans="1:7">
      <c r="A201" s="78" t="s">
        <v>131</v>
      </c>
      <c r="B201" s="72"/>
      <c r="C201" s="72" t="s">
        <v>25</v>
      </c>
      <c r="D201" s="72" t="s">
        <v>78</v>
      </c>
      <c r="E201" s="72" t="s">
        <v>979</v>
      </c>
      <c r="F201" s="72" t="s">
        <v>23</v>
      </c>
      <c r="G201" s="75">
        <v>42171.4</v>
      </c>
    </row>
    <row r="202" spans="1:7" ht="31.5">
      <c r="A202" s="78" t="s">
        <v>972</v>
      </c>
      <c r="B202" s="72"/>
      <c r="C202" s="72" t="s">
        <v>25</v>
      </c>
      <c r="D202" s="72" t="s">
        <v>78</v>
      </c>
      <c r="E202" s="72" t="s">
        <v>460</v>
      </c>
      <c r="F202" s="72"/>
      <c r="G202" s="75">
        <f>SUM(G203)</f>
        <v>83485.600000000006</v>
      </c>
    </row>
    <row r="203" spans="1:7">
      <c r="A203" s="78" t="s">
        <v>467</v>
      </c>
      <c r="B203" s="72"/>
      <c r="C203" s="72" t="s">
        <v>25</v>
      </c>
      <c r="D203" s="72" t="s">
        <v>78</v>
      </c>
      <c r="E203" s="72" t="s">
        <v>468</v>
      </c>
      <c r="F203" s="72"/>
      <c r="G203" s="75">
        <f>SUM(G204)+G208</f>
        <v>83485.600000000006</v>
      </c>
    </row>
    <row r="204" spans="1:7">
      <c r="A204" s="78" t="s">
        <v>387</v>
      </c>
      <c r="B204" s="72"/>
      <c r="C204" s="72" t="s">
        <v>25</v>
      </c>
      <c r="D204" s="72" t="s">
        <v>78</v>
      </c>
      <c r="E204" s="72" t="s">
        <v>469</v>
      </c>
      <c r="F204" s="72"/>
      <c r="G204" s="75">
        <f>SUM(G205)</f>
        <v>83342.600000000006</v>
      </c>
    </row>
    <row r="205" spans="1:7" ht="31.5">
      <c r="A205" s="78" t="s">
        <v>140</v>
      </c>
      <c r="B205" s="72"/>
      <c r="C205" s="72" t="s">
        <v>25</v>
      </c>
      <c r="D205" s="72" t="s">
        <v>78</v>
      </c>
      <c r="E205" s="72" t="s">
        <v>470</v>
      </c>
      <c r="F205" s="72"/>
      <c r="G205" s="75">
        <f>SUM(G206:G207)</f>
        <v>83342.600000000006</v>
      </c>
    </row>
    <row r="206" spans="1:7">
      <c r="A206" s="78" t="s">
        <v>131</v>
      </c>
      <c r="B206" s="72"/>
      <c r="C206" s="72" t="s">
        <v>25</v>
      </c>
      <c r="D206" s="72" t="s">
        <v>78</v>
      </c>
      <c r="E206" s="72" t="s">
        <v>470</v>
      </c>
      <c r="F206" s="72" t="s">
        <v>23</v>
      </c>
      <c r="G206" s="75">
        <v>83342.600000000006</v>
      </c>
    </row>
    <row r="207" spans="1:7">
      <c r="A207" s="78" t="s">
        <v>132</v>
      </c>
      <c r="B207" s="72"/>
      <c r="C207" s="72" t="s">
        <v>25</v>
      </c>
      <c r="D207" s="72" t="s">
        <v>78</v>
      </c>
      <c r="E207" s="72" t="s">
        <v>470</v>
      </c>
      <c r="F207" s="72" t="s">
        <v>118</v>
      </c>
      <c r="G207" s="75"/>
    </row>
    <row r="208" spans="1:7" ht="31.5">
      <c r="A208" s="78" t="s">
        <v>560</v>
      </c>
      <c r="B208" s="72"/>
      <c r="C208" s="72" t="s">
        <v>25</v>
      </c>
      <c r="D208" s="72" t="s">
        <v>78</v>
      </c>
      <c r="E208" s="72" t="s">
        <v>980</v>
      </c>
      <c r="F208" s="72"/>
      <c r="G208" s="75">
        <f>SUM(G209)</f>
        <v>143</v>
      </c>
    </row>
    <row r="209" spans="1:7">
      <c r="A209" s="78" t="s">
        <v>132</v>
      </c>
      <c r="B209" s="72"/>
      <c r="C209" s="72" t="s">
        <v>25</v>
      </c>
      <c r="D209" s="72" t="s">
        <v>78</v>
      </c>
      <c r="E209" s="72" t="s">
        <v>980</v>
      </c>
      <c r="F209" s="72" t="s">
        <v>118</v>
      </c>
      <c r="G209" s="75">
        <v>143</v>
      </c>
    </row>
    <row r="210" spans="1:7" ht="31.5">
      <c r="A210" s="78" t="s">
        <v>981</v>
      </c>
      <c r="B210" s="72"/>
      <c r="C210" s="72" t="s">
        <v>25</v>
      </c>
      <c r="D210" s="72" t="s">
        <v>78</v>
      </c>
      <c r="E210" s="72" t="s">
        <v>471</v>
      </c>
      <c r="F210" s="72"/>
      <c r="G210" s="75">
        <f>SUM(G211)</f>
        <v>22735.8</v>
      </c>
    </row>
    <row r="211" spans="1:7">
      <c r="A211" s="78" t="s">
        <v>387</v>
      </c>
      <c r="B211" s="72"/>
      <c r="C211" s="72" t="s">
        <v>25</v>
      </c>
      <c r="D211" s="72" t="s">
        <v>78</v>
      </c>
      <c r="E211" s="72" t="s">
        <v>472</v>
      </c>
      <c r="F211" s="72"/>
      <c r="G211" s="75">
        <f>SUM(G212)</f>
        <v>22735.8</v>
      </c>
    </row>
    <row r="212" spans="1:7" ht="31.5">
      <c r="A212" s="78" t="s">
        <v>140</v>
      </c>
      <c r="B212" s="72"/>
      <c r="C212" s="72" t="s">
        <v>25</v>
      </c>
      <c r="D212" s="72" t="s">
        <v>78</v>
      </c>
      <c r="E212" s="72" t="s">
        <v>473</v>
      </c>
      <c r="F212" s="72"/>
      <c r="G212" s="75">
        <f>SUM(G213)</f>
        <v>22735.8</v>
      </c>
    </row>
    <row r="213" spans="1:7">
      <c r="A213" s="78" t="s">
        <v>131</v>
      </c>
      <c r="B213" s="72"/>
      <c r="C213" s="72" t="s">
        <v>25</v>
      </c>
      <c r="D213" s="72" t="s">
        <v>78</v>
      </c>
      <c r="E213" s="72" t="s">
        <v>473</v>
      </c>
      <c r="F213" s="72" t="s">
        <v>23</v>
      </c>
      <c r="G213" s="75">
        <v>22735.8</v>
      </c>
    </row>
    <row r="214" spans="1:7" ht="31.5" hidden="1">
      <c r="A214" s="78" t="s">
        <v>982</v>
      </c>
      <c r="B214" s="72"/>
      <c r="C214" s="72" t="s">
        <v>25</v>
      </c>
      <c r="D214" s="72" t="s">
        <v>78</v>
      </c>
      <c r="E214" s="72" t="s">
        <v>496</v>
      </c>
      <c r="F214" s="72"/>
      <c r="G214" s="75">
        <f>SUM(G215)</f>
        <v>0</v>
      </c>
    </row>
    <row r="215" spans="1:7" ht="31.5" hidden="1">
      <c r="A215" s="78" t="s">
        <v>477</v>
      </c>
      <c r="B215" s="72"/>
      <c r="C215" s="72" t="s">
        <v>25</v>
      </c>
      <c r="D215" s="72" t="s">
        <v>78</v>
      </c>
      <c r="E215" s="72" t="s">
        <v>558</v>
      </c>
      <c r="F215" s="72"/>
      <c r="G215" s="75">
        <f>SUM(G216)</f>
        <v>0</v>
      </c>
    </row>
    <row r="216" spans="1:7" hidden="1">
      <c r="A216" s="78" t="s">
        <v>132</v>
      </c>
      <c r="B216" s="72"/>
      <c r="C216" s="72" t="s">
        <v>25</v>
      </c>
      <c r="D216" s="72" t="s">
        <v>78</v>
      </c>
      <c r="E216" s="72" t="s">
        <v>558</v>
      </c>
      <c r="F216" s="72" t="s">
        <v>118</v>
      </c>
      <c r="G216" s="75"/>
    </row>
    <row r="217" spans="1:7">
      <c r="A217" s="74" t="s">
        <v>98</v>
      </c>
      <c r="B217" s="73"/>
      <c r="C217" s="82" t="s">
        <v>25</v>
      </c>
      <c r="D217" s="82" t="s">
        <v>96</v>
      </c>
      <c r="E217" s="80"/>
      <c r="F217" s="80"/>
      <c r="G217" s="79">
        <f>SUM(G225+G245)+G239+G251+G256+G259+G218</f>
        <v>10240.299999999999</v>
      </c>
    </row>
    <row r="218" spans="1:7" ht="47.25" hidden="1">
      <c r="A218" s="94" t="s">
        <v>983</v>
      </c>
      <c r="B218" s="73"/>
      <c r="C218" s="82" t="s">
        <v>25</v>
      </c>
      <c r="D218" s="82" t="s">
        <v>96</v>
      </c>
      <c r="E218" s="72" t="s">
        <v>984</v>
      </c>
      <c r="F218" s="80"/>
      <c r="G218" s="79">
        <f>SUM(G219)</f>
        <v>0</v>
      </c>
    </row>
    <row r="219" spans="1:7" ht="47.25" hidden="1">
      <c r="A219" s="94" t="s">
        <v>985</v>
      </c>
      <c r="B219" s="73"/>
      <c r="C219" s="82" t="s">
        <v>25</v>
      </c>
      <c r="D219" s="82" t="s">
        <v>96</v>
      </c>
      <c r="E219" s="72" t="s">
        <v>986</v>
      </c>
      <c r="F219" s="80"/>
      <c r="G219" s="79">
        <f>SUM(G220)</f>
        <v>0</v>
      </c>
    </row>
    <row r="220" spans="1:7" ht="47.25" hidden="1">
      <c r="A220" s="94" t="s">
        <v>318</v>
      </c>
      <c r="B220" s="73"/>
      <c r="C220" s="82" t="s">
        <v>25</v>
      </c>
      <c r="D220" s="82" t="s">
        <v>96</v>
      </c>
      <c r="E220" s="72" t="s">
        <v>987</v>
      </c>
      <c r="F220" s="80"/>
      <c r="G220" s="79">
        <f>SUM(G221)+G223</f>
        <v>0</v>
      </c>
    </row>
    <row r="221" spans="1:7" ht="31.5" hidden="1">
      <c r="A221" s="94" t="s">
        <v>988</v>
      </c>
      <c r="B221" s="73"/>
      <c r="C221" s="82" t="s">
        <v>25</v>
      </c>
      <c r="D221" s="82" t="s">
        <v>96</v>
      </c>
      <c r="E221" s="72" t="s">
        <v>989</v>
      </c>
      <c r="F221" s="80"/>
      <c r="G221" s="79">
        <f>SUM(G222)</f>
        <v>0</v>
      </c>
    </row>
    <row r="222" spans="1:7" hidden="1">
      <c r="A222" s="94" t="s">
        <v>131</v>
      </c>
      <c r="B222" s="73"/>
      <c r="C222" s="82" t="s">
        <v>25</v>
      </c>
      <c r="D222" s="82" t="s">
        <v>96</v>
      </c>
      <c r="E222" s="72" t="s">
        <v>989</v>
      </c>
      <c r="F222" s="80">
        <v>200</v>
      </c>
      <c r="G222" s="79"/>
    </row>
    <row r="223" spans="1:7" ht="31.5" hidden="1">
      <c r="A223" s="94" t="s">
        <v>990</v>
      </c>
      <c r="B223" s="73"/>
      <c r="C223" s="82" t="s">
        <v>25</v>
      </c>
      <c r="D223" s="82" t="s">
        <v>96</v>
      </c>
      <c r="E223" s="72" t="s">
        <v>991</v>
      </c>
      <c r="F223" s="80"/>
      <c r="G223" s="79">
        <f>SUM(G224)</f>
        <v>0</v>
      </c>
    </row>
    <row r="224" spans="1:7" hidden="1">
      <c r="A224" s="94" t="s">
        <v>131</v>
      </c>
      <c r="B224" s="73"/>
      <c r="C224" s="82" t="s">
        <v>25</v>
      </c>
      <c r="D224" s="82" t="s">
        <v>96</v>
      </c>
      <c r="E224" s="72" t="s">
        <v>991</v>
      </c>
      <c r="F224" s="80">
        <v>200</v>
      </c>
      <c r="G224" s="79"/>
    </row>
    <row r="225" spans="1:7">
      <c r="A225" s="74" t="s">
        <v>992</v>
      </c>
      <c r="B225" s="73"/>
      <c r="C225" s="82" t="s">
        <v>25</v>
      </c>
      <c r="D225" s="82" t="s">
        <v>96</v>
      </c>
      <c r="E225" s="80" t="s">
        <v>479</v>
      </c>
      <c r="F225" s="80"/>
      <c r="G225" s="79">
        <f>SUM(G226+G233)</f>
        <v>3274</v>
      </c>
    </row>
    <row r="226" spans="1:7" ht="31.5">
      <c r="A226" s="74" t="s">
        <v>480</v>
      </c>
      <c r="B226" s="73"/>
      <c r="C226" s="82" t="s">
        <v>25</v>
      </c>
      <c r="D226" s="82" t="s">
        <v>96</v>
      </c>
      <c r="E226" s="82" t="s">
        <v>481</v>
      </c>
      <c r="F226" s="80"/>
      <c r="G226" s="79">
        <f>SUM(G230)+G227</f>
        <v>1500</v>
      </c>
    </row>
    <row r="227" spans="1:7" ht="47.25" hidden="1">
      <c r="A227" s="74" t="s">
        <v>318</v>
      </c>
      <c r="B227" s="73"/>
      <c r="C227" s="82" t="s">
        <v>25</v>
      </c>
      <c r="D227" s="82" t="s">
        <v>96</v>
      </c>
      <c r="E227" s="82" t="s">
        <v>482</v>
      </c>
      <c r="F227" s="80"/>
      <c r="G227" s="79">
        <f>SUM(G228)</f>
        <v>0</v>
      </c>
    </row>
    <row r="228" spans="1:7" hidden="1">
      <c r="A228" s="74" t="s">
        <v>483</v>
      </c>
      <c r="B228" s="73"/>
      <c r="C228" s="82" t="s">
        <v>25</v>
      </c>
      <c r="D228" s="82" t="s">
        <v>96</v>
      </c>
      <c r="E228" s="82" t="s">
        <v>484</v>
      </c>
      <c r="F228" s="80"/>
      <c r="G228" s="79">
        <f>SUM(G229)</f>
        <v>0</v>
      </c>
    </row>
    <row r="229" spans="1:7" hidden="1">
      <c r="A229" s="74" t="s">
        <v>109</v>
      </c>
      <c r="B229" s="73"/>
      <c r="C229" s="82" t="s">
        <v>25</v>
      </c>
      <c r="D229" s="82" t="s">
        <v>96</v>
      </c>
      <c r="E229" s="82" t="s">
        <v>484</v>
      </c>
      <c r="F229" s="80">
        <v>800</v>
      </c>
      <c r="G229" s="79"/>
    </row>
    <row r="230" spans="1:7" ht="31.5">
      <c r="A230" s="95" t="s">
        <v>463</v>
      </c>
      <c r="B230" s="96"/>
      <c r="C230" s="82" t="s">
        <v>25</v>
      </c>
      <c r="D230" s="82" t="s">
        <v>96</v>
      </c>
      <c r="E230" s="82" t="s">
        <v>485</v>
      </c>
      <c r="F230" s="80"/>
      <c r="G230" s="79">
        <f>SUM(G231)</f>
        <v>1500</v>
      </c>
    </row>
    <row r="231" spans="1:7">
      <c r="A231" s="74" t="s">
        <v>486</v>
      </c>
      <c r="B231" s="73"/>
      <c r="C231" s="82" t="s">
        <v>25</v>
      </c>
      <c r="D231" s="82" t="s">
        <v>96</v>
      </c>
      <c r="E231" s="82" t="s">
        <v>487</v>
      </c>
      <c r="F231" s="82"/>
      <c r="G231" s="79">
        <f>SUM(G232)</f>
        <v>1500</v>
      </c>
    </row>
    <row r="232" spans="1:7">
      <c r="A232" s="74" t="s">
        <v>109</v>
      </c>
      <c r="B232" s="73"/>
      <c r="C232" s="82" t="s">
        <v>25</v>
      </c>
      <c r="D232" s="82" t="s">
        <v>96</v>
      </c>
      <c r="E232" s="82" t="s">
        <v>487</v>
      </c>
      <c r="F232" s="82" t="s">
        <v>40</v>
      </c>
      <c r="G232" s="79">
        <v>1500</v>
      </c>
    </row>
    <row r="233" spans="1:7">
      <c r="A233" s="74" t="s">
        <v>488</v>
      </c>
      <c r="B233" s="73"/>
      <c r="C233" s="82" t="s">
        <v>25</v>
      </c>
      <c r="D233" s="82" t="s">
        <v>96</v>
      </c>
      <c r="E233" s="82" t="s">
        <v>489</v>
      </c>
      <c r="F233" s="80"/>
      <c r="G233" s="79">
        <f>SUM(G234)</f>
        <v>1774</v>
      </c>
    </row>
    <row r="234" spans="1:7" ht="31.5">
      <c r="A234" s="95" t="s">
        <v>490</v>
      </c>
      <c r="B234" s="96"/>
      <c r="C234" s="82" t="s">
        <v>25</v>
      </c>
      <c r="D234" s="82" t="s">
        <v>96</v>
      </c>
      <c r="E234" s="82" t="s">
        <v>491</v>
      </c>
      <c r="F234" s="80"/>
      <c r="G234" s="79">
        <f>SUM(G235)+G237</f>
        <v>1774</v>
      </c>
    </row>
    <row r="235" spans="1:7" ht="31.5">
      <c r="A235" s="74" t="s">
        <v>492</v>
      </c>
      <c r="B235" s="73"/>
      <c r="C235" s="82" t="s">
        <v>25</v>
      </c>
      <c r="D235" s="82" t="s">
        <v>96</v>
      </c>
      <c r="E235" s="82" t="s">
        <v>493</v>
      </c>
      <c r="F235" s="82"/>
      <c r="G235" s="79">
        <f>SUM(G236)</f>
        <v>1774</v>
      </c>
    </row>
    <row r="236" spans="1:7" ht="31.5">
      <c r="A236" s="74" t="s">
        <v>116</v>
      </c>
      <c r="B236" s="73"/>
      <c r="C236" s="82" t="s">
        <v>25</v>
      </c>
      <c r="D236" s="82" t="s">
        <v>96</v>
      </c>
      <c r="E236" s="82" t="s">
        <v>493</v>
      </c>
      <c r="F236" s="82" t="s">
        <v>113</v>
      </c>
      <c r="G236" s="79">
        <v>1774</v>
      </c>
    </row>
    <row r="237" spans="1:7" ht="31.5" hidden="1">
      <c r="A237" s="74" t="s">
        <v>494</v>
      </c>
      <c r="B237" s="73"/>
      <c r="C237" s="82" t="s">
        <v>25</v>
      </c>
      <c r="D237" s="82" t="s">
        <v>96</v>
      </c>
      <c r="E237" s="82" t="s">
        <v>495</v>
      </c>
      <c r="F237" s="82"/>
      <c r="G237" s="79">
        <f>G238</f>
        <v>0</v>
      </c>
    </row>
    <row r="238" spans="1:7" ht="31.5" hidden="1">
      <c r="A238" s="74" t="s">
        <v>116</v>
      </c>
      <c r="B238" s="73"/>
      <c r="C238" s="82" t="s">
        <v>25</v>
      </c>
      <c r="D238" s="82" t="s">
        <v>96</v>
      </c>
      <c r="E238" s="82" t="s">
        <v>495</v>
      </c>
      <c r="F238" s="82" t="s">
        <v>113</v>
      </c>
      <c r="G238" s="79"/>
    </row>
    <row r="239" spans="1:7" ht="31.5">
      <c r="A239" s="78" t="s">
        <v>993</v>
      </c>
      <c r="B239" s="72"/>
      <c r="C239" s="72" t="s">
        <v>25</v>
      </c>
      <c r="D239" s="72" t="s">
        <v>96</v>
      </c>
      <c r="E239" s="72" t="s">
        <v>496</v>
      </c>
      <c r="F239" s="72"/>
      <c r="G239" s="75">
        <f>SUM(G240)</f>
        <v>5648.5</v>
      </c>
    </row>
    <row r="240" spans="1:7" ht="31.5">
      <c r="A240" s="78" t="s">
        <v>994</v>
      </c>
      <c r="B240" s="72"/>
      <c r="C240" s="72" t="s">
        <v>25</v>
      </c>
      <c r="D240" s="72" t="s">
        <v>96</v>
      </c>
      <c r="E240" s="72" t="s">
        <v>497</v>
      </c>
      <c r="F240" s="72"/>
      <c r="G240" s="75">
        <f>SUM(G241)</f>
        <v>5648.5</v>
      </c>
    </row>
    <row r="241" spans="1:7">
      <c r="A241" s="78" t="s">
        <v>7</v>
      </c>
      <c r="B241" s="72"/>
      <c r="C241" s="72" t="s">
        <v>25</v>
      </c>
      <c r="D241" s="72" t="s">
        <v>96</v>
      </c>
      <c r="E241" s="72" t="s">
        <v>498</v>
      </c>
      <c r="F241" s="72"/>
      <c r="G241" s="75">
        <f>SUM(G242:G244)</f>
        <v>5648.5</v>
      </c>
    </row>
    <row r="242" spans="1:7" ht="47.25">
      <c r="A242" s="78" t="s">
        <v>312</v>
      </c>
      <c r="B242" s="72"/>
      <c r="C242" s="72" t="s">
        <v>25</v>
      </c>
      <c r="D242" s="72" t="s">
        <v>96</v>
      </c>
      <c r="E242" s="72" t="s">
        <v>498</v>
      </c>
      <c r="F242" s="72" t="s">
        <v>107</v>
      </c>
      <c r="G242" s="75">
        <v>4822.3999999999996</v>
      </c>
    </row>
    <row r="243" spans="1:7">
      <c r="A243" s="78" t="s">
        <v>131</v>
      </c>
      <c r="B243" s="72"/>
      <c r="C243" s="72" t="s">
        <v>25</v>
      </c>
      <c r="D243" s="72" t="s">
        <v>96</v>
      </c>
      <c r="E243" s="72" t="s">
        <v>498</v>
      </c>
      <c r="F243" s="72" t="s">
        <v>23</v>
      </c>
      <c r="G243" s="75">
        <v>809.6</v>
      </c>
    </row>
    <row r="244" spans="1:7">
      <c r="A244" s="78" t="s">
        <v>109</v>
      </c>
      <c r="B244" s="72"/>
      <c r="C244" s="72" t="s">
        <v>25</v>
      </c>
      <c r="D244" s="72" t="s">
        <v>96</v>
      </c>
      <c r="E244" s="72" t="s">
        <v>498</v>
      </c>
      <c r="F244" s="72" t="s">
        <v>40</v>
      </c>
      <c r="G244" s="75">
        <v>16.5</v>
      </c>
    </row>
    <row r="245" spans="1:7" ht="31.5">
      <c r="A245" s="74" t="s">
        <v>953</v>
      </c>
      <c r="B245" s="73"/>
      <c r="C245" s="82" t="s">
        <v>25</v>
      </c>
      <c r="D245" s="82" t="s">
        <v>96</v>
      </c>
      <c r="E245" s="80" t="s">
        <v>415</v>
      </c>
      <c r="F245" s="82"/>
      <c r="G245" s="79">
        <f>SUM(G246)+G248</f>
        <v>239</v>
      </c>
    </row>
    <row r="246" spans="1:7" ht="47.25">
      <c r="A246" s="74" t="s">
        <v>499</v>
      </c>
      <c r="B246" s="73"/>
      <c r="C246" s="82" t="s">
        <v>25</v>
      </c>
      <c r="D246" s="82" t="s">
        <v>96</v>
      </c>
      <c r="E246" s="80" t="s">
        <v>500</v>
      </c>
      <c r="F246" s="82"/>
      <c r="G246" s="79">
        <f>SUM(G247)</f>
        <v>239</v>
      </c>
    </row>
    <row r="247" spans="1:7">
      <c r="A247" s="78" t="s">
        <v>131</v>
      </c>
      <c r="B247" s="73"/>
      <c r="C247" s="82" t="s">
        <v>25</v>
      </c>
      <c r="D247" s="82" t="s">
        <v>96</v>
      </c>
      <c r="E247" s="80" t="s">
        <v>500</v>
      </c>
      <c r="F247" s="82" t="s">
        <v>23</v>
      </c>
      <c r="G247" s="79">
        <v>239</v>
      </c>
    </row>
    <row r="248" spans="1:7" ht="31.5" hidden="1">
      <c r="A248" s="78" t="s">
        <v>988</v>
      </c>
      <c r="B248" s="73"/>
      <c r="C248" s="82" t="s">
        <v>25</v>
      </c>
      <c r="D248" s="82" t="s">
        <v>96</v>
      </c>
      <c r="E248" s="80" t="s">
        <v>995</v>
      </c>
      <c r="F248" s="82"/>
      <c r="G248" s="79">
        <f>SUM(G249)</f>
        <v>0</v>
      </c>
    </row>
    <row r="249" spans="1:7" hidden="1">
      <c r="A249" s="78" t="s">
        <v>131</v>
      </c>
      <c r="B249" s="73"/>
      <c r="C249" s="82" t="s">
        <v>25</v>
      </c>
      <c r="D249" s="82" t="s">
        <v>96</v>
      </c>
      <c r="E249" s="80" t="s">
        <v>995</v>
      </c>
      <c r="F249" s="82" t="s">
        <v>23</v>
      </c>
      <c r="G249" s="79"/>
    </row>
    <row r="250" spans="1:7" hidden="1">
      <c r="A250" s="78"/>
      <c r="B250" s="73"/>
      <c r="C250" s="82"/>
      <c r="D250" s="82"/>
      <c r="E250" s="80"/>
      <c r="F250" s="82"/>
      <c r="G250" s="79"/>
    </row>
    <row r="251" spans="1:7" hidden="1">
      <c r="A251" s="78" t="s">
        <v>376</v>
      </c>
      <c r="B251" s="73"/>
      <c r="C251" s="82" t="s">
        <v>25</v>
      </c>
      <c r="D251" s="82" t="s">
        <v>96</v>
      </c>
      <c r="E251" s="80" t="s">
        <v>377</v>
      </c>
      <c r="F251" s="82"/>
      <c r="G251" s="79">
        <f>SUM(G254+G252)</f>
        <v>0</v>
      </c>
    </row>
    <row r="252" spans="1:7" ht="47.25" hidden="1">
      <c r="A252" s="74" t="s">
        <v>321</v>
      </c>
      <c r="B252" s="73"/>
      <c r="C252" s="82" t="s">
        <v>25</v>
      </c>
      <c r="D252" s="82" t="s">
        <v>96</v>
      </c>
      <c r="E252" s="80" t="s">
        <v>501</v>
      </c>
      <c r="F252" s="82"/>
      <c r="G252" s="79">
        <f>SUM(G253)</f>
        <v>0</v>
      </c>
    </row>
    <row r="253" spans="1:7" ht="31.5" hidden="1">
      <c r="A253" s="74" t="s">
        <v>116</v>
      </c>
      <c r="B253" s="73"/>
      <c r="C253" s="82" t="s">
        <v>25</v>
      </c>
      <c r="D253" s="82" t="s">
        <v>96</v>
      </c>
      <c r="E253" s="80" t="s">
        <v>501</v>
      </c>
      <c r="F253" s="82" t="s">
        <v>113</v>
      </c>
      <c r="G253" s="79"/>
    </row>
    <row r="254" spans="1:7" hidden="1">
      <c r="A254" s="78" t="s">
        <v>7</v>
      </c>
      <c r="B254" s="73"/>
      <c r="C254" s="82" t="s">
        <v>25</v>
      </c>
      <c r="D254" s="82" t="s">
        <v>96</v>
      </c>
      <c r="E254" s="80" t="s">
        <v>459</v>
      </c>
      <c r="F254" s="82"/>
      <c r="G254" s="79">
        <f>SUM(G255)</f>
        <v>0</v>
      </c>
    </row>
    <row r="255" spans="1:7" hidden="1">
      <c r="A255" s="78" t="s">
        <v>109</v>
      </c>
      <c r="B255" s="73"/>
      <c r="C255" s="82" t="s">
        <v>25</v>
      </c>
      <c r="D255" s="82" t="s">
        <v>96</v>
      </c>
      <c r="E255" s="80" t="s">
        <v>459</v>
      </c>
      <c r="F255" s="82" t="s">
        <v>40</v>
      </c>
      <c r="G255" s="79"/>
    </row>
    <row r="256" spans="1:7" ht="31.5">
      <c r="A256" s="78" t="s">
        <v>996</v>
      </c>
      <c r="B256" s="73"/>
      <c r="C256" s="82" t="s">
        <v>25</v>
      </c>
      <c r="D256" s="82" t="s">
        <v>96</v>
      </c>
      <c r="E256" s="80" t="s">
        <v>997</v>
      </c>
      <c r="F256" s="82"/>
      <c r="G256" s="79">
        <f>SUM(G257:G258)</f>
        <v>230</v>
      </c>
    </row>
    <row r="257" spans="1:7" ht="14.25" customHeight="1">
      <c r="A257" s="78" t="s">
        <v>131</v>
      </c>
      <c r="B257" s="73"/>
      <c r="C257" s="82" t="s">
        <v>25</v>
      </c>
      <c r="D257" s="82" t="s">
        <v>96</v>
      </c>
      <c r="E257" s="80" t="s">
        <v>997</v>
      </c>
      <c r="F257" s="82" t="s">
        <v>23</v>
      </c>
      <c r="G257" s="79">
        <v>230</v>
      </c>
    </row>
    <row r="258" spans="1:7" ht="31.5" hidden="1">
      <c r="A258" s="74" t="s">
        <v>116</v>
      </c>
      <c r="B258" s="73"/>
      <c r="C258" s="82" t="s">
        <v>25</v>
      </c>
      <c r="D258" s="82" t="s">
        <v>96</v>
      </c>
      <c r="E258" s="80" t="s">
        <v>997</v>
      </c>
      <c r="F258" s="82" t="s">
        <v>113</v>
      </c>
      <c r="G258" s="79"/>
    </row>
    <row r="259" spans="1:7">
      <c r="A259" s="78" t="s">
        <v>376</v>
      </c>
      <c r="B259" s="73"/>
      <c r="C259" s="82" t="s">
        <v>25</v>
      </c>
      <c r="D259" s="82" t="s">
        <v>96</v>
      </c>
      <c r="E259" s="80" t="s">
        <v>377</v>
      </c>
      <c r="F259" s="82"/>
      <c r="G259" s="79">
        <f>SUM(G260)+G262</f>
        <v>848.8</v>
      </c>
    </row>
    <row r="260" spans="1:7">
      <c r="A260" s="78" t="s">
        <v>7</v>
      </c>
      <c r="B260" s="73"/>
      <c r="C260" s="82" t="s">
        <v>25</v>
      </c>
      <c r="D260" s="82" t="s">
        <v>96</v>
      </c>
      <c r="E260" s="80" t="s">
        <v>459</v>
      </c>
      <c r="F260" s="80"/>
      <c r="G260" s="79">
        <f>G261</f>
        <v>48.8</v>
      </c>
    </row>
    <row r="261" spans="1:7">
      <c r="A261" s="74" t="s">
        <v>109</v>
      </c>
      <c r="B261" s="73"/>
      <c r="C261" s="82" t="s">
        <v>25</v>
      </c>
      <c r="D261" s="82" t="s">
        <v>96</v>
      </c>
      <c r="E261" s="80" t="s">
        <v>459</v>
      </c>
      <c r="F261" s="80">
        <v>800</v>
      </c>
      <c r="G261" s="79">
        <v>48.8</v>
      </c>
    </row>
    <row r="262" spans="1:7" ht="47.25">
      <c r="A262" s="78" t="s">
        <v>321</v>
      </c>
      <c r="B262" s="73"/>
      <c r="C262" s="82" t="s">
        <v>25</v>
      </c>
      <c r="D262" s="82" t="s">
        <v>96</v>
      </c>
      <c r="E262" s="80" t="s">
        <v>998</v>
      </c>
      <c r="F262" s="82"/>
      <c r="G262" s="79">
        <f>SUM(G263)</f>
        <v>800</v>
      </c>
    </row>
    <row r="263" spans="1:7" ht="31.5">
      <c r="A263" s="74" t="s">
        <v>116</v>
      </c>
      <c r="B263" s="73"/>
      <c r="C263" s="82" t="s">
        <v>25</v>
      </c>
      <c r="D263" s="82" t="s">
        <v>96</v>
      </c>
      <c r="E263" s="80" t="s">
        <v>998</v>
      </c>
      <c r="F263" s="82" t="s">
        <v>113</v>
      </c>
      <c r="G263" s="79">
        <v>800</v>
      </c>
    </row>
    <row r="264" spans="1:7">
      <c r="A264" s="74" t="s">
        <v>100</v>
      </c>
      <c r="B264" s="73"/>
      <c r="C264" s="82" t="s">
        <v>30</v>
      </c>
      <c r="D264" s="82"/>
      <c r="E264" s="80"/>
      <c r="F264" s="82"/>
      <c r="G264" s="79">
        <f>SUM(G265+G278+G309+G353)</f>
        <v>205659.2</v>
      </c>
    </row>
    <row r="265" spans="1:7" hidden="1">
      <c r="A265" s="74" t="s">
        <v>101</v>
      </c>
      <c r="B265" s="73"/>
      <c r="C265" s="82" t="s">
        <v>30</v>
      </c>
      <c r="D265" s="82" t="s">
        <v>103</v>
      </c>
      <c r="E265" s="80"/>
      <c r="F265" s="82"/>
      <c r="G265" s="79">
        <f>SUM(G275)+G271+G266</f>
        <v>0</v>
      </c>
    </row>
    <row r="266" spans="1:7" ht="47.25" hidden="1">
      <c r="A266" s="88" t="s">
        <v>137</v>
      </c>
      <c r="B266" s="82"/>
      <c r="C266" s="82" t="s">
        <v>30</v>
      </c>
      <c r="D266" s="82" t="s">
        <v>103</v>
      </c>
      <c r="E266" s="80" t="s">
        <v>502</v>
      </c>
      <c r="F266" s="82"/>
      <c r="G266" s="79">
        <f>SUM(G267)</f>
        <v>0</v>
      </c>
    </row>
    <row r="267" spans="1:7" ht="31.5" hidden="1">
      <c r="A267" s="88" t="s">
        <v>503</v>
      </c>
      <c r="B267" s="82"/>
      <c r="C267" s="82" t="s">
        <v>30</v>
      </c>
      <c r="D267" s="82" t="s">
        <v>103</v>
      </c>
      <c r="E267" s="80" t="s">
        <v>504</v>
      </c>
      <c r="F267" s="82"/>
      <c r="G267" s="79">
        <f>SUM(G268)</f>
        <v>0</v>
      </c>
    </row>
    <row r="268" spans="1:7" ht="47.25" hidden="1">
      <c r="A268" s="74" t="s">
        <v>505</v>
      </c>
      <c r="B268" s="82"/>
      <c r="C268" s="82" t="s">
        <v>30</v>
      </c>
      <c r="D268" s="82" t="s">
        <v>103</v>
      </c>
      <c r="E268" s="80" t="s">
        <v>506</v>
      </c>
      <c r="F268" s="82"/>
      <c r="G268" s="79">
        <f>SUM(G269)</f>
        <v>0</v>
      </c>
    </row>
    <row r="269" spans="1:7" ht="31.5" hidden="1">
      <c r="A269" s="74" t="s">
        <v>507</v>
      </c>
      <c r="B269" s="82"/>
      <c r="C269" s="82" t="s">
        <v>30</v>
      </c>
      <c r="D269" s="82" t="s">
        <v>103</v>
      </c>
      <c r="E269" s="80" t="s">
        <v>508</v>
      </c>
      <c r="F269" s="82"/>
      <c r="G269" s="79">
        <f>SUM(G270)</f>
        <v>0</v>
      </c>
    </row>
    <row r="270" spans="1:7" ht="31.5" hidden="1">
      <c r="A270" s="74" t="s">
        <v>119</v>
      </c>
      <c r="B270" s="82"/>
      <c r="C270" s="82" t="s">
        <v>30</v>
      </c>
      <c r="D270" s="82" t="s">
        <v>103</v>
      </c>
      <c r="E270" s="80" t="s">
        <v>508</v>
      </c>
      <c r="F270" s="82" t="s">
        <v>118</v>
      </c>
      <c r="G270" s="79"/>
    </row>
    <row r="271" spans="1:7" ht="31.5" hidden="1">
      <c r="A271" s="97" t="s">
        <v>509</v>
      </c>
      <c r="B271" s="73"/>
      <c r="C271" s="82" t="s">
        <v>30</v>
      </c>
      <c r="D271" s="82" t="s">
        <v>103</v>
      </c>
      <c r="E271" s="80" t="s">
        <v>510</v>
      </c>
      <c r="F271" s="82"/>
      <c r="G271" s="79">
        <f>SUM(G272)</f>
        <v>0</v>
      </c>
    </row>
    <row r="272" spans="1:7" ht="47.25" hidden="1">
      <c r="A272" s="74" t="s">
        <v>511</v>
      </c>
      <c r="B272" s="73"/>
      <c r="C272" s="82" t="s">
        <v>30</v>
      </c>
      <c r="D272" s="82" t="s">
        <v>103</v>
      </c>
      <c r="E272" s="80" t="s">
        <v>512</v>
      </c>
      <c r="F272" s="82"/>
      <c r="G272" s="79">
        <f>SUM(G273)</f>
        <v>0</v>
      </c>
    </row>
    <row r="273" spans="1:7" ht="63" hidden="1">
      <c r="A273" s="74" t="s">
        <v>513</v>
      </c>
      <c r="B273" s="73"/>
      <c r="C273" s="82" t="s">
        <v>30</v>
      </c>
      <c r="D273" s="82" t="s">
        <v>103</v>
      </c>
      <c r="E273" s="80" t="s">
        <v>514</v>
      </c>
      <c r="F273" s="82"/>
      <c r="G273" s="79">
        <f>SUM(G274)</f>
        <v>0</v>
      </c>
    </row>
    <row r="274" spans="1:7" hidden="1">
      <c r="A274" s="78" t="s">
        <v>132</v>
      </c>
      <c r="B274" s="73"/>
      <c r="C274" s="82" t="s">
        <v>30</v>
      </c>
      <c r="D274" s="82" t="s">
        <v>103</v>
      </c>
      <c r="E274" s="80" t="s">
        <v>514</v>
      </c>
      <c r="F274" s="82" t="s">
        <v>118</v>
      </c>
      <c r="G274" s="79"/>
    </row>
    <row r="275" spans="1:7" ht="31.5" hidden="1">
      <c r="A275" s="74" t="s">
        <v>515</v>
      </c>
      <c r="B275" s="73"/>
      <c r="C275" s="82" t="s">
        <v>30</v>
      </c>
      <c r="D275" s="82" t="s">
        <v>103</v>
      </c>
      <c r="E275" s="80" t="s">
        <v>516</v>
      </c>
      <c r="F275" s="82"/>
      <c r="G275" s="79">
        <f>SUM(G276)</f>
        <v>0</v>
      </c>
    </row>
    <row r="276" spans="1:7" hidden="1">
      <c r="A276" s="74" t="s">
        <v>517</v>
      </c>
      <c r="B276" s="73"/>
      <c r="C276" s="82" t="s">
        <v>117</v>
      </c>
      <c r="D276" s="82" t="s">
        <v>103</v>
      </c>
      <c r="E276" s="80" t="s">
        <v>518</v>
      </c>
      <c r="F276" s="82"/>
      <c r="G276" s="79">
        <f>SUM(G277)</f>
        <v>0</v>
      </c>
    </row>
    <row r="277" spans="1:7" hidden="1">
      <c r="A277" s="74" t="s">
        <v>108</v>
      </c>
      <c r="B277" s="73"/>
      <c r="C277" s="82" t="s">
        <v>117</v>
      </c>
      <c r="D277" s="82" t="s">
        <v>103</v>
      </c>
      <c r="E277" s="80" t="s">
        <v>518</v>
      </c>
      <c r="F277" s="82" t="s">
        <v>23</v>
      </c>
      <c r="G277" s="79"/>
    </row>
    <row r="278" spans="1:7">
      <c r="A278" s="78" t="s">
        <v>6</v>
      </c>
      <c r="B278" s="72"/>
      <c r="C278" s="72" t="s">
        <v>30</v>
      </c>
      <c r="D278" s="72" t="s">
        <v>104</v>
      </c>
      <c r="E278" s="72"/>
      <c r="F278" s="72"/>
      <c r="G278" s="75">
        <f>SUM(G279+G284+G289+G293)+G303</f>
        <v>44439.100000000006</v>
      </c>
    </row>
    <row r="279" spans="1:7" ht="47.25" hidden="1">
      <c r="A279" s="88" t="s">
        <v>137</v>
      </c>
      <c r="B279" s="72"/>
      <c r="C279" s="72" t="s">
        <v>30</v>
      </c>
      <c r="D279" s="72" t="s">
        <v>104</v>
      </c>
      <c r="E279" s="86" t="s">
        <v>502</v>
      </c>
      <c r="F279" s="86"/>
      <c r="G279" s="57">
        <f>SUM(G280)</f>
        <v>0</v>
      </c>
    </row>
    <row r="280" spans="1:7" hidden="1">
      <c r="A280" s="88" t="s">
        <v>133</v>
      </c>
      <c r="B280" s="72"/>
      <c r="C280" s="72" t="s">
        <v>30</v>
      </c>
      <c r="D280" s="72" t="s">
        <v>104</v>
      </c>
      <c r="E280" s="86" t="s">
        <v>519</v>
      </c>
      <c r="F280" s="86"/>
      <c r="G280" s="57">
        <f>SUM(G281)</f>
        <v>0</v>
      </c>
    </row>
    <row r="281" spans="1:7" ht="47.25" hidden="1">
      <c r="A281" s="74" t="s">
        <v>318</v>
      </c>
      <c r="B281" s="72"/>
      <c r="C281" s="72" t="s">
        <v>30</v>
      </c>
      <c r="D281" s="72" t="s">
        <v>104</v>
      </c>
      <c r="E281" s="86" t="s">
        <v>520</v>
      </c>
      <c r="F281" s="86"/>
      <c r="G281" s="57">
        <f>SUM(G282)</f>
        <v>0</v>
      </c>
    </row>
    <row r="282" spans="1:7" ht="47.25" hidden="1">
      <c r="A282" s="78" t="s">
        <v>521</v>
      </c>
      <c r="B282" s="72"/>
      <c r="C282" s="72" t="s">
        <v>30</v>
      </c>
      <c r="D282" s="72" t="s">
        <v>104</v>
      </c>
      <c r="E282" s="86" t="s">
        <v>522</v>
      </c>
      <c r="F282" s="86"/>
      <c r="G282" s="57">
        <f>SUM(G283)</f>
        <v>0</v>
      </c>
    </row>
    <row r="283" spans="1:7" hidden="1">
      <c r="A283" s="78" t="s">
        <v>131</v>
      </c>
      <c r="B283" s="72"/>
      <c r="C283" s="72" t="s">
        <v>30</v>
      </c>
      <c r="D283" s="72" t="s">
        <v>104</v>
      </c>
      <c r="E283" s="86" t="s">
        <v>522</v>
      </c>
      <c r="F283" s="86" t="s">
        <v>23</v>
      </c>
      <c r="G283" s="57">
        <v>0</v>
      </c>
    </row>
    <row r="284" spans="1:7" ht="31.5">
      <c r="A284" s="78" t="s">
        <v>999</v>
      </c>
      <c r="B284" s="72"/>
      <c r="C284" s="72" t="s">
        <v>30</v>
      </c>
      <c r="D284" s="72" t="s">
        <v>104</v>
      </c>
      <c r="E284" s="72" t="s">
        <v>523</v>
      </c>
      <c r="F284" s="72"/>
      <c r="G284" s="75">
        <f>SUM(G285)</f>
        <v>36521.9</v>
      </c>
    </row>
    <row r="285" spans="1:7">
      <c r="A285" s="78" t="s">
        <v>387</v>
      </c>
      <c r="B285" s="72"/>
      <c r="C285" s="72" t="s">
        <v>30</v>
      </c>
      <c r="D285" s="72" t="s">
        <v>104</v>
      </c>
      <c r="E285" s="72" t="s">
        <v>524</v>
      </c>
      <c r="F285" s="72"/>
      <c r="G285" s="75">
        <f>SUM(G286)</f>
        <v>36521.9</v>
      </c>
    </row>
    <row r="286" spans="1:7">
      <c r="A286" s="78" t="s">
        <v>4</v>
      </c>
      <c r="B286" s="72"/>
      <c r="C286" s="72" t="s">
        <v>30</v>
      </c>
      <c r="D286" s="72" t="s">
        <v>104</v>
      </c>
      <c r="E286" s="72" t="s">
        <v>525</v>
      </c>
      <c r="F286" s="72"/>
      <c r="G286" s="75">
        <f>SUM(G287:G288)</f>
        <v>36521.9</v>
      </c>
    </row>
    <row r="287" spans="1:7">
      <c r="A287" s="78" t="s">
        <v>131</v>
      </c>
      <c r="B287" s="72"/>
      <c r="C287" s="72" t="s">
        <v>30</v>
      </c>
      <c r="D287" s="72" t="s">
        <v>104</v>
      </c>
      <c r="E287" s="72" t="s">
        <v>525</v>
      </c>
      <c r="F287" s="72" t="s">
        <v>23</v>
      </c>
      <c r="G287" s="75">
        <v>5221.8999999999996</v>
      </c>
    </row>
    <row r="288" spans="1:7">
      <c r="A288" s="78" t="s">
        <v>109</v>
      </c>
      <c r="B288" s="72"/>
      <c r="C288" s="72" t="s">
        <v>30</v>
      </c>
      <c r="D288" s="72" t="s">
        <v>104</v>
      </c>
      <c r="E288" s="72" t="s">
        <v>525</v>
      </c>
      <c r="F288" s="72" t="s">
        <v>40</v>
      </c>
      <c r="G288" s="75">
        <v>31300</v>
      </c>
    </row>
    <row r="289" spans="1:7" ht="31.5">
      <c r="A289" s="78" t="s">
        <v>1000</v>
      </c>
      <c r="B289" s="72"/>
      <c r="C289" s="72" t="s">
        <v>30</v>
      </c>
      <c r="D289" s="72" t="s">
        <v>104</v>
      </c>
      <c r="E289" s="72" t="s">
        <v>526</v>
      </c>
      <c r="F289" s="72"/>
      <c r="G289" s="75">
        <f>SUM(G290)</f>
        <v>1165.0999999999999</v>
      </c>
    </row>
    <row r="290" spans="1:7">
      <c r="A290" s="78" t="s">
        <v>387</v>
      </c>
      <c r="B290" s="72"/>
      <c r="C290" s="72" t="s">
        <v>30</v>
      </c>
      <c r="D290" s="72" t="s">
        <v>104</v>
      </c>
      <c r="E290" s="72" t="s">
        <v>527</v>
      </c>
      <c r="F290" s="72"/>
      <c r="G290" s="75">
        <f>SUM(G291)</f>
        <v>1165.0999999999999</v>
      </c>
    </row>
    <row r="291" spans="1:7">
      <c r="A291" s="78" t="s">
        <v>4</v>
      </c>
      <c r="B291" s="72"/>
      <c r="C291" s="72" t="s">
        <v>30</v>
      </c>
      <c r="D291" s="72" t="s">
        <v>104</v>
      </c>
      <c r="E291" s="72" t="s">
        <v>528</v>
      </c>
      <c r="F291" s="72"/>
      <c r="G291" s="75">
        <f>SUM(G292:G292)</f>
        <v>1165.0999999999999</v>
      </c>
    </row>
    <row r="292" spans="1:7">
      <c r="A292" s="78" t="s">
        <v>131</v>
      </c>
      <c r="B292" s="72"/>
      <c r="C292" s="72" t="s">
        <v>30</v>
      </c>
      <c r="D292" s="72" t="s">
        <v>104</v>
      </c>
      <c r="E292" s="72" t="s">
        <v>528</v>
      </c>
      <c r="F292" s="72" t="s">
        <v>23</v>
      </c>
      <c r="G292" s="75">
        <v>1165.0999999999999</v>
      </c>
    </row>
    <row r="293" spans="1:7" ht="31.5">
      <c r="A293" s="78" t="s">
        <v>474</v>
      </c>
      <c r="B293" s="72"/>
      <c r="C293" s="72" t="s">
        <v>30</v>
      </c>
      <c r="D293" s="72" t="s">
        <v>104</v>
      </c>
      <c r="E293" s="72" t="s">
        <v>475</v>
      </c>
      <c r="F293" s="72"/>
      <c r="G293" s="75">
        <f>SUM(G294,G297)</f>
        <v>171.8</v>
      </c>
    </row>
    <row r="294" spans="1:7" ht="31.5" hidden="1">
      <c r="A294" s="78" t="s">
        <v>320</v>
      </c>
      <c r="B294" s="72"/>
      <c r="C294" s="72" t="s">
        <v>30</v>
      </c>
      <c r="D294" s="72" t="s">
        <v>104</v>
      </c>
      <c r="E294" s="72" t="s">
        <v>476</v>
      </c>
      <c r="F294" s="72"/>
      <c r="G294" s="75">
        <f>SUM(G295)</f>
        <v>0</v>
      </c>
    </row>
    <row r="295" spans="1:7" ht="31.5" hidden="1">
      <c r="A295" s="78" t="s">
        <v>477</v>
      </c>
      <c r="B295" s="72"/>
      <c r="C295" s="72" t="s">
        <v>30</v>
      </c>
      <c r="D295" s="72" t="s">
        <v>104</v>
      </c>
      <c r="E295" s="72" t="s">
        <v>478</v>
      </c>
      <c r="F295" s="72"/>
      <c r="G295" s="75">
        <f>SUM(G296)</f>
        <v>0</v>
      </c>
    </row>
    <row r="296" spans="1:7" hidden="1">
      <c r="A296" s="78" t="s">
        <v>132</v>
      </c>
      <c r="B296" s="72"/>
      <c r="C296" s="72" t="s">
        <v>30</v>
      </c>
      <c r="D296" s="72" t="s">
        <v>104</v>
      </c>
      <c r="E296" s="72" t="s">
        <v>478</v>
      </c>
      <c r="F296" s="72" t="s">
        <v>118</v>
      </c>
      <c r="G296" s="75"/>
    </row>
    <row r="297" spans="1:7">
      <c r="A297" s="78" t="s">
        <v>133</v>
      </c>
      <c r="B297" s="72"/>
      <c r="C297" s="72" t="s">
        <v>30</v>
      </c>
      <c r="D297" s="72" t="s">
        <v>104</v>
      </c>
      <c r="E297" s="72" t="s">
        <v>529</v>
      </c>
      <c r="F297" s="72"/>
      <c r="G297" s="75">
        <f>SUM(G301)+G298</f>
        <v>171.8</v>
      </c>
    </row>
    <row r="298" spans="1:7">
      <c r="A298" s="78" t="s">
        <v>387</v>
      </c>
      <c r="B298" s="72"/>
      <c r="C298" s="72" t="s">
        <v>30</v>
      </c>
      <c r="D298" s="72" t="s">
        <v>104</v>
      </c>
      <c r="E298" s="72" t="s">
        <v>530</v>
      </c>
      <c r="F298" s="72"/>
      <c r="G298" s="75">
        <f>SUM(G299)</f>
        <v>171.8</v>
      </c>
    </row>
    <row r="299" spans="1:7">
      <c r="A299" s="78" t="s">
        <v>4</v>
      </c>
      <c r="B299" s="72"/>
      <c r="C299" s="72" t="s">
        <v>30</v>
      </c>
      <c r="D299" s="72" t="s">
        <v>104</v>
      </c>
      <c r="E299" s="72" t="s">
        <v>531</v>
      </c>
      <c r="F299" s="72"/>
      <c r="G299" s="75">
        <f>SUM(G300)</f>
        <v>171.8</v>
      </c>
    </row>
    <row r="300" spans="1:7">
      <c r="A300" s="78" t="s">
        <v>131</v>
      </c>
      <c r="B300" s="72"/>
      <c r="C300" s="72" t="s">
        <v>30</v>
      </c>
      <c r="D300" s="72" t="s">
        <v>104</v>
      </c>
      <c r="E300" s="72" t="s">
        <v>531</v>
      </c>
      <c r="F300" s="72" t="s">
        <v>23</v>
      </c>
      <c r="G300" s="75">
        <v>171.8</v>
      </c>
    </row>
    <row r="301" spans="1:7" ht="31.5" hidden="1">
      <c r="A301" s="78" t="s">
        <v>477</v>
      </c>
      <c r="B301" s="72"/>
      <c r="C301" s="72" t="s">
        <v>30</v>
      </c>
      <c r="D301" s="72" t="s">
        <v>104</v>
      </c>
      <c r="E301" s="72" t="s">
        <v>532</v>
      </c>
      <c r="F301" s="72"/>
      <c r="G301" s="75">
        <f>SUM(G302)</f>
        <v>0</v>
      </c>
    </row>
    <row r="302" spans="1:7" hidden="1">
      <c r="A302" s="78" t="s">
        <v>132</v>
      </c>
      <c r="B302" s="72"/>
      <c r="C302" s="72" t="s">
        <v>30</v>
      </c>
      <c r="D302" s="72" t="s">
        <v>104</v>
      </c>
      <c r="E302" s="72" t="s">
        <v>532</v>
      </c>
      <c r="F302" s="72" t="s">
        <v>118</v>
      </c>
      <c r="G302" s="75"/>
    </row>
    <row r="303" spans="1:7" ht="31.5">
      <c r="A303" s="78" t="s">
        <v>953</v>
      </c>
      <c r="B303" s="72"/>
      <c r="C303" s="72" t="s">
        <v>30</v>
      </c>
      <c r="D303" s="72" t="s">
        <v>104</v>
      </c>
      <c r="E303" s="72" t="s">
        <v>415</v>
      </c>
      <c r="F303" s="72"/>
      <c r="G303" s="75">
        <f>SUM(G304)</f>
        <v>6580.3</v>
      </c>
    </row>
    <row r="304" spans="1:7" ht="31.5">
      <c r="A304" s="78" t="s">
        <v>416</v>
      </c>
      <c r="B304" s="72"/>
      <c r="C304" s="72" t="s">
        <v>30</v>
      </c>
      <c r="D304" s="72" t="s">
        <v>104</v>
      </c>
      <c r="E304" s="72" t="s">
        <v>417</v>
      </c>
      <c r="F304" s="72"/>
      <c r="G304" s="75">
        <f>SUM(G305)</f>
        <v>6580.3</v>
      </c>
    </row>
    <row r="305" spans="1:7" ht="31.5">
      <c r="A305" s="78" t="s">
        <v>14</v>
      </c>
      <c r="B305" s="72"/>
      <c r="C305" s="72" t="s">
        <v>30</v>
      </c>
      <c r="D305" s="72" t="s">
        <v>104</v>
      </c>
      <c r="E305" s="72" t="s">
        <v>418</v>
      </c>
      <c r="F305" s="72"/>
      <c r="G305" s="75">
        <f>SUM(G306)</f>
        <v>6580.3</v>
      </c>
    </row>
    <row r="306" spans="1:7" ht="31.5">
      <c r="A306" s="74" t="s">
        <v>954</v>
      </c>
      <c r="B306" s="72"/>
      <c r="C306" s="72" t="s">
        <v>30</v>
      </c>
      <c r="D306" s="72" t="s">
        <v>104</v>
      </c>
      <c r="E306" s="72" t="s">
        <v>419</v>
      </c>
      <c r="F306" s="72"/>
      <c r="G306" s="75">
        <f>SUM(G307:G308)</f>
        <v>6580.3</v>
      </c>
    </row>
    <row r="307" spans="1:7">
      <c r="A307" s="78" t="s">
        <v>131</v>
      </c>
      <c r="B307" s="72"/>
      <c r="C307" s="72" t="s">
        <v>30</v>
      </c>
      <c r="D307" s="72" t="s">
        <v>104</v>
      </c>
      <c r="E307" s="72" t="s">
        <v>419</v>
      </c>
      <c r="F307" s="72" t="s">
        <v>23</v>
      </c>
      <c r="G307" s="75">
        <v>2464.5</v>
      </c>
    </row>
    <row r="308" spans="1:7">
      <c r="A308" s="78" t="s">
        <v>132</v>
      </c>
      <c r="B308" s="72"/>
      <c r="C308" s="72" t="s">
        <v>30</v>
      </c>
      <c r="D308" s="72" t="s">
        <v>104</v>
      </c>
      <c r="E308" s="72" t="s">
        <v>419</v>
      </c>
      <c r="F308" s="72" t="s">
        <v>118</v>
      </c>
      <c r="G308" s="75">
        <f>3500+4115.8-3500</f>
        <v>4115.8</v>
      </c>
    </row>
    <row r="309" spans="1:7">
      <c r="A309" s="78" t="s">
        <v>5</v>
      </c>
      <c r="B309" s="72"/>
      <c r="C309" s="72" t="s">
        <v>30</v>
      </c>
      <c r="D309" s="72" t="s">
        <v>17</v>
      </c>
      <c r="E309" s="72"/>
      <c r="F309" s="72"/>
      <c r="G309" s="75">
        <f>SUM(G319,G334,G344)+G311+G338+G315</f>
        <v>150410.9</v>
      </c>
    </row>
    <row r="310" spans="1:7" ht="47.25" hidden="1">
      <c r="A310" s="88" t="s">
        <v>137</v>
      </c>
      <c r="B310" s="72"/>
      <c r="C310" s="72" t="s">
        <v>30</v>
      </c>
      <c r="D310" s="72" t="s">
        <v>17</v>
      </c>
      <c r="E310" s="72" t="s">
        <v>502</v>
      </c>
      <c r="F310" s="72"/>
      <c r="G310" s="75">
        <f>SUM(G311)</f>
        <v>0</v>
      </c>
    </row>
    <row r="311" spans="1:7" hidden="1">
      <c r="A311" s="78" t="s">
        <v>533</v>
      </c>
      <c r="B311" s="72"/>
      <c r="C311" s="72" t="s">
        <v>30</v>
      </c>
      <c r="D311" s="72" t="s">
        <v>17</v>
      </c>
      <c r="E311" s="72" t="s">
        <v>534</v>
      </c>
      <c r="F311" s="72"/>
      <c r="G311" s="75">
        <f>SUM(G312)</f>
        <v>0</v>
      </c>
    </row>
    <row r="312" spans="1:7" ht="47.25" hidden="1">
      <c r="A312" s="74" t="s">
        <v>318</v>
      </c>
      <c r="B312" s="72"/>
      <c r="C312" s="72" t="s">
        <v>30</v>
      </c>
      <c r="D312" s="72" t="s">
        <v>17</v>
      </c>
      <c r="E312" s="72" t="s">
        <v>535</v>
      </c>
      <c r="F312" s="72"/>
      <c r="G312" s="75">
        <f>SUM(G313)</f>
        <v>0</v>
      </c>
    </row>
    <row r="313" spans="1:7" hidden="1">
      <c r="A313" s="78" t="s">
        <v>536</v>
      </c>
      <c r="B313" s="72"/>
      <c r="C313" s="72" t="s">
        <v>30</v>
      </c>
      <c r="D313" s="72" t="s">
        <v>17</v>
      </c>
      <c r="E313" s="72" t="s">
        <v>537</v>
      </c>
      <c r="F313" s="72"/>
      <c r="G313" s="75">
        <f>SUM(G314)</f>
        <v>0</v>
      </c>
    </row>
    <row r="314" spans="1:7" hidden="1">
      <c r="A314" s="78" t="s">
        <v>131</v>
      </c>
      <c r="B314" s="72"/>
      <c r="C314" s="72" t="s">
        <v>30</v>
      </c>
      <c r="D314" s="72" t="s">
        <v>17</v>
      </c>
      <c r="E314" s="72" t="s">
        <v>537</v>
      </c>
      <c r="F314" s="72" t="s">
        <v>23</v>
      </c>
      <c r="G314" s="75"/>
    </row>
    <row r="315" spans="1:7" ht="31.5">
      <c r="A315" s="88" t="s">
        <v>1001</v>
      </c>
      <c r="B315" s="72"/>
      <c r="C315" s="72" t="s">
        <v>30</v>
      </c>
      <c r="D315" s="72" t="s">
        <v>17</v>
      </c>
      <c r="E315" s="72" t="s">
        <v>1002</v>
      </c>
      <c r="F315" s="72"/>
      <c r="G315" s="75">
        <f>SUM(G316)</f>
        <v>49422.400000000001</v>
      </c>
    </row>
    <row r="316" spans="1:7" ht="47.25">
      <c r="A316" s="74" t="s">
        <v>318</v>
      </c>
      <c r="B316" s="72"/>
      <c r="C316" s="72" t="s">
        <v>30</v>
      </c>
      <c r="D316" s="72" t="s">
        <v>17</v>
      </c>
      <c r="E316" s="72" t="s">
        <v>1003</v>
      </c>
      <c r="F316" s="72"/>
      <c r="G316" s="75">
        <f>SUM(G317)</f>
        <v>49422.400000000001</v>
      </c>
    </row>
    <row r="317" spans="1:7">
      <c r="A317" s="78" t="s">
        <v>1004</v>
      </c>
      <c r="B317" s="72"/>
      <c r="C317" s="72" t="s">
        <v>30</v>
      </c>
      <c r="D317" s="72" t="s">
        <v>17</v>
      </c>
      <c r="E317" s="72" t="s">
        <v>1005</v>
      </c>
      <c r="F317" s="72"/>
      <c r="G317" s="75">
        <f>SUM(G318)</f>
        <v>49422.400000000001</v>
      </c>
    </row>
    <row r="318" spans="1:7">
      <c r="A318" s="78" t="s">
        <v>131</v>
      </c>
      <c r="B318" s="72"/>
      <c r="C318" s="72" t="s">
        <v>30</v>
      </c>
      <c r="D318" s="72" t="s">
        <v>17</v>
      </c>
      <c r="E318" s="72" t="s">
        <v>1005</v>
      </c>
      <c r="F318" s="72" t="s">
        <v>23</v>
      </c>
      <c r="G318" s="75">
        <v>49422.400000000001</v>
      </c>
    </row>
    <row r="319" spans="1:7" ht="31.5">
      <c r="A319" s="98" t="s">
        <v>1006</v>
      </c>
      <c r="B319" s="99"/>
      <c r="C319" s="72" t="s">
        <v>30</v>
      </c>
      <c r="D319" s="72" t="s">
        <v>17</v>
      </c>
      <c r="E319" s="72" t="s">
        <v>538</v>
      </c>
      <c r="F319" s="72"/>
      <c r="G319" s="75">
        <f>SUM(G320,G327)+G332</f>
        <v>99299.7</v>
      </c>
    </row>
    <row r="320" spans="1:7">
      <c r="A320" s="78" t="s">
        <v>387</v>
      </c>
      <c r="B320" s="72"/>
      <c r="C320" s="72" t="s">
        <v>30</v>
      </c>
      <c r="D320" s="72" t="s">
        <v>17</v>
      </c>
      <c r="E320" s="72" t="s">
        <v>539</v>
      </c>
      <c r="F320" s="72"/>
      <c r="G320" s="75">
        <f>SUM(G321,G323,G325)</f>
        <v>87133.099999999991</v>
      </c>
    </row>
    <row r="321" spans="1:7">
      <c r="A321" s="78" t="s">
        <v>12</v>
      </c>
      <c r="B321" s="72"/>
      <c r="C321" s="72" t="s">
        <v>30</v>
      </c>
      <c r="D321" s="72" t="s">
        <v>17</v>
      </c>
      <c r="E321" s="72" t="s">
        <v>540</v>
      </c>
      <c r="F321" s="72"/>
      <c r="G321" s="75">
        <f>SUM(G322)</f>
        <v>57609.7</v>
      </c>
    </row>
    <row r="322" spans="1:7">
      <c r="A322" s="78" t="s">
        <v>131</v>
      </c>
      <c r="B322" s="72"/>
      <c r="C322" s="72" t="s">
        <v>30</v>
      </c>
      <c r="D322" s="72" t="s">
        <v>17</v>
      </c>
      <c r="E322" s="72" t="s">
        <v>540</v>
      </c>
      <c r="F322" s="72" t="s">
        <v>23</v>
      </c>
      <c r="G322" s="75">
        <v>57609.7</v>
      </c>
    </row>
    <row r="323" spans="1:7">
      <c r="A323" s="78" t="s">
        <v>136</v>
      </c>
      <c r="B323" s="72"/>
      <c r="C323" s="72" t="s">
        <v>30</v>
      </c>
      <c r="D323" s="72" t="s">
        <v>17</v>
      </c>
      <c r="E323" s="72" t="s">
        <v>541</v>
      </c>
      <c r="F323" s="72"/>
      <c r="G323" s="75">
        <f>SUM(G324)</f>
        <v>1706.7</v>
      </c>
    </row>
    <row r="324" spans="1:7">
      <c r="A324" s="78" t="s">
        <v>131</v>
      </c>
      <c r="B324" s="72"/>
      <c r="C324" s="72" t="s">
        <v>30</v>
      </c>
      <c r="D324" s="72" t="s">
        <v>17</v>
      </c>
      <c r="E324" s="72" t="s">
        <v>541</v>
      </c>
      <c r="F324" s="72" t="s">
        <v>23</v>
      </c>
      <c r="G324" s="75">
        <v>1706.7</v>
      </c>
    </row>
    <row r="325" spans="1:7">
      <c r="A325" s="78" t="s">
        <v>542</v>
      </c>
      <c r="B325" s="72"/>
      <c r="C325" s="72" t="s">
        <v>30</v>
      </c>
      <c r="D325" s="72" t="s">
        <v>17</v>
      </c>
      <c r="E325" s="72" t="s">
        <v>543</v>
      </c>
      <c r="F325" s="72"/>
      <c r="G325" s="75">
        <f>SUM(G326)</f>
        <v>27816.7</v>
      </c>
    </row>
    <row r="326" spans="1:7">
      <c r="A326" s="78" t="s">
        <v>131</v>
      </c>
      <c r="B326" s="72"/>
      <c r="C326" s="72" t="s">
        <v>30</v>
      </c>
      <c r="D326" s="72" t="s">
        <v>17</v>
      </c>
      <c r="E326" s="72" t="s">
        <v>543</v>
      </c>
      <c r="F326" s="72" t="s">
        <v>23</v>
      </c>
      <c r="G326" s="75">
        <v>27816.7</v>
      </c>
    </row>
    <row r="327" spans="1:7" ht="47.25">
      <c r="A327" s="78" t="s">
        <v>432</v>
      </c>
      <c r="B327" s="72"/>
      <c r="C327" s="72" t="s">
        <v>30</v>
      </c>
      <c r="D327" s="72" t="s">
        <v>17</v>
      </c>
      <c r="E327" s="72" t="s">
        <v>544</v>
      </c>
      <c r="F327" s="72"/>
      <c r="G327" s="75">
        <f>SUM(G330+G328)</f>
        <v>12166.6</v>
      </c>
    </row>
    <row r="328" spans="1:7">
      <c r="A328" s="78" t="s">
        <v>136</v>
      </c>
      <c r="B328" s="72"/>
      <c r="C328" s="72" t="s">
        <v>30</v>
      </c>
      <c r="D328" s="72" t="s">
        <v>17</v>
      </c>
      <c r="E328" s="72" t="s">
        <v>545</v>
      </c>
      <c r="F328" s="72"/>
      <c r="G328" s="75">
        <f>SUM(G329)</f>
        <v>1009.4</v>
      </c>
    </row>
    <row r="329" spans="1:7" ht="31.5">
      <c r="A329" s="78" t="s">
        <v>116</v>
      </c>
      <c r="B329" s="72"/>
      <c r="C329" s="72" t="s">
        <v>30</v>
      </c>
      <c r="D329" s="72" t="s">
        <v>17</v>
      </c>
      <c r="E329" s="72" t="s">
        <v>545</v>
      </c>
      <c r="F329" s="72" t="s">
        <v>113</v>
      </c>
      <c r="G329" s="75">
        <v>1009.4</v>
      </c>
    </row>
    <row r="330" spans="1:7">
      <c r="A330" s="78" t="s">
        <v>542</v>
      </c>
      <c r="B330" s="72"/>
      <c r="C330" s="72" t="s">
        <v>30</v>
      </c>
      <c r="D330" s="72" t="s">
        <v>17</v>
      </c>
      <c r="E330" s="72" t="s">
        <v>546</v>
      </c>
      <c r="F330" s="72"/>
      <c r="G330" s="75">
        <f>SUM(G331)</f>
        <v>11157.2</v>
      </c>
    </row>
    <row r="331" spans="1:7" ht="31.5">
      <c r="A331" s="78" t="s">
        <v>116</v>
      </c>
      <c r="B331" s="72"/>
      <c r="C331" s="72" t="s">
        <v>30</v>
      </c>
      <c r="D331" s="72" t="s">
        <v>17</v>
      </c>
      <c r="E331" s="72" t="s">
        <v>546</v>
      </c>
      <c r="F331" s="72" t="s">
        <v>113</v>
      </c>
      <c r="G331" s="75">
        <v>11157.2</v>
      </c>
    </row>
    <row r="332" spans="1:7" ht="31.5" hidden="1">
      <c r="A332" s="78" t="s">
        <v>477</v>
      </c>
      <c r="B332" s="72"/>
      <c r="C332" s="72" t="s">
        <v>30</v>
      </c>
      <c r="D332" s="72" t="s">
        <v>17</v>
      </c>
      <c r="E332" s="72" t="s">
        <v>1007</v>
      </c>
      <c r="F332" s="72"/>
      <c r="G332" s="75">
        <f>SUM(G333)</f>
        <v>0</v>
      </c>
    </row>
    <row r="333" spans="1:7" hidden="1">
      <c r="A333" s="78" t="s">
        <v>132</v>
      </c>
      <c r="B333" s="72"/>
      <c r="C333" s="72" t="s">
        <v>30</v>
      </c>
      <c r="D333" s="72" t="s">
        <v>17</v>
      </c>
      <c r="E333" s="72" t="s">
        <v>1007</v>
      </c>
      <c r="F333" s="72" t="s">
        <v>118</v>
      </c>
      <c r="G333" s="75"/>
    </row>
    <row r="334" spans="1:7" ht="31.5">
      <c r="A334" s="78" t="s">
        <v>1000</v>
      </c>
      <c r="B334" s="72"/>
      <c r="C334" s="72" t="s">
        <v>30</v>
      </c>
      <c r="D334" s="72" t="s">
        <v>17</v>
      </c>
      <c r="E334" s="72" t="s">
        <v>526</v>
      </c>
      <c r="F334" s="72"/>
      <c r="G334" s="75">
        <f>SUM(G335)</f>
        <v>1640</v>
      </c>
    </row>
    <row r="335" spans="1:7">
      <c r="A335" s="78" t="s">
        <v>387</v>
      </c>
      <c r="B335" s="72"/>
      <c r="C335" s="72" t="s">
        <v>30</v>
      </c>
      <c r="D335" s="72" t="s">
        <v>17</v>
      </c>
      <c r="E335" s="72" t="s">
        <v>527</v>
      </c>
      <c r="F335" s="72"/>
      <c r="G335" s="75">
        <f>SUM(G336)</f>
        <v>1640</v>
      </c>
    </row>
    <row r="336" spans="1:7">
      <c r="A336" s="78" t="s">
        <v>542</v>
      </c>
      <c r="B336" s="72"/>
      <c r="C336" s="72" t="s">
        <v>30</v>
      </c>
      <c r="D336" s="72" t="s">
        <v>17</v>
      </c>
      <c r="E336" s="72" t="s">
        <v>547</v>
      </c>
      <c r="F336" s="72"/>
      <c r="G336" s="75">
        <f>SUM(G337)</f>
        <v>1640</v>
      </c>
    </row>
    <row r="337" spans="1:7">
      <c r="A337" s="78" t="s">
        <v>131</v>
      </c>
      <c r="B337" s="72"/>
      <c r="C337" s="72" t="s">
        <v>30</v>
      </c>
      <c r="D337" s="72" t="s">
        <v>17</v>
      </c>
      <c r="E337" s="72" t="s">
        <v>547</v>
      </c>
      <c r="F337" s="72" t="s">
        <v>23</v>
      </c>
      <c r="G337" s="75">
        <v>1640</v>
      </c>
    </row>
    <row r="338" spans="1:7" ht="31.5" hidden="1">
      <c r="A338" s="78" t="s">
        <v>1008</v>
      </c>
      <c r="B338" s="72"/>
      <c r="C338" s="72" t="s">
        <v>30</v>
      </c>
      <c r="D338" s="72" t="s">
        <v>17</v>
      </c>
      <c r="E338" s="72" t="s">
        <v>548</v>
      </c>
      <c r="F338" s="72"/>
      <c r="G338" s="75">
        <f>SUM(G339)</f>
        <v>0</v>
      </c>
    </row>
    <row r="339" spans="1:7" hidden="1">
      <c r="A339" s="78" t="s">
        <v>387</v>
      </c>
      <c r="B339" s="72"/>
      <c r="C339" s="72" t="s">
        <v>30</v>
      </c>
      <c r="D339" s="72" t="s">
        <v>17</v>
      </c>
      <c r="E339" s="72" t="s">
        <v>549</v>
      </c>
      <c r="F339" s="72"/>
      <c r="G339" s="75">
        <f>SUM(G340+G342)</f>
        <v>0</v>
      </c>
    </row>
    <row r="340" spans="1:7" hidden="1">
      <c r="A340" s="78" t="s">
        <v>542</v>
      </c>
      <c r="B340" s="72"/>
      <c r="C340" s="72" t="s">
        <v>30</v>
      </c>
      <c r="D340" s="72" t="s">
        <v>17</v>
      </c>
      <c r="E340" s="72" t="s">
        <v>550</v>
      </c>
      <c r="F340" s="72"/>
      <c r="G340" s="75">
        <f>SUM(G341)</f>
        <v>0</v>
      </c>
    </row>
    <row r="341" spans="1:7" hidden="1">
      <c r="A341" s="78" t="s">
        <v>131</v>
      </c>
      <c r="B341" s="72"/>
      <c r="C341" s="72" t="s">
        <v>30</v>
      </c>
      <c r="D341" s="72" t="s">
        <v>17</v>
      </c>
      <c r="E341" s="72" t="s">
        <v>550</v>
      </c>
      <c r="F341" s="72" t="s">
        <v>23</v>
      </c>
      <c r="G341" s="75"/>
    </row>
    <row r="342" spans="1:7" ht="31.5" hidden="1">
      <c r="A342" s="78" t="s">
        <v>1009</v>
      </c>
      <c r="B342" s="72"/>
      <c r="C342" s="72" t="s">
        <v>30</v>
      </c>
      <c r="D342" s="72" t="s">
        <v>17</v>
      </c>
      <c r="E342" s="72" t="s">
        <v>1010</v>
      </c>
      <c r="F342" s="72"/>
      <c r="G342" s="75">
        <f>SUM(G343)</f>
        <v>0</v>
      </c>
    </row>
    <row r="343" spans="1:7" hidden="1">
      <c r="A343" s="78" t="s">
        <v>131</v>
      </c>
      <c r="B343" s="72"/>
      <c r="C343" s="72" t="s">
        <v>30</v>
      </c>
      <c r="D343" s="72" t="s">
        <v>17</v>
      </c>
      <c r="E343" s="72" t="s">
        <v>1010</v>
      </c>
      <c r="F343" s="72" t="s">
        <v>23</v>
      </c>
      <c r="G343" s="75"/>
    </row>
    <row r="344" spans="1:7">
      <c r="A344" s="78" t="s">
        <v>551</v>
      </c>
      <c r="B344" s="72"/>
      <c r="C344" s="72" t="s">
        <v>30</v>
      </c>
      <c r="D344" s="72" t="s">
        <v>17</v>
      </c>
      <c r="E344" s="72" t="s">
        <v>377</v>
      </c>
      <c r="F344" s="72"/>
      <c r="G344" s="75">
        <f>SUM(G345)+G348</f>
        <v>48.8</v>
      </c>
    </row>
    <row r="345" spans="1:7" ht="63" hidden="1">
      <c r="A345" s="98" t="s">
        <v>322</v>
      </c>
      <c r="B345" s="99"/>
      <c r="C345" s="72" t="s">
        <v>30</v>
      </c>
      <c r="D345" s="72" t="s">
        <v>17</v>
      </c>
      <c r="E345" s="72" t="s">
        <v>405</v>
      </c>
      <c r="F345" s="72"/>
      <c r="G345" s="75">
        <f>SUM(G346)</f>
        <v>0</v>
      </c>
    </row>
    <row r="346" spans="1:7" ht="63" hidden="1">
      <c r="A346" s="98" t="s">
        <v>552</v>
      </c>
      <c r="B346" s="99"/>
      <c r="C346" s="72" t="s">
        <v>30</v>
      </c>
      <c r="D346" s="72" t="s">
        <v>17</v>
      </c>
      <c r="E346" s="72" t="s">
        <v>553</v>
      </c>
      <c r="F346" s="72"/>
      <c r="G346" s="75">
        <f>SUM(G347)</f>
        <v>0</v>
      </c>
    </row>
    <row r="347" spans="1:7" hidden="1">
      <c r="A347" s="78" t="s">
        <v>131</v>
      </c>
      <c r="B347" s="72"/>
      <c r="C347" s="72" t="s">
        <v>30</v>
      </c>
      <c r="D347" s="72" t="s">
        <v>17</v>
      </c>
      <c r="E347" s="72" t="s">
        <v>553</v>
      </c>
      <c r="F347" s="72" t="s">
        <v>23</v>
      </c>
      <c r="G347" s="75"/>
    </row>
    <row r="348" spans="1:7">
      <c r="A348" s="74" t="s">
        <v>37</v>
      </c>
      <c r="B348" s="72"/>
      <c r="C348" s="72" t="s">
        <v>30</v>
      </c>
      <c r="D348" s="72" t="s">
        <v>17</v>
      </c>
      <c r="E348" s="72" t="s">
        <v>554</v>
      </c>
      <c r="F348" s="72"/>
      <c r="G348" s="75">
        <f>SUM(G349)+G351</f>
        <v>48.8</v>
      </c>
    </row>
    <row r="349" spans="1:7" hidden="1">
      <c r="A349" s="74" t="s">
        <v>435</v>
      </c>
      <c r="B349" s="72"/>
      <c r="C349" s="72" t="s">
        <v>30</v>
      </c>
      <c r="D349" s="72" t="s">
        <v>17</v>
      </c>
      <c r="E349" s="72" t="s">
        <v>555</v>
      </c>
      <c r="F349" s="72"/>
      <c r="G349" s="75">
        <f>SUM(G350)</f>
        <v>0</v>
      </c>
    </row>
    <row r="350" spans="1:7" ht="31.5" hidden="1">
      <c r="A350" s="74" t="s">
        <v>116</v>
      </c>
      <c r="B350" s="72"/>
      <c r="C350" s="72" t="s">
        <v>30</v>
      </c>
      <c r="D350" s="72" t="s">
        <v>17</v>
      </c>
      <c r="E350" s="72" t="s">
        <v>555</v>
      </c>
      <c r="F350" s="72" t="s">
        <v>113</v>
      </c>
      <c r="G350" s="75"/>
    </row>
    <row r="351" spans="1:7">
      <c r="A351" s="74" t="s">
        <v>37</v>
      </c>
      <c r="B351" s="72"/>
      <c r="C351" s="72" t="s">
        <v>30</v>
      </c>
      <c r="D351" s="72" t="s">
        <v>17</v>
      </c>
      <c r="E351" s="72" t="s">
        <v>1011</v>
      </c>
      <c r="F351" s="72"/>
      <c r="G351" s="75">
        <f>SUM(G352)</f>
        <v>48.8</v>
      </c>
    </row>
    <row r="352" spans="1:7" ht="31.5">
      <c r="A352" s="74" t="s">
        <v>120</v>
      </c>
      <c r="B352" s="72"/>
      <c r="C352" s="72" t="s">
        <v>30</v>
      </c>
      <c r="D352" s="72" t="s">
        <v>17</v>
      </c>
      <c r="E352" s="72" t="s">
        <v>1011</v>
      </c>
      <c r="F352" s="72" t="s">
        <v>113</v>
      </c>
      <c r="G352" s="75">
        <v>48.8</v>
      </c>
    </row>
    <row r="353" spans="1:7">
      <c r="A353" s="78" t="s">
        <v>9</v>
      </c>
      <c r="B353" s="72"/>
      <c r="C353" s="86" t="s">
        <v>30</v>
      </c>
      <c r="D353" s="86" t="s">
        <v>30</v>
      </c>
      <c r="E353" s="86"/>
      <c r="F353" s="86"/>
      <c r="G353" s="57">
        <f>SUM(G366)+G369+G354+G359+G376</f>
        <v>10809.199999999999</v>
      </c>
    </row>
    <row r="354" spans="1:7" ht="47.25">
      <c r="A354" s="88" t="s">
        <v>137</v>
      </c>
      <c r="B354" s="72"/>
      <c r="C354" s="86" t="s">
        <v>30</v>
      </c>
      <c r="D354" s="86" t="s">
        <v>30</v>
      </c>
      <c r="E354" s="86" t="s">
        <v>502</v>
      </c>
      <c r="F354" s="86"/>
      <c r="G354" s="57">
        <f>SUM(G355)</f>
        <v>9688.7999999999993</v>
      </c>
    </row>
    <row r="355" spans="1:7">
      <c r="A355" s="88" t="s">
        <v>133</v>
      </c>
      <c r="B355" s="72"/>
      <c r="C355" s="86" t="s">
        <v>30</v>
      </c>
      <c r="D355" s="86" t="s">
        <v>30</v>
      </c>
      <c r="E355" s="86" t="s">
        <v>519</v>
      </c>
      <c r="F355" s="86"/>
      <c r="G355" s="57">
        <f>SUM(G356)</f>
        <v>9688.7999999999993</v>
      </c>
    </row>
    <row r="356" spans="1:7" ht="47.25">
      <c r="A356" s="74" t="s">
        <v>318</v>
      </c>
      <c r="B356" s="72"/>
      <c r="C356" s="86" t="s">
        <v>30</v>
      </c>
      <c r="D356" s="86" t="s">
        <v>30</v>
      </c>
      <c r="E356" s="86" t="s">
        <v>520</v>
      </c>
      <c r="F356" s="86"/>
      <c r="G356" s="57">
        <f>SUM(G357)</f>
        <v>9688.7999999999993</v>
      </c>
    </row>
    <row r="357" spans="1:7">
      <c r="A357" s="78" t="s">
        <v>556</v>
      </c>
      <c r="B357" s="72"/>
      <c r="C357" s="86" t="s">
        <v>30</v>
      </c>
      <c r="D357" s="86" t="s">
        <v>30</v>
      </c>
      <c r="E357" s="86" t="s">
        <v>557</v>
      </c>
      <c r="F357" s="86"/>
      <c r="G357" s="57">
        <f>SUM(G358)</f>
        <v>9688.7999999999993</v>
      </c>
    </row>
    <row r="358" spans="1:7">
      <c r="A358" s="78" t="s">
        <v>132</v>
      </c>
      <c r="B358" s="72"/>
      <c r="C358" s="86" t="s">
        <v>30</v>
      </c>
      <c r="D358" s="86" t="s">
        <v>30</v>
      </c>
      <c r="E358" s="86" t="s">
        <v>557</v>
      </c>
      <c r="F358" s="86" t="s">
        <v>118</v>
      </c>
      <c r="G358" s="57">
        <v>9688.7999999999993</v>
      </c>
    </row>
    <row r="359" spans="1:7" ht="31.5">
      <c r="A359" s="78" t="s">
        <v>474</v>
      </c>
      <c r="B359" s="72"/>
      <c r="C359" s="86" t="s">
        <v>30</v>
      </c>
      <c r="D359" s="86" t="s">
        <v>30</v>
      </c>
      <c r="E359" s="72" t="s">
        <v>475</v>
      </c>
      <c r="F359" s="72"/>
      <c r="G359" s="75">
        <f>SUM(G360)+G363</f>
        <v>371.3</v>
      </c>
    </row>
    <row r="360" spans="1:7" ht="31.5" hidden="1">
      <c r="A360" s="78" t="s">
        <v>320</v>
      </c>
      <c r="B360" s="72"/>
      <c r="C360" s="86" t="s">
        <v>30</v>
      </c>
      <c r="D360" s="86" t="s">
        <v>30</v>
      </c>
      <c r="E360" s="72" t="s">
        <v>476</v>
      </c>
      <c r="F360" s="72"/>
      <c r="G360" s="75">
        <f>SUM(G361)</f>
        <v>0</v>
      </c>
    </row>
    <row r="361" spans="1:7" ht="31.5" hidden="1">
      <c r="A361" s="78" t="s">
        <v>477</v>
      </c>
      <c r="B361" s="72"/>
      <c r="C361" s="86" t="s">
        <v>30</v>
      </c>
      <c r="D361" s="86" t="s">
        <v>30</v>
      </c>
      <c r="E361" s="72" t="s">
        <v>478</v>
      </c>
      <c r="F361" s="72"/>
      <c r="G361" s="75">
        <f>SUM(G362)</f>
        <v>0</v>
      </c>
    </row>
    <row r="362" spans="1:7" hidden="1">
      <c r="A362" s="78" t="s">
        <v>132</v>
      </c>
      <c r="B362" s="72"/>
      <c r="C362" s="86" t="s">
        <v>30</v>
      </c>
      <c r="D362" s="86" t="s">
        <v>30</v>
      </c>
      <c r="E362" s="72" t="s">
        <v>478</v>
      </c>
      <c r="F362" s="72" t="s">
        <v>118</v>
      </c>
      <c r="G362" s="75">
        <v>0</v>
      </c>
    </row>
    <row r="363" spans="1:7">
      <c r="A363" s="78" t="s">
        <v>133</v>
      </c>
      <c r="B363" s="72"/>
      <c r="C363" s="86" t="s">
        <v>30</v>
      </c>
      <c r="D363" s="86" t="s">
        <v>30</v>
      </c>
      <c r="E363" s="72" t="s">
        <v>529</v>
      </c>
      <c r="F363" s="72"/>
      <c r="G363" s="75">
        <f>SUM(G364)</f>
        <v>371.3</v>
      </c>
    </row>
    <row r="364" spans="1:7" ht="31.5">
      <c r="A364" s="78" t="s">
        <v>477</v>
      </c>
      <c r="B364" s="72"/>
      <c r="C364" s="86" t="s">
        <v>30</v>
      </c>
      <c r="D364" s="86" t="s">
        <v>30</v>
      </c>
      <c r="E364" s="72" t="s">
        <v>532</v>
      </c>
      <c r="F364" s="72"/>
      <c r="G364" s="75">
        <f>SUM(G365)</f>
        <v>371.3</v>
      </c>
    </row>
    <row r="365" spans="1:7">
      <c r="A365" s="78" t="s">
        <v>132</v>
      </c>
      <c r="B365" s="72"/>
      <c r="C365" s="86" t="s">
        <v>30</v>
      </c>
      <c r="D365" s="86" t="s">
        <v>30</v>
      </c>
      <c r="E365" s="72" t="s">
        <v>532</v>
      </c>
      <c r="F365" s="72" t="s">
        <v>118</v>
      </c>
      <c r="G365" s="75">
        <v>371.3</v>
      </c>
    </row>
    <row r="366" spans="1:7" ht="31.5">
      <c r="A366" s="78" t="s">
        <v>993</v>
      </c>
      <c r="B366" s="72"/>
      <c r="C366" s="86" t="s">
        <v>30</v>
      </c>
      <c r="D366" s="86" t="s">
        <v>30</v>
      </c>
      <c r="E366" s="86" t="s">
        <v>496</v>
      </c>
      <c r="F366" s="86"/>
      <c r="G366" s="57">
        <f>SUM(G367)</f>
        <v>219.2</v>
      </c>
    </row>
    <row r="367" spans="1:7" ht="31.5">
      <c r="A367" s="78" t="s">
        <v>477</v>
      </c>
      <c r="B367" s="72"/>
      <c r="C367" s="86" t="s">
        <v>30</v>
      </c>
      <c r="D367" s="86" t="s">
        <v>30</v>
      </c>
      <c r="E367" s="86" t="s">
        <v>558</v>
      </c>
      <c r="F367" s="86"/>
      <c r="G367" s="57">
        <f>SUM(G368)</f>
        <v>219.2</v>
      </c>
    </row>
    <row r="368" spans="1:7">
      <c r="A368" s="78" t="s">
        <v>132</v>
      </c>
      <c r="B368" s="72"/>
      <c r="C368" s="86" t="s">
        <v>30</v>
      </c>
      <c r="D368" s="86" t="s">
        <v>30</v>
      </c>
      <c r="E368" s="86" t="s">
        <v>558</v>
      </c>
      <c r="F368" s="86" t="s">
        <v>118</v>
      </c>
      <c r="G368" s="57">
        <v>219.2</v>
      </c>
    </row>
    <row r="369" spans="1:7" ht="31.5">
      <c r="A369" s="78" t="s">
        <v>1012</v>
      </c>
      <c r="B369" s="72"/>
      <c r="C369" s="86" t="s">
        <v>30</v>
      </c>
      <c r="D369" s="86" t="s">
        <v>30</v>
      </c>
      <c r="E369" s="86" t="s">
        <v>516</v>
      </c>
      <c r="F369" s="86"/>
      <c r="G369" s="57">
        <f>SUM(G370)</f>
        <v>382</v>
      </c>
    </row>
    <row r="370" spans="1:7" ht="31.5">
      <c r="A370" s="78" t="s">
        <v>559</v>
      </c>
      <c r="B370" s="72"/>
      <c r="C370" s="86" t="s">
        <v>30</v>
      </c>
      <c r="D370" s="86" t="s">
        <v>30</v>
      </c>
      <c r="E370" s="86" t="s">
        <v>518</v>
      </c>
      <c r="F370" s="86"/>
      <c r="G370" s="57">
        <f>SUM(G372+G371)</f>
        <v>382</v>
      </c>
    </row>
    <row r="371" spans="1:7">
      <c r="A371" s="74" t="s">
        <v>131</v>
      </c>
      <c r="B371" s="72"/>
      <c r="C371" s="86" t="s">
        <v>30</v>
      </c>
      <c r="D371" s="86" t="s">
        <v>30</v>
      </c>
      <c r="E371" s="86" t="s">
        <v>518</v>
      </c>
      <c r="F371" s="86" t="s">
        <v>23</v>
      </c>
      <c r="G371" s="57">
        <v>382</v>
      </c>
    </row>
    <row r="372" spans="1:7" ht="31.5" hidden="1">
      <c r="A372" s="78" t="s">
        <v>560</v>
      </c>
      <c r="B372" s="72"/>
      <c r="C372" s="86" t="s">
        <v>30</v>
      </c>
      <c r="D372" s="86" t="s">
        <v>30</v>
      </c>
      <c r="E372" s="86" t="s">
        <v>561</v>
      </c>
      <c r="F372" s="86"/>
      <c r="G372" s="57">
        <f>SUM(G373)</f>
        <v>0</v>
      </c>
    </row>
    <row r="373" spans="1:7" hidden="1">
      <c r="A373" s="78" t="s">
        <v>132</v>
      </c>
      <c r="B373" s="72"/>
      <c r="C373" s="86" t="s">
        <v>30</v>
      </c>
      <c r="D373" s="86" t="s">
        <v>30</v>
      </c>
      <c r="E373" s="86" t="s">
        <v>561</v>
      </c>
      <c r="F373" s="86" t="s">
        <v>118</v>
      </c>
      <c r="G373" s="57"/>
    </row>
    <row r="374" spans="1:7">
      <c r="A374" s="78" t="s">
        <v>376</v>
      </c>
      <c r="B374" s="72"/>
      <c r="C374" s="86" t="s">
        <v>30</v>
      </c>
      <c r="D374" s="86" t="s">
        <v>30</v>
      </c>
      <c r="E374" s="82" t="s">
        <v>377</v>
      </c>
      <c r="F374" s="86"/>
      <c r="G374" s="57">
        <f>SUM(G375)</f>
        <v>147.9</v>
      </c>
    </row>
    <row r="375" spans="1:7" ht="47.25">
      <c r="A375" s="78" t="s">
        <v>1013</v>
      </c>
      <c r="B375" s="72"/>
      <c r="C375" s="86" t="s">
        <v>30</v>
      </c>
      <c r="D375" s="86" t="s">
        <v>30</v>
      </c>
      <c r="E375" s="82" t="s">
        <v>405</v>
      </c>
      <c r="F375" s="86"/>
      <c r="G375" s="57">
        <f>SUM(G376)</f>
        <v>147.9</v>
      </c>
    </row>
    <row r="376" spans="1:7" ht="31.5">
      <c r="A376" s="74" t="s">
        <v>407</v>
      </c>
      <c r="B376" s="86"/>
      <c r="C376" s="86" t="s">
        <v>30</v>
      </c>
      <c r="D376" s="86" t="s">
        <v>30</v>
      </c>
      <c r="E376" s="82" t="s">
        <v>408</v>
      </c>
      <c r="F376" s="80"/>
      <c r="G376" s="79">
        <f>SUM(G377:G378)</f>
        <v>147.9</v>
      </c>
    </row>
    <row r="377" spans="1:7" ht="47.25">
      <c r="A377" s="78" t="s">
        <v>312</v>
      </c>
      <c r="B377" s="86"/>
      <c r="C377" s="86" t="s">
        <v>30</v>
      </c>
      <c r="D377" s="86" t="s">
        <v>30</v>
      </c>
      <c r="E377" s="82" t="s">
        <v>408</v>
      </c>
      <c r="F377" s="82" t="s">
        <v>107</v>
      </c>
      <c r="G377" s="79">
        <v>139.1</v>
      </c>
    </row>
    <row r="378" spans="1:7">
      <c r="A378" s="74" t="s">
        <v>131</v>
      </c>
      <c r="B378" s="86"/>
      <c r="C378" s="86" t="s">
        <v>30</v>
      </c>
      <c r="D378" s="86" t="s">
        <v>30</v>
      </c>
      <c r="E378" s="82" t="s">
        <v>408</v>
      </c>
      <c r="F378" s="82" t="s">
        <v>23</v>
      </c>
      <c r="G378" s="79">
        <v>8.8000000000000007</v>
      </c>
    </row>
    <row r="379" spans="1:7">
      <c r="A379" s="74" t="s">
        <v>10</v>
      </c>
      <c r="B379" s="73"/>
      <c r="C379" s="82" t="s">
        <v>91</v>
      </c>
      <c r="D379" s="80"/>
      <c r="E379" s="80"/>
      <c r="F379" s="80"/>
      <c r="G379" s="79">
        <f>SUM(G380+G389)</f>
        <v>6191.2999999999993</v>
      </c>
    </row>
    <row r="380" spans="1:7">
      <c r="A380" s="74" t="s">
        <v>123</v>
      </c>
      <c r="B380" s="73"/>
      <c r="C380" s="82" t="s">
        <v>91</v>
      </c>
      <c r="D380" s="82" t="s">
        <v>17</v>
      </c>
      <c r="E380" s="80"/>
      <c r="F380" s="80"/>
      <c r="G380" s="79">
        <f>SUM(G381)+G386</f>
        <v>5472.4</v>
      </c>
    </row>
    <row r="381" spans="1:7" ht="31.5">
      <c r="A381" s="74" t="s">
        <v>1014</v>
      </c>
      <c r="B381" s="73"/>
      <c r="C381" s="82" t="s">
        <v>91</v>
      </c>
      <c r="D381" s="82" t="s">
        <v>17</v>
      </c>
      <c r="E381" s="80" t="s">
        <v>562</v>
      </c>
      <c r="F381" s="80"/>
      <c r="G381" s="79">
        <f>SUM(G382)</f>
        <v>5471.9</v>
      </c>
    </row>
    <row r="382" spans="1:7">
      <c r="A382" s="74" t="s">
        <v>7</v>
      </c>
      <c r="B382" s="73"/>
      <c r="C382" s="82" t="s">
        <v>91</v>
      </c>
      <c r="D382" s="82" t="s">
        <v>17</v>
      </c>
      <c r="E382" s="80" t="s">
        <v>563</v>
      </c>
      <c r="F382" s="80"/>
      <c r="G382" s="79">
        <f>SUM(G383:G385)</f>
        <v>5471.9</v>
      </c>
    </row>
    <row r="383" spans="1:7" ht="47.25">
      <c r="A383" s="78" t="s">
        <v>312</v>
      </c>
      <c r="B383" s="73"/>
      <c r="C383" s="82" t="s">
        <v>91</v>
      </c>
      <c r="D383" s="82" t="s">
        <v>17</v>
      </c>
      <c r="E383" s="80" t="s">
        <v>563</v>
      </c>
      <c r="F383" s="82" t="s">
        <v>107</v>
      </c>
      <c r="G383" s="79">
        <v>4764.7</v>
      </c>
    </row>
    <row r="384" spans="1:7">
      <c r="A384" s="74" t="s">
        <v>131</v>
      </c>
      <c r="B384" s="73"/>
      <c r="C384" s="82" t="s">
        <v>91</v>
      </c>
      <c r="D384" s="82" t="s">
        <v>17</v>
      </c>
      <c r="E384" s="80" t="s">
        <v>563</v>
      </c>
      <c r="F384" s="82" t="s">
        <v>23</v>
      </c>
      <c r="G384" s="79">
        <v>634.79999999999995</v>
      </c>
    </row>
    <row r="385" spans="1:7">
      <c r="A385" s="74" t="s">
        <v>109</v>
      </c>
      <c r="B385" s="73"/>
      <c r="C385" s="82" t="s">
        <v>91</v>
      </c>
      <c r="D385" s="82" t="s">
        <v>17</v>
      </c>
      <c r="E385" s="80" t="s">
        <v>563</v>
      </c>
      <c r="F385" s="82" t="s">
        <v>40</v>
      </c>
      <c r="G385" s="79">
        <v>72.400000000000006</v>
      </c>
    </row>
    <row r="386" spans="1:7">
      <c r="A386" s="78" t="s">
        <v>376</v>
      </c>
      <c r="B386" s="73"/>
      <c r="C386" s="82" t="s">
        <v>91</v>
      </c>
      <c r="D386" s="82" t="s">
        <v>17</v>
      </c>
      <c r="E386" s="82" t="s">
        <v>377</v>
      </c>
      <c r="F386" s="82"/>
      <c r="G386" s="79">
        <f>SUM(G387)</f>
        <v>0.5</v>
      </c>
    </row>
    <row r="387" spans="1:7">
      <c r="A387" s="78" t="s">
        <v>7</v>
      </c>
      <c r="B387" s="73"/>
      <c r="C387" s="82" t="s">
        <v>91</v>
      </c>
      <c r="D387" s="82" t="s">
        <v>17</v>
      </c>
      <c r="E387" s="82" t="s">
        <v>459</v>
      </c>
      <c r="F387" s="82"/>
      <c r="G387" s="79">
        <f>SUM(G388)</f>
        <v>0.5</v>
      </c>
    </row>
    <row r="388" spans="1:7">
      <c r="A388" s="74" t="s">
        <v>109</v>
      </c>
      <c r="B388" s="73"/>
      <c r="C388" s="82" t="s">
        <v>91</v>
      </c>
      <c r="D388" s="82" t="s">
        <v>17</v>
      </c>
      <c r="E388" s="82" t="s">
        <v>459</v>
      </c>
      <c r="F388" s="82" t="s">
        <v>40</v>
      </c>
      <c r="G388" s="79">
        <v>0.5</v>
      </c>
    </row>
    <row r="389" spans="1:7">
      <c r="A389" s="74" t="s">
        <v>11</v>
      </c>
      <c r="B389" s="73"/>
      <c r="C389" s="82" t="s">
        <v>91</v>
      </c>
      <c r="D389" s="82" t="s">
        <v>30</v>
      </c>
      <c r="E389" s="80"/>
      <c r="F389" s="80"/>
      <c r="G389" s="79">
        <f>SUM(G390)</f>
        <v>718.9</v>
      </c>
    </row>
    <row r="390" spans="1:7" ht="31.5">
      <c r="A390" s="74" t="s">
        <v>1014</v>
      </c>
      <c r="B390" s="73"/>
      <c r="C390" s="82" t="s">
        <v>91</v>
      </c>
      <c r="D390" s="82" t="s">
        <v>30</v>
      </c>
      <c r="E390" s="80" t="s">
        <v>562</v>
      </c>
      <c r="F390" s="80"/>
      <c r="G390" s="79">
        <f>SUM(G391)</f>
        <v>718.9</v>
      </c>
    </row>
    <row r="391" spans="1:7">
      <c r="A391" s="74" t="s">
        <v>387</v>
      </c>
      <c r="B391" s="73"/>
      <c r="C391" s="82" t="s">
        <v>91</v>
      </c>
      <c r="D391" s="82" t="s">
        <v>30</v>
      </c>
      <c r="E391" s="80" t="s">
        <v>564</v>
      </c>
      <c r="F391" s="80"/>
      <c r="G391" s="79">
        <f>SUM(G392)+G394</f>
        <v>718.9</v>
      </c>
    </row>
    <row r="392" spans="1:7" ht="47.25" hidden="1">
      <c r="A392" s="74" t="s">
        <v>454</v>
      </c>
      <c r="B392" s="73"/>
      <c r="C392" s="82" t="s">
        <v>91</v>
      </c>
      <c r="D392" s="82" t="s">
        <v>30</v>
      </c>
      <c r="E392" s="80" t="s">
        <v>565</v>
      </c>
      <c r="F392" s="80"/>
      <c r="G392" s="79">
        <f>SUM(G393)</f>
        <v>0</v>
      </c>
    </row>
    <row r="393" spans="1:7" hidden="1">
      <c r="A393" s="74" t="s">
        <v>108</v>
      </c>
      <c r="B393" s="73"/>
      <c r="C393" s="82" t="s">
        <v>91</v>
      </c>
      <c r="D393" s="82" t="s">
        <v>30</v>
      </c>
      <c r="E393" s="80" t="s">
        <v>565</v>
      </c>
      <c r="F393" s="82" t="s">
        <v>23</v>
      </c>
      <c r="G393" s="79"/>
    </row>
    <row r="394" spans="1:7" ht="47.25">
      <c r="A394" s="74" t="s">
        <v>454</v>
      </c>
      <c r="B394" s="73"/>
      <c r="C394" s="82" t="s">
        <v>91</v>
      </c>
      <c r="D394" s="82" t="s">
        <v>30</v>
      </c>
      <c r="E394" s="80" t="s">
        <v>565</v>
      </c>
      <c r="F394" s="80"/>
      <c r="G394" s="79">
        <f>SUM(G395:G396)</f>
        <v>718.9</v>
      </c>
    </row>
    <row r="395" spans="1:7" ht="47.25" hidden="1">
      <c r="A395" s="78" t="s">
        <v>312</v>
      </c>
      <c r="B395" s="73"/>
      <c r="C395" s="82" t="s">
        <v>91</v>
      </c>
      <c r="D395" s="82" t="s">
        <v>30</v>
      </c>
      <c r="E395" s="80" t="s">
        <v>565</v>
      </c>
      <c r="F395" s="80">
        <v>100</v>
      </c>
      <c r="G395" s="79">
        <v>0</v>
      </c>
    </row>
    <row r="396" spans="1:7">
      <c r="A396" s="74" t="s">
        <v>131</v>
      </c>
      <c r="B396" s="73"/>
      <c r="C396" s="82" t="s">
        <v>91</v>
      </c>
      <c r="D396" s="82" t="s">
        <v>30</v>
      </c>
      <c r="E396" s="80" t="s">
        <v>565</v>
      </c>
      <c r="F396" s="82" t="s">
        <v>23</v>
      </c>
      <c r="G396" s="79">
        <v>718.9</v>
      </c>
    </row>
    <row r="397" spans="1:7" hidden="1">
      <c r="A397" s="78" t="s">
        <v>20</v>
      </c>
      <c r="B397" s="72"/>
      <c r="C397" s="86" t="s">
        <v>21</v>
      </c>
      <c r="D397" s="86"/>
      <c r="E397" s="86"/>
      <c r="F397" s="86"/>
      <c r="G397" s="57">
        <f>SUM(G403+G412)</f>
        <v>0</v>
      </c>
    </row>
    <row r="398" spans="1:7" hidden="1">
      <c r="A398" s="78" t="s">
        <v>82</v>
      </c>
      <c r="B398" s="72"/>
      <c r="C398" s="86" t="s">
        <v>21</v>
      </c>
      <c r="D398" s="86" t="s">
        <v>103</v>
      </c>
      <c r="E398" s="86"/>
      <c r="F398" s="86"/>
      <c r="G398" s="57">
        <f>SUM(G399)</f>
        <v>0</v>
      </c>
    </row>
    <row r="399" spans="1:7" ht="31.5" hidden="1">
      <c r="A399" s="78" t="s">
        <v>1015</v>
      </c>
      <c r="B399" s="72"/>
      <c r="C399" s="86" t="s">
        <v>21</v>
      </c>
      <c r="D399" s="86" t="s">
        <v>103</v>
      </c>
      <c r="E399" s="80" t="s">
        <v>415</v>
      </c>
      <c r="F399" s="86"/>
      <c r="G399" s="57">
        <f>SUM(G400)</f>
        <v>0</v>
      </c>
    </row>
    <row r="400" spans="1:7" ht="31.5" hidden="1">
      <c r="A400" s="74" t="s">
        <v>416</v>
      </c>
      <c r="B400" s="72"/>
      <c r="C400" s="86" t="s">
        <v>21</v>
      </c>
      <c r="D400" s="86" t="s">
        <v>103</v>
      </c>
      <c r="E400" s="80" t="s">
        <v>417</v>
      </c>
      <c r="F400" s="86"/>
      <c r="G400" s="57">
        <f>SUM(G401)</f>
        <v>0</v>
      </c>
    </row>
    <row r="401" spans="1:7" ht="31.5" hidden="1">
      <c r="A401" s="78" t="s">
        <v>568</v>
      </c>
      <c r="B401" s="72"/>
      <c r="C401" s="86" t="s">
        <v>21</v>
      </c>
      <c r="D401" s="86" t="s">
        <v>103</v>
      </c>
      <c r="E401" s="80" t="s">
        <v>569</v>
      </c>
      <c r="F401" s="86"/>
      <c r="G401" s="57">
        <f>SUM(G402)</f>
        <v>0</v>
      </c>
    </row>
    <row r="402" spans="1:7" hidden="1">
      <c r="A402" s="78" t="s">
        <v>132</v>
      </c>
      <c r="B402" s="72"/>
      <c r="C402" s="86" t="s">
        <v>21</v>
      </c>
      <c r="D402" s="86" t="s">
        <v>103</v>
      </c>
      <c r="E402" s="80" t="s">
        <v>569</v>
      </c>
      <c r="F402" s="86" t="s">
        <v>118</v>
      </c>
      <c r="G402" s="57"/>
    </row>
    <row r="403" spans="1:7" hidden="1">
      <c r="A403" s="74" t="s">
        <v>84</v>
      </c>
      <c r="B403" s="72"/>
      <c r="C403" s="86" t="s">
        <v>21</v>
      </c>
      <c r="D403" s="86" t="s">
        <v>104</v>
      </c>
      <c r="E403" s="80"/>
      <c r="F403" s="86"/>
      <c r="G403" s="57">
        <f>SUM(G404+G409)</f>
        <v>0</v>
      </c>
    </row>
    <row r="404" spans="1:7" ht="31.5" hidden="1">
      <c r="A404" s="78" t="s">
        <v>1015</v>
      </c>
      <c r="B404" s="72"/>
      <c r="C404" s="86" t="s">
        <v>21</v>
      </c>
      <c r="D404" s="86" t="s">
        <v>104</v>
      </c>
      <c r="E404" s="72" t="s">
        <v>415</v>
      </c>
      <c r="F404" s="72"/>
      <c r="G404" s="75">
        <f>SUM(G405)</f>
        <v>0</v>
      </c>
    </row>
    <row r="405" spans="1:7" ht="31.5" hidden="1">
      <c r="A405" s="78" t="s">
        <v>416</v>
      </c>
      <c r="B405" s="72"/>
      <c r="C405" s="86" t="s">
        <v>21</v>
      </c>
      <c r="D405" s="86" t="s">
        <v>104</v>
      </c>
      <c r="E405" s="72" t="s">
        <v>417</v>
      </c>
      <c r="F405" s="72"/>
      <c r="G405" s="75">
        <f>SUM(G406)</f>
        <v>0</v>
      </c>
    </row>
    <row r="406" spans="1:7" ht="31.5" hidden="1">
      <c r="A406" s="78" t="s">
        <v>14</v>
      </c>
      <c r="B406" s="72"/>
      <c r="C406" s="86" t="s">
        <v>21</v>
      </c>
      <c r="D406" s="86" t="s">
        <v>104</v>
      </c>
      <c r="E406" s="72" t="s">
        <v>418</v>
      </c>
      <c r="F406" s="72"/>
      <c r="G406" s="75">
        <f>SUM(G407)</f>
        <v>0</v>
      </c>
    </row>
    <row r="407" spans="1:7" ht="31.5" hidden="1">
      <c r="A407" s="78" t="s">
        <v>115</v>
      </c>
      <c r="B407" s="72"/>
      <c r="C407" s="86" t="s">
        <v>21</v>
      </c>
      <c r="D407" s="86" t="s">
        <v>104</v>
      </c>
      <c r="E407" s="72" t="s">
        <v>419</v>
      </c>
      <c r="F407" s="72"/>
      <c r="G407" s="75">
        <f>SUM(G408)</f>
        <v>0</v>
      </c>
    </row>
    <row r="408" spans="1:7" hidden="1">
      <c r="A408" s="78" t="s">
        <v>131</v>
      </c>
      <c r="B408" s="72"/>
      <c r="C408" s="86" t="s">
        <v>21</v>
      </c>
      <c r="D408" s="86" t="s">
        <v>104</v>
      </c>
      <c r="E408" s="72" t="s">
        <v>419</v>
      </c>
      <c r="F408" s="72" t="s">
        <v>23</v>
      </c>
      <c r="G408" s="75"/>
    </row>
    <row r="409" spans="1:7" ht="47.25" hidden="1">
      <c r="A409" s="78" t="s">
        <v>1016</v>
      </c>
      <c r="B409" s="72"/>
      <c r="C409" s="86" t="s">
        <v>21</v>
      </c>
      <c r="D409" s="86" t="s">
        <v>104</v>
      </c>
      <c r="E409" s="72" t="s">
        <v>1017</v>
      </c>
      <c r="F409" s="72"/>
      <c r="G409" s="75">
        <f>SUM(G410)</f>
        <v>0</v>
      </c>
    </row>
    <row r="410" spans="1:7" ht="31.5" hidden="1">
      <c r="A410" s="78" t="s">
        <v>477</v>
      </c>
      <c r="B410" s="72"/>
      <c r="C410" s="86" t="s">
        <v>21</v>
      </c>
      <c r="D410" s="86" t="s">
        <v>104</v>
      </c>
      <c r="E410" s="72" t="s">
        <v>1018</v>
      </c>
      <c r="F410" s="72"/>
      <c r="G410" s="75">
        <f>SUM(G411)</f>
        <v>0</v>
      </c>
    </row>
    <row r="411" spans="1:7" hidden="1">
      <c r="A411" s="78" t="s">
        <v>132</v>
      </c>
      <c r="B411" s="72"/>
      <c r="C411" s="86" t="s">
        <v>21</v>
      </c>
      <c r="D411" s="86" t="s">
        <v>104</v>
      </c>
      <c r="E411" s="72" t="s">
        <v>1018</v>
      </c>
      <c r="F411" s="72" t="s">
        <v>118</v>
      </c>
      <c r="G411" s="75"/>
    </row>
    <row r="412" spans="1:7" hidden="1">
      <c r="A412" s="74" t="s">
        <v>369</v>
      </c>
      <c r="B412" s="72"/>
      <c r="C412" s="86" t="s">
        <v>21</v>
      </c>
      <c r="D412" s="86" t="s">
        <v>17</v>
      </c>
      <c r="E412" s="72"/>
      <c r="F412" s="72"/>
      <c r="G412" s="75">
        <f>SUM(G413)</f>
        <v>0</v>
      </c>
    </row>
    <row r="413" spans="1:7" ht="31.5" hidden="1">
      <c r="A413" s="78" t="s">
        <v>982</v>
      </c>
      <c r="B413" s="72"/>
      <c r="C413" s="86" t="s">
        <v>21</v>
      </c>
      <c r="D413" s="86" t="s">
        <v>17</v>
      </c>
      <c r="E413" s="86" t="s">
        <v>496</v>
      </c>
      <c r="F413" s="72"/>
      <c r="G413" s="75">
        <f>SUM(G414)</f>
        <v>0</v>
      </c>
    </row>
    <row r="414" spans="1:7" ht="31.5" hidden="1">
      <c r="A414" s="78" t="s">
        <v>477</v>
      </c>
      <c r="B414" s="72"/>
      <c r="C414" s="86" t="s">
        <v>21</v>
      </c>
      <c r="D414" s="86" t="s">
        <v>17</v>
      </c>
      <c r="E414" s="86" t="s">
        <v>558</v>
      </c>
      <c r="F414" s="72"/>
      <c r="G414" s="75">
        <f>SUM(G415)</f>
        <v>0</v>
      </c>
    </row>
    <row r="415" spans="1:7" hidden="1">
      <c r="A415" s="78" t="s">
        <v>132</v>
      </c>
      <c r="B415" s="72"/>
      <c r="C415" s="86" t="s">
        <v>21</v>
      </c>
      <c r="D415" s="86" t="s">
        <v>17</v>
      </c>
      <c r="E415" s="86" t="s">
        <v>558</v>
      </c>
      <c r="F415" s="72" t="s">
        <v>118</v>
      </c>
      <c r="G415" s="75"/>
    </row>
    <row r="416" spans="1:7">
      <c r="A416" s="78" t="s">
        <v>81</v>
      </c>
      <c r="B416" s="72"/>
      <c r="C416" s="86" t="s">
        <v>27</v>
      </c>
      <c r="D416" s="86"/>
      <c r="E416" s="86"/>
      <c r="F416" s="72"/>
      <c r="G416" s="75">
        <f>SUM(G417)</f>
        <v>104.3</v>
      </c>
    </row>
    <row r="417" spans="1:7">
      <c r="A417" s="74" t="s">
        <v>85</v>
      </c>
      <c r="B417" s="72"/>
      <c r="C417" s="86" t="s">
        <v>27</v>
      </c>
      <c r="D417" s="86" t="s">
        <v>103</v>
      </c>
      <c r="E417" s="86"/>
      <c r="F417" s="86"/>
      <c r="G417" s="57">
        <f>SUM(G418)</f>
        <v>104.3</v>
      </c>
    </row>
    <row r="418" spans="1:7" ht="31.5">
      <c r="A418" s="78" t="s">
        <v>993</v>
      </c>
      <c r="B418" s="72"/>
      <c r="C418" s="86" t="s">
        <v>27</v>
      </c>
      <c r="D418" s="86" t="s">
        <v>103</v>
      </c>
      <c r="E418" s="86" t="s">
        <v>496</v>
      </c>
      <c r="F418" s="86"/>
      <c r="G418" s="57">
        <f>SUM(G419)</f>
        <v>104.3</v>
      </c>
    </row>
    <row r="419" spans="1:7" ht="31.5">
      <c r="A419" s="78" t="s">
        <v>477</v>
      </c>
      <c r="B419" s="72"/>
      <c r="C419" s="86" t="s">
        <v>27</v>
      </c>
      <c r="D419" s="86" t="s">
        <v>103</v>
      </c>
      <c r="E419" s="86" t="s">
        <v>558</v>
      </c>
      <c r="F419" s="86"/>
      <c r="G419" s="57">
        <f>SUM(G420)</f>
        <v>104.3</v>
      </c>
    </row>
    <row r="420" spans="1:7">
      <c r="A420" s="78" t="s">
        <v>132</v>
      </c>
      <c r="B420" s="72"/>
      <c r="C420" s="86" t="s">
        <v>27</v>
      </c>
      <c r="D420" s="86" t="s">
        <v>103</v>
      </c>
      <c r="E420" s="86" t="s">
        <v>558</v>
      </c>
      <c r="F420" s="86" t="s">
        <v>118</v>
      </c>
      <c r="G420" s="57">
        <v>104.3</v>
      </c>
    </row>
    <row r="421" spans="1:7">
      <c r="A421" s="74" t="s">
        <v>43</v>
      </c>
      <c r="B421" s="73"/>
      <c r="C421" s="82" t="s">
        <v>0</v>
      </c>
      <c r="D421" s="82"/>
      <c r="E421" s="80"/>
      <c r="F421" s="80"/>
      <c r="G421" s="79">
        <f>SUM(G422+G438)+G446</f>
        <v>81047.199999999997</v>
      </c>
    </row>
    <row r="422" spans="1:7">
      <c r="A422" s="74" t="s">
        <v>2</v>
      </c>
      <c r="B422" s="73"/>
      <c r="C422" s="82" t="s">
        <v>0</v>
      </c>
      <c r="D422" s="82" t="s">
        <v>17</v>
      </c>
      <c r="E422" s="80"/>
      <c r="F422" s="80"/>
      <c r="G422" s="79">
        <f>SUM(G431)+G428+G423+G434</f>
        <v>1942.8</v>
      </c>
    </row>
    <row r="423" spans="1:7" ht="47.25">
      <c r="A423" s="88" t="s">
        <v>137</v>
      </c>
      <c r="B423" s="82"/>
      <c r="C423" s="82" t="s">
        <v>0</v>
      </c>
      <c r="D423" s="82" t="s">
        <v>17</v>
      </c>
      <c r="E423" s="80" t="s">
        <v>502</v>
      </c>
      <c r="F423" s="100"/>
      <c r="G423" s="79">
        <f>SUM(G424)</f>
        <v>942.8</v>
      </c>
    </row>
    <row r="424" spans="1:7" ht="31.5">
      <c r="A424" s="74" t="s">
        <v>570</v>
      </c>
      <c r="B424" s="82"/>
      <c r="C424" s="82" t="s">
        <v>0</v>
      </c>
      <c r="D424" s="82" t="s">
        <v>17</v>
      </c>
      <c r="E424" s="80" t="s">
        <v>571</v>
      </c>
      <c r="F424" s="100"/>
      <c r="G424" s="79">
        <f>SUM(G425)</f>
        <v>942.8</v>
      </c>
    </row>
    <row r="425" spans="1:7" ht="47.25">
      <c r="A425" s="74" t="s">
        <v>505</v>
      </c>
      <c r="B425" s="82"/>
      <c r="C425" s="82" t="s">
        <v>0</v>
      </c>
      <c r="D425" s="82" t="s">
        <v>17</v>
      </c>
      <c r="E425" s="80" t="s">
        <v>572</v>
      </c>
      <c r="F425" s="100"/>
      <c r="G425" s="79">
        <f>SUM(G426)</f>
        <v>942.8</v>
      </c>
    </row>
    <row r="426" spans="1:7" ht="47.25">
      <c r="A426" s="74" t="s">
        <v>573</v>
      </c>
      <c r="B426" s="82"/>
      <c r="C426" s="82" t="s">
        <v>0</v>
      </c>
      <c r="D426" s="82" t="s">
        <v>17</v>
      </c>
      <c r="E426" s="80" t="s">
        <v>1019</v>
      </c>
      <c r="F426" s="100"/>
      <c r="G426" s="79">
        <f>SUM(G427)</f>
        <v>942.8</v>
      </c>
    </row>
    <row r="427" spans="1:7">
      <c r="A427" s="74" t="s">
        <v>111</v>
      </c>
      <c r="B427" s="82"/>
      <c r="C427" s="82" t="s">
        <v>0</v>
      </c>
      <c r="D427" s="82" t="s">
        <v>17</v>
      </c>
      <c r="E427" s="80" t="s">
        <v>1019</v>
      </c>
      <c r="F427" s="80">
        <v>300</v>
      </c>
      <c r="G427" s="79">
        <v>942.8</v>
      </c>
    </row>
    <row r="428" spans="1:7" ht="31.5" hidden="1">
      <c r="A428" s="74" t="s">
        <v>474</v>
      </c>
      <c r="B428" s="73"/>
      <c r="C428" s="82" t="s">
        <v>0</v>
      </c>
      <c r="D428" s="82" t="s">
        <v>17</v>
      </c>
      <c r="E428" s="80" t="s">
        <v>475</v>
      </c>
      <c r="F428" s="80"/>
      <c r="G428" s="79">
        <f>SUM(G429)</f>
        <v>0</v>
      </c>
    </row>
    <row r="429" spans="1:7" ht="31.5" hidden="1">
      <c r="A429" s="74" t="s">
        <v>138</v>
      </c>
      <c r="B429" s="73"/>
      <c r="C429" s="82" t="s">
        <v>0</v>
      </c>
      <c r="D429" s="82" t="s">
        <v>17</v>
      </c>
      <c r="E429" s="80" t="s">
        <v>574</v>
      </c>
      <c r="F429" s="80"/>
      <c r="G429" s="79">
        <f>SUM(G430)</f>
        <v>0</v>
      </c>
    </row>
    <row r="430" spans="1:7" hidden="1">
      <c r="A430" s="74" t="s">
        <v>111</v>
      </c>
      <c r="B430" s="73"/>
      <c r="C430" s="82" t="s">
        <v>0</v>
      </c>
      <c r="D430" s="82" t="s">
        <v>17</v>
      </c>
      <c r="E430" s="80" t="s">
        <v>574</v>
      </c>
      <c r="F430" s="80">
        <v>300</v>
      </c>
      <c r="G430" s="79"/>
    </row>
    <row r="431" spans="1:7" ht="31.5" hidden="1">
      <c r="A431" s="74" t="s">
        <v>1020</v>
      </c>
      <c r="B431" s="73"/>
      <c r="C431" s="82" t="s">
        <v>0</v>
      </c>
      <c r="D431" s="82" t="s">
        <v>17</v>
      </c>
      <c r="E431" s="80" t="s">
        <v>516</v>
      </c>
      <c r="F431" s="80"/>
      <c r="G431" s="79">
        <f>SUM(G432)</f>
        <v>0</v>
      </c>
    </row>
    <row r="432" spans="1:7" ht="63" hidden="1">
      <c r="A432" s="74" t="s">
        <v>575</v>
      </c>
      <c r="B432" s="73"/>
      <c r="C432" s="82" t="s">
        <v>0</v>
      </c>
      <c r="D432" s="82" t="s">
        <v>17</v>
      </c>
      <c r="E432" s="80" t="s">
        <v>576</v>
      </c>
      <c r="F432" s="80"/>
      <c r="G432" s="79">
        <f>SUM(G433)</f>
        <v>0</v>
      </c>
    </row>
    <row r="433" spans="1:7" hidden="1">
      <c r="A433" s="74" t="s">
        <v>108</v>
      </c>
      <c r="B433" s="73"/>
      <c r="C433" s="82" t="s">
        <v>0</v>
      </c>
      <c r="D433" s="82" t="s">
        <v>17</v>
      </c>
      <c r="E433" s="80" t="s">
        <v>576</v>
      </c>
      <c r="F433" s="80">
        <v>200</v>
      </c>
      <c r="G433" s="79"/>
    </row>
    <row r="434" spans="1:7" ht="31.5">
      <c r="A434" s="74" t="s">
        <v>1021</v>
      </c>
      <c r="B434" s="73"/>
      <c r="C434" s="82" t="s">
        <v>0</v>
      </c>
      <c r="D434" s="82" t="s">
        <v>17</v>
      </c>
      <c r="E434" s="80" t="s">
        <v>691</v>
      </c>
      <c r="F434" s="80"/>
      <c r="G434" s="79">
        <f>SUM(G435)</f>
        <v>1000</v>
      </c>
    </row>
    <row r="435" spans="1:7">
      <c r="A435" s="74" t="s">
        <v>387</v>
      </c>
      <c r="B435" s="73"/>
      <c r="C435" s="82" t="s">
        <v>0</v>
      </c>
      <c r="D435" s="82" t="s">
        <v>17</v>
      </c>
      <c r="E435" s="80" t="s">
        <v>692</v>
      </c>
      <c r="F435" s="80"/>
      <c r="G435" s="79">
        <f>SUM(G436)</f>
        <v>1000</v>
      </c>
    </row>
    <row r="436" spans="1:7">
      <c r="A436" s="74" t="s">
        <v>3</v>
      </c>
      <c r="B436" s="73"/>
      <c r="C436" s="82" t="s">
        <v>0</v>
      </c>
      <c r="D436" s="82" t="s">
        <v>17</v>
      </c>
      <c r="E436" s="80" t="s">
        <v>693</v>
      </c>
      <c r="F436" s="80"/>
      <c r="G436" s="79">
        <f>SUM(G437)</f>
        <v>1000</v>
      </c>
    </row>
    <row r="437" spans="1:7">
      <c r="A437" s="74" t="s">
        <v>111</v>
      </c>
      <c r="B437" s="73"/>
      <c r="C437" s="82" t="s">
        <v>0</v>
      </c>
      <c r="D437" s="82" t="s">
        <v>17</v>
      </c>
      <c r="E437" s="80" t="s">
        <v>693</v>
      </c>
      <c r="F437" s="80">
        <v>300</v>
      </c>
      <c r="G437" s="79">
        <v>1000</v>
      </c>
    </row>
    <row r="438" spans="1:7">
      <c r="A438" s="74" t="s">
        <v>38</v>
      </c>
      <c r="B438" s="73"/>
      <c r="C438" s="82" t="s">
        <v>0</v>
      </c>
      <c r="D438" s="82" t="s">
        <v>25</v>
      </c>
      <c r="E438" s="82"/>
      <c r="F438" s="82"/>
      <c r="G438" s="79">
        <f>SUM(G439)</f>
        <v>51685.2</v>
      </c>
    </row>
    <row r="439" spans="1:7" ht="31.5">
      <c r="A439" s="74" t="s">
        <v>1012</v>
      </c>
      <c r="B439" s="73"/>
      <c r="C439" s="82" t="s">
        <v>0</v>
      </c>
      <c r="D439" s="82" t="s">
        <v>25</v>
      </c>
      <c r="E439" s="80" t="s">
        <v>516</v>
      </c>
      <c r="F439" s="80"/>
      <c r="G439" s="79">
        <f>SUM(G440)</f>
        <v>51685.2</v>
      </c>
    </row>
    <row r="440" spans="1:7" ht="47.25">
      <c r="A440" s="74" t="s">
        <v>580</v>
      </c>
      <c r="B440" s="73"/>
      <c r="C440" s="82" t="s">
        <v>0</v>
      </c>
      <c r="D440" s="82" t="s">
        <v>25</v>
      </c>
      <c r="E440" s="80" t="s">
        <v>581</v>
      </c>
      <c r="F440" s="80"/>
      <c r="G440" s="79">
        <f>SUM(G441)</f>
        <v>51685.2</v>
      </c>
    </row>
    <row r="441" spans="1:7" ht="78.75">
      <c r="A441" s="74" t="s">
        <v>582</v>
      </c>
      <c r="B441" s="73"/>
      <c r="C441" s="82" t="s">
        <v>0</v>
      </c>
      <c r="D441" s="82" t="s">
        <v>25</v>
      </c>
      <c r="E441" s="80" t="s">
        <v>583</v>
      </c>
      <c r="F441" s="80"/>
      <c r="G441" s="79">
        <f>SUM(G442+G444)</f>
        <v>51685.2</v>
      </c>
    </row>
    <row r="442" spans="1:7" ht="47.25">
      <c r="A442" s="78" t="s">
        <v>323</v>
      </c>
      <c r="B442" s="73"/>
      <c r="C442" s="82" t="s">
        <v>0</v>
      </c>
      <c r="D442" s="82" t="s">
        <v>25</v>
      </c>
      <c r="E442" s="80" t="s">
        <v>584</v>
      </c>
      <c r="F442" s="80"/>
      <c r="G442" s="79">
        <f>SUM(G443)</f>
        <v>21672.6</v>
      </c>
    </row>
    <row r="443" spans="1:7" ht="31.5">
      <c r="A443" s="74" t="s">
        <v>119</v>
      </c>
      <c r="B443" s="73"/>
      <c r="C443" s="82" t="s">
        <v>0</v>
      </c>
      <c r="D443" s="82" t="s">
        <v>25</v>
      </c>
      <c r="E443" s="80" t="s">
        <v>584</v>
      </c>
      <c r="F443" s="80">
        <v>400</v>
      </c>
      <c r="G443" s="79">
        <v>21672.6</v>
      </c>
    </row>
    <row r="444" spans="1:7" ht="47.25">
      <c r="A444" s="74" t="s">
        <v>324</v>
      </c>
      <c r="B444" s="73"/>
      <c r="C444" s="82" t="s">
        <v>0</v>
      </c>
      <c r="D444" s="82" t="s">
        <v>25</v>
      </c>
      <c r="E444" s="82" t="s">
        <v>585</v>
      </c>
      <c r="F444" s="80"/>
      <c r="G444" s="79">
        <f>SUM(G445)</f>
        <v>30012.6</v>
      </c>
    </row>
    <row r="445" spans="1:7" ht="31.5">
      <c r="A445" s="74" t="s">
        <v>119</v>
      </c>
      <c r="B445" s="73"/>
      <c r="C445" s="82" t="s">
        <v>0</v>
      </c>
      <c r="D445" s="82" t="s">
        <v>25</v>
      </c>
      <c r="E445" s="82" t="s">
        <v>585</v>
      </c>
      <c r="F445" s="82" t="s">
        <v>118</v>
      </c>
      <c r="G445" s="79">
        <v>30012.6</v>
      </c>
    </row>
    <row r="446" spans="1:7">
      <c r="A446" s="74" t="s">
        <v>39</v>
      </c>
      <c r="B446" s="73"/>
      <c r="C446" s="82" t="s">
        <v>0</v>
      </c>
      <c r="D446" s="82" t="s">
        <v>91</v>
      </c>
      <c r="E446" s="80"/>
      <c r="F446" s="80"/>
      <c r="G446" s="79">
        <f>G454+G450+G447</f>
        <v>27419.200000000001</v>
      </c>
    </row>
    <row r="447" spans="1:7" ht="31.5" hidden="1">
      <c r="A447" s="74" t="s">
        <v>1022</v>
      </c>
      <c r="B447" s="73"/>
      <c r="C447" s="82" t="s">
        <v>0</v>
      </c>
      <c r="D447" s="82" t="s">
        <v>91</v>
      </c>
      <c r="E447" s="80" t="s">
        <v>516</v>
      </c>
      <c r="F447" s="80"/>
      <c r="G447" s="79">
        <f>SUM(G448)</f>
        <v>0</v>
      </c>
    </row>
    <row r="448" spans="1:7" ht="78.75" hidden="1">
      <c r="A448" s="74" t="s">
        <v>586</v>
      </c>
      <c r="B448" s="101"/>
      <c r="C448" s="82" t="s">
        <v>0</v>
      </c>
      <c r="D448" s="82" t="s">
        <v>91</v>
      </c>
      <c r="E448" s="80" t="s">
        <v>576</v>
      </c>
      <c r="F448" s="100"/>
      <c r="G448" s="79">
        <f>SUM(G449)</f>
        <v>0</v>
      </c>
    </row>
    <row r="449" spans="1:7" ht="31.5" hidden="1">
      <c r="A449" s="74" t="s">
        <v>119</v>
      </c>
      <c r="B449" s="101"/>
      <c r="C449" s="82" t="s">
        <v>0</v>
      </c>
      <c r="D449" s="82" t="s">
        <v>91</v>
      </c>
      <c r="E449" s="80" t="s">
        <v>576</v>
      </c>
      <c r="F449" s="80">
        <v>400</v>
      </c>
      <c r="G449" s="79"/>
    </row>
    <row r="450" spans="1:7" ht="31.5" hidden="1">
      <c r="A450" s="74" t="s">
        <v>1023</v>
      </c>
      <c r="B450" s="80"/>
      <c r="C450" s="82" t="s">
        <v>0</v>
      </c>
      <c r="D450" s="82" t="s">
        <v>91</v>
      </c>
      <c r="E450" s="80" t="s">
        <v>384</v>
      </c>
      <c r="F450" s="80"/>
      <c r="G450" s="79">
        <f>SUM(G451)</f>
        <v>0</v>
      </c>
    </row>
    <row r="451" spans="1:7" hidden="1">
      <c r="A451" s="74" t="s">
        <v>587</v>
      </c>
      <c r="B451" s="73"/>
      <c r="C451" s="82" t="s">
        <v>0</v>
      </c>
      <c r="D451" s="82" t="s">
        <v>91</v>
      </c>
      <c r="E451" s="80" t="s">
        <v>588</v>
      </c>
      <c r="F451" s="80"/>
      <c r="G451" s="79">
        <f>SUM(G452)</f>
        <v>0</v>
      </c>
    </row>
    <row r="452" spans="1:7" hidden="1">
      <c r="A452" s="74" t="s">
        <v>42</v>
      </c>
      <c r="B452" s="73"/>
      <c r="C452" s="82" t="s">
        <v>0</v>
      </c>
      <c r="D452" s="82" t="s">
        <v>91</v>
      </c>
      <c r="E452" s="80" t="s">
        <v>589</v>
      </c>
      <c r="F452" s="80"/>
      <c r="G452" s="79">
        <f>SUM(G453)</f>
        <v>0</v>
      </c>
    </row>
    <row r="453" spans="1:7" hidden="1">
      <c r="A453" s="74" t="s">
        <v>131</v>
      </c>
      <c r="B453" s="73"/>
      <c r="C453" s="82" t="s">
        <v>0</v>
      </c>
      <c r="D453" s="82" t="s">
        <v>91</v>
      </c>
      <c r="E453" s="80" t="s">
        <v>589</v>
      </c>
      <c r="F453" s="80">
        <v>200</v>
      </c>
      <c r="G453" s="79"/>
    </row>
    <row r="454" spans="1:7" ht="63">
      <c r="A454" s="74" t="s">
        <v>1024</v>
      </c>
      <c r="B454" s="73"/>
      <c r="C454" s="82" t="s">
        <v>0</v>
      </c>
      <c r="D454" s="82" t="s">
        <v>91</v>
      </c>
      <c r="E454" s="80" t="s">
        <v>590</v>
      </c>
      <c r="F454" s="80"/>
      <c r="G454" s="79">
        <f>SUM(G455)+G458</f>
        <v>27419.200000000001</v>
      </c>
    </row>
    <row r="455" spans="1:7" ht="47.25">
      <c r="A455" s="74" t="s">
        <v>432</v>
      </c>
      <c r="B455" s="73"/>
      <c r="C455" s="82" t="s">
        <v>0</v>
      </c>
      <c r="D455" s="82" t="s">
        <v>91</v>
      </c>
      <c r="E455" s="80" t="s">
        <v>591</v>
      </c>
      <c r="F455" s="80"/>
      <c r="G455" s="79">
        <f>G456</f>
        <v>26468</v>
      </c>
    </row>
    <row r="456" spans="1:7" ht="31.5">
      <c r="A456" s="74" t="s">
        <v>592</v>
      </c>
      <c r="B456" s="73"/>
      <c r="C456" s="82" t="s">
        <v>0</v>
      </c>
      <c r="D456" s="82" t="s">
        <v>91</v>
      </c>
      <c r="E456" s="80" t="s">
        <v>593</v>
      </c>
      <c r="F456" s="80"/>
      <c r="G456" s="79">
        <f>SUM(G457)</f>
        <v>26468</v>
      </c>
    </row>
    <row r="457" spans="1:7" ht="31.5">
      <c r="A457" s="74" t="s">
        <v>120</v>
      </c>
      <c r="B457" s="73"/>
      <c r="C457" s="82" t="s">
        <v>0</v>
      </c>
      <c r="D457" s="82" t="s">
        <v>91</v>
      </c>
      <c r="E457" s="80" t="s">
        <v>593</v>
      </c>
      <c r="F457" s="80">
        <v>600</v>
      </c>
      <c r="G457" s="79">
        <v>26468</v>
      </c>
    </row>
    <row r="458" spans="1:7">
      <c r="A458" s="74" t="s">
        <v>37</v>
      </c>
      <c r="B458" s="73"/>
      <c r="C458" s="82" t="s">
        <v>0</v>
      </c>
      <c r="D458" s="82" t="s">
        <v>91</v>
      </c>
      <c r="E458" s="80" t="s">
        <v>594</v>
      </c>
      <c r="F458" s="80"/>
      <c r="G458" s="79">
        <f>SUM(G462)+G465+G459</f>
        <v>951.2</v>
      </c>
    </row>
    <row r="459" spans="1:7">
      <c r="A459" s="74" t="s">
        <v>32</v>
      </c>
      <c r="B459" s="73"/>
      <c r="C459" s="82" t="s">
        <v>0</v>
      </c>
      <c r="D459" s="82" t="s">
        <v>91</v>
      </c>
      <c r="E459" s="80" t="s">
        <v>596</v>
      </c>
      <c r="F459" s="80"/>
      <c r="G459" s="79">
        <f>SUM(G460)</f>
        <v>301.2</v>
      </c>
    </row>
    <row r="460" spans="1:7" ht="31.5">
      <c r="A460" s="74" t="s">
        <v>592</v>
      </c>
      <c r="B460" s="73"/>
      <c r="C460" s="82" t="s">
        <v>0</v>
      </c>
      <c r="D460" s="82" t="s">
        <v>91</v>
      </c>
      <c r="E460" s="80" t="s">
        <v>596</v>
      </c>
      <c r="F460" s="80"/>
      <c r="G460" s="79">
        <f>SUM(G461)</f>
        <v>301.2</v>
      </c>
    </row>
    <row r="461" spans="1:7" ht="31.5">
      <c r="A461" s="74" t="s">
        <v>804</v>
      </c>
      <c r="B461" s="73"/>
      <c r="C461" s="82" t="s">
        <v>0</v>
      </c>
      <c r="D461" s="82" t="s">
        <v>91</v>
      </c>
      <c r="E461" s="80" t="s">
        <v>596</v>
      </c>
      <c r="F461" s="80">
        <v>600</v>
      </c>
      <c r="G461" s="79">
        <v>301.2</v>
      </c>
    </row>
    <row r="462" spans="1:7">
      <c r="A462" s="74" t="s">
        <v>97</v>
      </c>
      <c r="B462" s="73"/>
      <c r="C462" s="82" t="s">
        <v>0</v>
      </c>
      <c r="D462" s="82" t="s">
        <v>91</v>
      </c>
      <c r="E462" s="80" t="s">
        <v>597</v>
      </c>
      <c r="F462" s="80"/>
      <c r="G462" s="79">
        <f>SUM(G463)</f>
        <v>650</v>
      </c>
    </row>
    <row r="463" spans="1:7" ht="31.5">
      <c r="A463" s="74" t="s">
        <v>592</v>
      </c>
      <c r="B463" s="73"/>
      <c r="C463" s="82" t="s">
        <v>0</v>
      </c>
      <c r="D463" s="82" t="s">
        <v>91</v>
      </c>
      <c r="E463" s="80" t="s">
        <v>597</v>
      </c>
      <c r="F463" s="80"/>
      <c r="G463" s="79">
        <f>SUM(G464)</f>
        <v>650</v>
      </c>
    </row>
    <row r="464" spans="1:7" ht="31.5">
      <c r="A464" s="74" t="s">
        <v>804</v>
      </c>
      <c r="B464" s="73"/>
      <c r="C464" s="82" t="s">
        <v>0</v>
      </c>
      <c r="D464" s="82" t="s">
        <v>91</v>
      </c>
      <c r="E464" s="80" t="s">
        <v>597</v>
      </c>
      <c r="F464" s="80">
        <v>600</v>
      </c>
      <c r="G464" s="79">
        <v>650</v>
      </c>
    </row>
    <row r="465" spans="1:7">
      <c r="A465" s="74" t="s">
        <v>35</v>
      </c>
      <c r="B465" s="73"/>
      <c r="C465" s="82" t="s">
        <v>0</v>
      </c>
      <c r="D465" s="82" t="s">
        <v>91</v>
      </c>
      <c r="E465" s="80" t="s">
        <v>598</v>
      </c>
      <c r="F465" s="80"/>
      <c r="G465" s="79">
        <f>SUM(G466)</f>
        <v>0</v>
      </c>
    </row>
    <row r="466" spans="1:7" ht="31.5">
      <c r="A466" s="74" t="s">
        <v>592</v>
      </c>
      <c r="B466" s="73"/>
      <c r="C466" s="82" t="s">
        <v>0</v>
      </c>
      <c r="D466" s="82" t="s">
        <v>91</v>
      </c>
      <c r="E466" s="80" t="s">
        <v>598</v>
      </c>
      <c r="F466" s="80"/>
      <c r="G466" s="79">
        <f>SUM(G467)</f>
        <v>0</v>
      </c>
    </row>
    <row r="467" spans="1:7" ht="31.5">
      <c r="A467" s="74" t="s">
        <v>120</v>
      </c>
      <c r="B467" s="73"/>
      <c r="C467" s="82" t="s">
        <v>0</v>
      </c>
      <c r="D467" s="82" t="s">
        <v>91</v>
      </c>
      <c r="E467" s="80" t="s">
        <v>598</v>
      </c>
      <c r="F467" s="80">
        <v>600</v>
      </c>
      <c r="G467" s="79">
        <v>0</v>
      </c>
    </row>
    <row r="468" spans="1:7">
      <c r="A468" s="78" t="s">
        <v>62</v>
      </c>
      <c r="B468" s="72"/>
      <c r="C468" s="86" t="s">
        <v>99</v>
      </c>
      <c r="D468" s="86" t="s">
        <v>44</v>
      </c>
      <c r="E468" s="86"/>
      <c r="F468" s="86"/>
      <c r="G468" s="57">
        <f>SUM(G469)+G494+G479</f>
        <v>328.3</v>
      </c>
    </row>
    <row r="469" spans="1:7" hidden="1">
      <c r="A469" s="78" t="s">
        <v>373</v>
      </c>
      <c r="B469" s="72"/>
      <c r="C469" s="86" t="s">
        <v>99</v>
      </c>
      <c r="D469" s="86" t="s">
        <v>103</v>
      </c>
      <c r="E469" s="86"/>
      <c r="F469" s="86"/>
      <c r="G469" s="57">
        <f>SUM(G470,G473)</f>
        <v>0</v>
      </c>
    </row>
    <row r="470" spans="1:7" ht="31.5" hidden="1">
      <c r="A470" s="78" t="s">
        <v>982</v>
      </c>
      <c r="B470" s="72"/>
      <c r="C470" s="86" t="s">
        <v>99</v>
      </c>
      <c r="D470" s="86" t="s">
        <v>103</v>
      </c>
      <c r="E470" s="86" t="s">
        <v>496</v>
      </c>
      <c r="F470" s="86"/>
      <c r="G470" s="57">
        <f>SUM(G471)</f>
        <v>0</v>
      </c>
    </row>
    <row r="471" spans="1:7" ht="31.5" hidden="1">
      <c r="A471" s="78" t="s">
        <v>477</v>
      </c>
      <c r="B471" s="72"/>
      <c r="C471" s="86" t="s">
        <v>99</v>
      </c>
      <c r="D471" s="86" t="s">
        <v>103</v>
      </c>
      <c r="E471" s="86" t="s">
        <v>558</v>
      </c>
      <c r="F471" s="86"/>
      <c r="G471" s="57">
        <f>SUM(G472)</f>
        <v>0</v>
      </c>
    </row>
    <row r="472" spans="1:7" hidden="1">
      <c r="A472" s="78" t="s">
        <v>132</v>
      </c>
      <c r="B472" s="72"/>
      <c r="C472" s="86" t="s">
        <v>99</v>
      </c>
      <c r="D472" s="86" t="s">
        <v>103</v>
      </c>
      <c r="E472" s="86" t="s">
        <v>558</v>
      </c>
      <c r="F472" s="86" t="s">
        <v>118</v>
      </c>
      <c r="G472" s="57"/>
    </row>
    <row r="473" spans="1:7" ht="31.5" hidden="1">
      <c r="A473" s="83" t="s">
        <v>599</v>
      </c>
      <c r="B473" s="84"/>
      <c r="C473" s="86" t="s">
        <v>99</v>
      </c>
      <c r="D473" s="86" t="s">
        <v>103</v>
      </c>
      <c r="E473" s="85" t="s">
        <v>600</v>
      </c>
      <c r="F473" s="85"/>
      <c r="G473" s="57">
        <f>SUM(G474)</f>
        <v>0</v>
      </c>
    </row>
    <row r="474" spans="1:7" ht="31.5" hidden="1">
      <c r="A474" s="83" t="s">
        <v>601</v>
      </c>
      <c r="B474" s="84"/>
      <c r="C474" s="86" t="s">
        <v>99</v>
      </c>
      <c r="D474" s="86" t="s">
        <v>103</v>
      </c>
      <c r="E474" s="85" t="s">
        <v>602</v>
      </c>
      <c r="F474" s="85"/>
      <c r="G474" s="57">
        <f>SUM(G475)+G477</f>
        <v>0</v>
      </c>
    </row>
    <row r="475" spans="1:7" ht="31.5" hidden="1">
      <c r="A475" s="78" t="s">
        <v>560</v>
      </c>
      <c r="B475" s="72"/>
      <c r="C475" s="86" t="s">
        <v>99</v>
      </c>
      <c r="D475" s="86" t="s">
        <v>103</v>
      </c>
      <c r="E475" s="85" t="s">
        <v>603</v>
      </c>
      <c r="F475" s="85"/>
      <c r="G475" s="57">
        <f>SUM(G476)</f>
        <v>0</v>
      </c>
    </row>
    <row r="476" spans="1:7" hidden="1">
      <c r="A476" s="78" t="s">
        <v>132</v>
      </c>
      <c r="B476" s="72"/>
      <c r="C476" s="86" t="s">
        <v>99</v>
      </c>
      <c r="D476" s="86" t="s">
        <v>103</v>
      </c>
      <c r="E476" s="85" t="s">
        <v>603</v>
      </c>
      <c r="F476" s="85">
        <v>400</v>
      </c>
      <c r="G476" s="57"/>
    </row>
    <row r="477" spans="1:7" ht="31.5" hidden="1">
      <c r="A477" s="78" t="s">
        <v>1025</v>
      </c>
      <c r="B477" s="72"/>
      <c r="C477" s="86" t="s">
        <v>99</v>
      </c>
      <c r="D477" s="86" t="s">
        <v>103</v>
      </c>
      <c r="E477" s="85" t="s">
        <v>604</v>
      </c>
      <c r="F477" s="85"/>
      <c r="G477" s="57">
        <f>SUM(G478)</f>
        <v>0</v>
      </c>
    </row>
    <row r="478" spans="1:7" hidden="1">
      <c r="A478" s="78" t="s">
        <v>132</v>
      </c>
      <c r="B478" s="72"/>
      <c r="C478" s="86" t="s">
        <v>99</v>
      </c>
      <c r="D478" s="86" t="s">
        <v>103</v>
      </c>
      <c r="E478" s="85" t="s">
        <v>604</v>
      </c>
      <c r="F478" s="85">
        <v>400</v>
      </c>
      <c r="G478" s="57"/>
    </row>
    <row r="479" spans="1:7">
      <c r="A479" s="74" t="s">
        <v>36</v>
      </c>
      <c r="B479" s="72"/>
      <c r="C479" s="72" t="s">
        <v>99</v>
      </c>
      <c r="D479" s="72" t="s">
        <v>104</v>
      </c>
      <c r="E479" s="72"/>
      <c r="F479" s="72"/>
      <c r="G479" s="75">
        <f>SUM(G480)+G485+G488</f>
        <v>318.3</v>
      </c>
    </row>
    <row r="480" spans="1:7" ht="31.5" hidden="1">
      <c r="A480" s="74" t="s">
        <v>605</v>
      </c>
      <c r="B480" s="72"/>
      <c r="C480" s="72" t="s">
        <v>99</v>
      </c>
      <c r="D480" s="72" t="s">
        <v>104</v>
      </c>
      <c r="E480" s="72" t="s">
        <v>333</v>
      </c>
      <c r="F480" s="72"/>
      <c r="G480" s="75"/>
    </row>
    <row r="481" spans="1:7" ht="31.5" hidden="1">
      <c r="A481" s="74" t="s">
        <v>334</v>
      </c>
      <c r="B481" s="72"/>
      <c r="C481" s="72" t="s">
        <v>99</v>
      </c>
      <c r="D481" s="72" t="s">
        <v>104</v>
      </c>
      <c r="E481" s="72" t="s">
        <v>335</v>
      </c>
      <c r="F481" s="72"/>
      <c r="G481" s="75">
        <f>+G482</f>
        <v>0</v>
      </c>
    </row>
    <row r="482" spans="1:7" ht="47.25" hidden="1">
      <c r="A482" s="74" t="s">
        <v>505</v>
      </c>
      <c r="B482" s="72"/>
      <c r="C482" s="72" t="s">
        <v>99</v>
      </c>
      <c r="D482" s="72" t="s">
        <v>104</v>
      </c>
      <c r="E482" s="72" t="s">
        <v>336</v>
      </c>
      <c r="F482" s="72"/>
      <c r="G482" s="75">
        <f>SUM(G483)</f>
        <v>0</v>
      </c>
    </row>
    <row r="483" spans="1:7" hidden="1">
      <c r="A483" s="74" t="s">
        <v>337</v>
      </c>
      <c r="B483" s="72"/>
      <c r="C483" s="72" t="s">
        <v>99</v>
      </c>
      <c r="D483" s="72" t="s">
        <v>104</v>
      </c>
      <c r="E483" s="72" t="s">
        <v>338</v>
      </c>
      <c r="F483" s="72"/>
      <c r="G483" s="75">
        <f>SUM(G484)</f>
        <v>0</v>
      </c>
    </row>
    <row r="484" spans="1:7" hidden="1">
      <c r="A484" s="78" t="s">
        <v>132</v>
      </c>
      <c r="B484" s="72"/>
      <c r="C484" s="72" t="s">
        <v>99</v>
      </c>
      <c r="D484" s="72" t="s">
        <v>104</v>
      </c>
      <c r="E484" s="72" t="s">
        <v>338</v>
      </c>
      <c r="F484" s="85">
        <v>400</v>
      </c>
      <c r="G484" s="57"/>
    </row>
    <row r="485" spans="1:7" ht="31.5" hidden="1">
      <c r="A485" s="78" t="s">
        <v>993</v>
      </c>
      <c r="B485" s="72"/>
      <c r="C485" s="72" t="s">
        <v>99</v>
      </c>
      <c r="D485" s="72" t="s">
        <v>104</v>
      </c>
      <c r="E485" s="86" t="s">
        <v>496</v>
      </c>
      <c r="F485" s="85"/>
      <c r="G485" s="57">
        <f>G486</f>
        <v>0</v>
      </c>
    </row>
    <row r="486" spans="1:7" ht="31.5" hidden="1">
      <c r="A486" s="78" t="s">
        <v>560</v>
      </c>
      <c r="B486" s="72"/>
      <c r="C486" s="72" t="s">
        <v>99</v>
      </c>
      <c r="D486" s="72" t="s">
        <v>104</v>
      </c>
      <c r="E486" s="86" t="s">
        <v>558</v>
      </c>
      <c r="F486" s="85"/>
      <c r="G486" s="57">
        <f>G487</f>
        <v>0</v>
      </c>
    </row>
    <row r="487" spans="1:7" hidden="1">
      <c r="A487" s="78" t="s">
        <v>132</v>
      </c>
      <c r="B487" s="72"/>
      <c r="C487" s="72" t="s">
        <v>99</v>
      </c>
      <c r="D487" s="72" t="s">
        <v>104</v>
      </c>
      <c r="E487" s="86" t="s">
        <v>558</v>
      </c>
      <c r="F487" s="85">
        <v>400</v>
      </c>
      <c r="G487" s="57"/>
    </row>
    <row r="488" spans="1:7" ht="31.5">
      <c r="A488" s="83" t="s">
        <v>599</v>
      </c>
      <c r="B488" s="84"/>
      <c r="C488" s="72" t="s">
        <v>99</v>
      </c>
      <c r="D488" s="72" t="s">
        <v>104</v>
      </c>
      <c r="E488" s="85" t="s">
        <v>600</v>
      </c>
      <c r="F488" s="85"/>
      <c r="G488" s="57">
        <f>SUM(G489)</f>
        <v>318.3</v>
      </c>
    </row>
    <row r="489" spans="1:7" ht="31.5">
      <c r="A489" s="83" t="s">
        <v>601</v>
      </c>
      <c r="B489" s="84"/>
      <c r="C489" s="72" t="s">
        <v>99</v>
      </c>
      <c r="D489" s="72" t="s">
        <v>104</v>
      </c>
      <c r="E489" s="85" t="s">
        <v>602</v>
      </c>
      <c r="F489" s="85"/>
      <c r="G489" s="57">
        <f>SUM(G490)+G492</f>
        <v>318.3</v>
      </c>
    </row>
    <row r="490" spans="1:7" ht="31.5">
      <c r="A490" s="78" t="s">
        <v>560</v>
      </c>
      <c r="B490" s="72"/>
      <c r="C490" s="72" t="s">
        <v>99</v>
      </c>
      <c r="D490" s="72" t="s">
        <v>104</v>
      </c>
      <c r="E490" s="85" t="s">
        <v>603</v>
      </c>
      <c r="F490" s="85"/>
      <c r="G490" s="57">
        <f>SUM(G491)</f>
        <v>316.2</v>
      </c>
    </row>
    <row r="491" spans="1:7">
      <c r="A491" s="78" t="s">
        <v>132</v>
      </c>
      <c r="B491" s="72"/>
      <c r="C491" s="72" t="s">
        <v>99</v>
      </c>
      <c r="D491" s="72" t="s">
        <v>104</v>
      </c>
      <c r="E491" s="85" t="s">
        <v>603</v>
      </c>
      <c r="F491" s="85">
        <v>400</v>
      </c>
      <c r="G491" s="57">
        <v>316.2</v>
      </c>
    </row>
    <row r="492" spans="1:7" ht="31.5">
      <c r="A492" s="78" t="s">
        <v>1026</v>
      </c>
      <c r="B492" s="72"/>
      <c r="C492" s="72" t="s">
        <v>99</v>
      </c>
      <c r="D492" s="72" t="s">
        <v>104</v>
      </c>
      <c r="E492" s="85" t="s">
        <v>604</v>
      </c>
      <c r="F492" s="85"/>
      <c r="G492" s="57">
        <f>SUM(G493)</f>
        <v>2.1</v>
      </c>
    </row>
    <row r="493" spans="1:7">
      <c r="A493" s="78" t="s">
        <v>132</v>
      </c>
      <c r="B493" s="72"/>
      <c r="C493" s="72" t="s">
        <v>99</v>
      </c>
      <c r="D493" s="72" t="s">
        <v>104</v>
      </c>
      <c r="E493" s="85" t="s">
        <v>604</v>
      </c>
      <c r="F493" s="85">
        <v>400</v>
      </c>
      <c r="G493" s="57">
        <v>2.1</v>
      </c>
    </row>
    <row r="494" spans="1:7">
      <c r="A494" s="78" t="s">
        <v>61</v>
      </c>
      <c r="B494" s="72"/>
      <c r="C494" s="86" t="s">
        <v>99</v>
      </c>
      <c r="D494" s="86" t="s">
        <v>30</v>
      </c>
      <c r="E494" s="85"/>
      <c r="F494" s="85"/>
      <c r="G494" s="57">
        <f>G495</f>
        <v>10</v>
      </c>
    </row>
    <row r="495" spans="1:7" ht="31.5">
      <c r="A495" s="78" t="s">
        <v>993</v>
      </c>
      <c r="B495" s="72"/>
      <c r="C495" s="86" t="s">
        <v>99</v>
      </c>
      <c r="D495" s="86" t="s">
        <v>30</v>
      </c>
      <c r="E495" s="86" t="s">
        <v>496</v>
      </c>
      <c r="F495" s="85"/>
      <c r="G495" s="57">
        <f>G496</f>
        <v>10</v>
      </c>
    </row>
    <row r="496" spans="1:7" ht="31.5">
      <c r="A496" s="78" t="s">
        <v>560</v>
      </c>
      <c r="B496" s="72"/>
      <c r="C496" s="86" t="s">
        <v>99</v>
      </c>
      <c r="D496" s="86" t="s">
        <v>30</v>
      </c>
      <c r="E496" s="86" t="s">
        <v>558</v>
      </c>
      <c r="F496" s="85"/>
      <c r="G496" s="57">
        <f>G497</f>
        <v>10</v>
      </c>
    </row>
    <row r="497" spans="1:7">
      <c r="A497" s="78" t="s">
        <v>132</v>
      </c>
      <c r="B497" s="72"/>
      <c r="C497" s="86" t="s">
        <v>99</v>
      </c>
      <c r="D497" s="86" t="s">
        <v>30</v>
      </c>
      <c r="E497" s="86" t="s">
        <v>558</v>
      </c>
      <c r="F497" s="85">
        <v>400</v>
      </c>
      <c r="G497" s="57">
        <v>10</v>
      </c>
    </row>
    <row r="498" spans="1:7" s="76" customFormat="1">
      <c r="A498" s="74" t="s">
        <v>65</v>
      </c>
      <c r="B498" s="72" t="s">
        <v>66</v>
      </c>
      <c r="C498" s="72"/>
      <c r="D498" s="72"/>
      <c r="E498" s="72"/>
      <c r="F498" s="72"/>
      <c r="G498" s="75">
        <f>SUM(G499+G525+G530)</f>
        <v>33271.799999999996</v>
      </c>
    </row>
    <row r="499" spans="1:7">
      <c r="A499" s="74" t="s">
        <v>102</v>
      </c>
      <c r="B499" s="72"/>
      <c r="C499" s="82" t="s">
        <v>103</v>
      </c>
      <c r="D499" s="82"/>
      <c r="E499" s="82"/>
      <c r="F499" s="80"/>
      <c r="G499" s="79">
        <f>SUM(G500+G507+G511)</f>
        <v>32270.699999999997</v>
      </c>
    </row>
    <row r="500" spans="1:7" ht="31.5">
      <c r="A500" s="74" t="s">
        <v>90</v>
      </c>
      <c r="B500" s="72"/>
      <c r="C500" s="82" t="s">
        <v>103</v>
      </c>
      <c r="D500" s="82" t="s">
        <v>91</v>
      </c>
      <c r="E500" s="80"/>
      <c r="F500" s="80"/>
      <c r="G500" s="79">
        <f>SUM(G501)</f>
        <v>25665.3</v>
      </c>
    </row>
    <row r="501" spans="1:7" ht="31.5">
      <c r="A501" s="83" t="s">
        <v>1027</v>
      </c>
      <c r="B501" s="72"/>
      <c r="C501" s="82" t="s">
        <v>103</v>
      </c>
      <c r="D501" s="82" t="s">
        <v>91</v>
      </c>
      <c r="E501" s="80" t="s">
        <v>606</v>
      </c>
      <c r="F501" s="80"/>
      <c r="G501" s="79">
        <f>SUM(G502)</f>
        <v>25665.3</v>
      </c>
    </row>
    <row r="502" spans="1:7" ht="31.5">
      <c r="A502" s="74" t="s">
        <v>14</v>
      </c>
      <c r="B502" s="72"/>
      <c r="C502" s="82" t="s">
        <v>103</v>
      </c>
      <c r="D502" s="82" t="s">
        <v>91</v>
      </c>
      <c r="E502" s="82" t="s">
        <v>607</v>
      </c>
      <c r="F502" s="82"/>
      <c r="G502" s="79">
        <f>SUM(G503)</f>
        <v>25665.3</v>
      </c>
    </row>
    <row r="503" spans="1:7">
      <c r="A503" s="74" t="s">
        <v>18</v>
      </c>
      <c r="B503" s="72"/>
      <c r="C503" s="82" t="s">
        <v>103</v>
      </c>
      <c r="D503" s="82" t="s">
        <v>91</v>
      </c>
      <c r="E503" s="82" t="s">
        <v>608</v>
      </c>
      <c r="F503" s="82"/>
      <c r="G503" s="79">
        <f>SUM(G504:G506)</f>
        <v>25665.3</v>
      </c>
    </row>
    <row r="504" spans="1:7" ht="47.25">
      <c r="A504" s="78" t="s">
        <v>312</v>
      </c>
      <c r="B504" s="72"/>
      <c r="C504" s="82" t="s">
        <v>103</v>
      </c>
      <c r="D504" s="82" t="s">
        <v>91</v>
      </c>
      <c r="E504" s="82" t="s">
        <v>608</v>
      </c>
      <c r="F504" s="82" t="s">
        <v>107</v>
      </c>
      <c r="G504" s="79">
        <v>25328.6</v>
      </c>
    </row>
    <row r="505" spans="1:7">
      <c r="A505" s="74" t="s">
        <v>131</v>
      </c>
      <c r="B505" s="72"/>
      <c r="C505" s="82" t="s">
        <v>103</v>
      </c>
      <c r="D505" s="82" t="s">
        <v>91</v>
      </c>
      <c r="E505" s="82" t="s">
        <v>608</v>
      </c>
      <c r="F505" s="82" t="s">
        <v>23</v>
      </c>
      <c r="G505" s="79">
        <v>4.8</v>
      </c>
    </row>
    <row r="506" spans="1:7">
      <c r="A506" s="74" t="s">
        <v>111</v>
      </c>
      <c r="B506" s="72"/>
      <c r="C506" s="82" t="s">
        <v>103</v>
      </c>
      <c r="D506" s="82" t="s">
        <v>91</v>
      </c>
      <c r="E506" s="82" t="s">
        <v>608</v>
      </c>
      <c r="F506" s="82" t="s">
        <v>112</v>
      </c>
      <c r="G506" s="79">
        <v>331.9</v>
      </c>
    </row>
    <row r="507" spans="1:7" hidden="1">
      <c r="A507" s="74" t="s">
        <v>95</v>
      </c>
      <c r="B507" s="72"/>
      <c r="C507" s="82" t="s">
        <v>103</v>
      </c>
      <c r="D507" s="82" t="s">
        <v>99</v>
      </c>
      <c r="E507" s="82"/>
      <c r="F507" s="80"/>
      <c r="G507" s="79">
        <f>SUM(G508)</f>
        <v>0</v>
      </c>
    </row>
    <row r="508" spans="1:7" hidden="1">
      <c r="A508" s="83" t="s">
        <v>409</v>
      </c>
      <c r="B508" s="72"/>
      <c r="C508" s="82" t="s">
        <v>103</v>
      </c>
      <c r="D508" s="82" t="s">
        <v>99</v>
      </c>
      <c r="E508" s="82" t="s">
        <v>377</v>
      </c>
      <c r="F508" s="80"/>
      <c r="G508" s="79">
        <f>SUM(G509)</f>
        <v>0</v>
      </c>
    </row>
    <row r="509" spans="1:7" hidden="1">
      <c r="A509" s="74" t="s">
        <v>89</v>
      </c>
      <c r="B509" s="72"/>
      <c r="C509" s="82" t="s">
        <v>103</v>
      </c>
      <c r="D509" s="82" t="s">
        <v>99</v>
      </c>
      <c r="E509" s="82" t="s">
        <v>609</v>
      </c>
      <c r="F509" s="80"/>
      <c r="G509" s="79">
        <f>SUM(G510)</f>
        <v>0</v>
      </c>
    </row>
    <row r="510" spans="1:7" hidden="1">
      <c r="A510" s="74" t="s">
        <v>109</v>
      </c>
      <c r="B510" s="72"/>
      <c r="C510" s="82" t="s">
        <v>103</v>
      </c>
      <c r="D510" s="82" t="s">
        <v>99</v>
      </c>
      <c r="E510" s="82" t="s">
        <v>609</v>
      </c>
      <c r="F510" s="80">
        <v>800</v>
      </c>
      <c r="G510" s="79"/>
    </row>
    <row r="511" spans="1:7">
      <c r="A511" s="74" t="s">
        <v>19</v>
      </c>
      <c r="B511" s="72"/>
      <c r="C511" s="82" t="s">
        <v>103</v>
      </c>
      <c r="D511" s="82" t="s">
        <v>58</v>
      </c>
      <c r="E511" s="82"/>
      <c r="F511" s="80"/>
      <c r="G511" s="79">
        <f>SUM(G512)</f>
        <v>6605.4</v>
      </c>
    </row>
    <row r="512" spans="1:7" ht="31.5">
      <c r="A512" s="83" t="s">
        <v>1027</v>
      </c>
      <c r="B512" s="72"/>
      <c r="C512" s="82" t="s">
        <v>103</v>
      </c>
      <c r="D512" s="82" t="s">
        <v>58</v>
      </c>
      <c r="E512" s="80" t="s">
        <v>606</v>
      </c>
      <c r="F512" s="80"/>
      <c r="G512" s="79">
        <f>SUM(G513)</f>
        <v>6605.4</v>
      </c>
    </row>
    <row r="513" spans="1:7" ht="31.5">
      <c r="A513" s="74" t="s">
        <v>14</v>
      </c>
      <c r="B513" s="72"/>
      <c r="C513" s="82" t="s">
        <v>103</v>
      </c>
      <c r="D513" s="82" t="s">
        <v>58</v>
      </c>
      <c r="E513" s="82" t="s">
        <v>607</v>
      </c>
      <c r="F513" s="80"/>
      <c r="G513" s="79">
        <f>SUM(G514+G517+G519)</f>
        <v>6605.4</v>
      </c>
    </row>
    <row r="514" spans="1:7">
      <c r="A514" s="74" t="s">
        <v>105</v>
      </c>
      <c r="B514" s="72"/>
      <c r="C514" s="82" t="s">
        <v>103</v>
      </c>
      <c r="D514" s="82" t="s">
        <v>58</v>
      </c>
      <c r="E514" s="80" t="s">
        <v>610</v>
      </c>
      <c r="F514" s="80"/>
      <c r="G514" s="79">
        <f>SUM(G515:G516)</f>
        <v>165.6</v>
      </c>
    </row>
    <row r="515" spans="1:7">
      <c r="A515" s="74" t="s">
        <v>131</v>
      </c>
      <c r="B515" s="72"/>
      <c r="C515" s="82" t="s">
        <v>103</v>
      </c>
      <c r="D515" s="82" t="s">
        <v>58</v>
      </c>
      <c r="E515" s="80" t="s">
        <v>610</v>
      </c>
      <c r="F515" s="80">
        <v>200</v>
      </c>
      <c r="G515" s="79">
        <v>163.6</v>
      </c>
    </row>
    <row r="516" spans="1:7">
      <c r="A516" s="74" t="s">
        <v>109</v>
      </c>
      <c r="B516" s="72"/>
      <c r="C516" s="82" t="s">
        <v>103</v>
      </c>
      <c r="D516" s="82" t="s">
        <v>58</v>
      </c>
      <c r="E516" s="80" t="s">
        <v>610</v>
      </c>
      <c r="F516" s="80">
        <v>800</v>
      </c>
      <c r="G516" s="79">
        <v>2</v>
      </c>
    </row>
    <row r="517" spans="1:7">
      <c r="A517" s="74" t="s">
        <v>106</v>
      </c>
      <c r="B517" s="72"/>
      <c r="C517" s="82" t="s">
        <v>103</v>
      </c>
      <c r="D517" s="82" t="s">
        <v>58</v>
      </c>
      <c r="E517" s="80" t="s">
        <v>611</v>
      </c>
      <c r="F517" s="80"/>
      <c r="G517" s="79">
        <f>SUM(G518)</f>
        <v>262.60000000000002</v>
      </c>
    </row>
    <row r="518" spans="1:7">
      <c r="A518" s="74" t="s">
        <v>131</v>
      </c>
      <c r="B518" s="72"/>
      <c r="C518" s="82" t="s">
        <v>103</v>
      </c>
      <c r="D518" s="82" t="s">
        <v>58</v>
      </c>
      <c r="E518" s="80" t="s">
        <v>611</v>
      </c>
      <c r="F518" s="80">
        <v>200</v>
      </c>
      <c r="G518" s="79">
        <v>262.60000000000002</v>
      </c>
    </row>
    <row r="519" spans="1:7">
      <c r="A519" s="74" t="s">
        <v>110</v>
      </c>
      <c r="B519" s="72"/>
      <c r="C519" s="82" t="s">
        <v>103</v>
      </c>
      <c r="D519" s="82" t="s">
        <v>58</v>
      </c>
      <c r="E519" s="80" t="s">
        <v>612</v>
      </c>
      <c r="F519" s="80"/>
      <c r="G519" s="79">
        <f>SUM(G520:G521)</f>
        <v>6177.2</v>
      </c>
    </row>
    <row r="520" spans="1:7">
      <c r="A520" s="74" t="s">
        <v>131</v>
      </c>
      <c r="B520" s="72"/>
      <c r="C520" s="82" t="s">
        <v>103</v>
      </c>
      <c r="D520" s="82" t="s">
        <v>58</v>
      </c>
      <c r="E520" s="80" t="s">
        <v>612</v>
      </c>
      <c r="F520" s="80">
        <v>200</v>
      </c>
      <c r="G520" s="79">
        <v>6176.8</v>
      </c>
    </row>
    <row r="521" spans="1:7">
      <c r="A521" s="74" t="s">
        <v>109</v>
      </c>
      <c r="B521" s="72"/>
      <c r="C521" s="82" t="s">
        <v>103</v>
      </c>
      <c r="D521" s="82" t="s">
        <v>58</v>
      </c>
      <c r="E521" s="80" t="s">
        <v>612</v>
      </c>
      <c r="F521" s="80">
        <v>800</v>
      </c>
      <c r="G521" s="79">
        <v>0.4</v>
      </c>
    </row>
    <row r="522" spans="1:7" hidden="1">
      <c r="A522" s="83" t="s">
        <v>409</v>
      </c>
      <c r="B522" s="72"/>
      <c r="C522" s="82" t="s">
        <v>103</v>
      </c>
      <c r="D522" s="82" t="s">
        <v>58</v>
      </c>
      <c r="E522" s="82" t="s">
        <v>377</v>
      </c>
      <c r="F522" s="80"/>
      <c r="G522" s="79">
        <f>SUM(G523)</f>
        <v>0</v>
      </c>
    </row>
    <row r="523" spans="1:7" ht="31.5" hidden="1">
      <c r="A523" s="74" t="s">
        <v>613</v>
      </c>
      <c r="B523" s="72"/>
      <c r="C523" s="82" t="s">
        <v>103</v>
      </c>
      <c r="D523" s="82" t="s">
        <v>58</v>
      </c>
      <c r="E523" s="82" t="s">
        <v>614</v>
      </c>
      <c r="F523" s="80"/>
      <c r="G523" s="79">
        <f>SUM(G524)</f>
        <v>0</v>
      </c>
    </row>
    <row r="524" spans="1:7" hidden="1">
      <c r="A524" s="74" t="s">
        <v>109</v>
      </c>
      <c r="B524" s="72"/>
      <c r="C524" s="82" t="s">
        <v>103</v>
      </c>
      <c r="D524" s="82" t="s">
        <v>58</v>
      </c>
      <c r="E524" s="82" t="s">
        <v>614</v>
      </c>
      <c r="F524" s="80">
        <v>800</v>
      </c>
      <c r="G524" s="79"/>
    </row>
    <row r="525" spans="1:7" hidden="1">
      <c r="A525" s="74" t="s">
        <v>43</v>
      </c>
      <c r="B525" s="72"/>
      <c r="C525" s="82" t="s">
        <v>0</v>
      </c>
      <c r="D525" s="82"/>
      <c r="E525" s="80"/>
      <c r="F525" s="80"/>
      <c r="G525" s="79">
        <f>SUM(G526)</f>
        <v>0</v>
      </c>
    </row>
    <row r="526" spans="1:7" hidden="1">
      <c r="A526" s="74" t="s">
        <v>39</v>
      </c>
      <c r="B526" s="72"/>
      <c r="C526" s="82" t="s">
        <v>0</v>
      </c>
      <c r="D526" s="82" t="s">
        <v>91</v>
      </c>
      <c r="E526" s="80"/>
      <c r="F526" s="80"/>
      <c r="G526" s="79">
        <f>SUM(G527)</f>
        <v>0</v>
      </c>
    </row>
    <row r="527" spans="1:7" hidden="1">
      <c r="A527" s="83" t="s">
        <v>409</v>
      </c>
      <c r="B527" s="72"/>
      <c r="C527" s="82" t="s">
        <v>0</v>
      </c>
      <c r="D527" s="82" t="s">
        <v>91</v>
      </c>
      <c r="E527" s="82" t="s">
        <v>377</v>
      </c>
      <c r="F527" s="80"/>
      <c r="G527" s="79">
        <f>SUM(G528)</f>
        <v>0</v>
      </c>
    </row>
    <row r="528" spans="1:7" ht="47.25" hidden="1">
      <c r="A528" s="74" t="s">
        <v>1028</v>
      </c>
      <c r="B528" s="72"/>
      <c r="C528" s="82" t="s">
        <v>0</v>
      </c>
      <c r="D528" s="82" t="s">
        <v>91</v>
      </c>
      <c r="E528" s="80" t="s">
        <v>615</v>
      </c>
      <c r="F528" s="80"/>
      <c r="G528" s="79">
        <f>SUM(G529)</f>
        <v>0</v>
      </c>
    </row>
    <row r="529" spans="1:7" hidden="1">
      <c r="A529" s="74" t="s">
        <v>109</v>
      </c>
      <c r="B529" s="72"/>
      <c r="C529" s="82" t="s">
        <v>0</v>
      </c>
      <c r="D529" s="82" t="s">
        <v>91</v>
      </c>
      <c r="E529" s="80" t="s">
        <v>615</v>
      </c>
      <c r="F529" s="80">
        <v>800</v>
      </c>
      <c r="G529" s="79">
        <v>0</v>
      </c>
    </row>
    <row r="530" spans="1:7">
      <c r="A530" s="74" t="s">
        <v>93</v>
      </c>
      <c r="B530" s="72"/>
      <c r="C530" s="82" t="s">
        <v>58</v>
      </c>
      <c r="D530" s="82"/>
      <c r="E530" s="80"/>
      <c r="F530" s="80"/>
      <c r="G530" s="79">
        <f>SUM(G531)</f>
        <v>1001.1</v>
      </c>
    </row>
    <row r="531" spans="1:7">
      <c r="A531" s="74" t="s">
        <v>59</v>
      </c>
      <c r="B531" s="72"/>
      <c r="C531" s="82" t="s">
        <v>58</v>
      </c>
      <c r="D531" s="82" t="s">
        <v>103</v>
      </c>
      <c r="E531" s="80"/>
      <c r="F531" s="80"/>
      <c r="G531" s="79">
        <f>SUM(G532)</f>
        <v>1001.1</v>
      </c>
    </row>
    <row r="532" spans="1:7" ht="31.5">
      <c r="A532" s="83" t="s">
        <v>1027</v>
      </c>
      <c r="B532" s="72"/>
      <c r="C532" s="82" t="s">
        <v>58</v>
      </c>
      <c r="D532" s="82" t="s">
        <v>103</v>
      </c>
      <c r="E532" s="80" t="s">
        <v>606</v>
      </c>
      <c r="F532" s="80"/>
      <c r="G532" s="79">
        <f>SUM(G533)</f>
        <v>1001.1</v>
      </c>
    </row>
    <row r="533" spans="1:7">
      <c r="A533" s="74" t="s">
        <v>94</v>
      </c>
      <c r="B533" s="72"/>
      <c r="C533" s="82" t="s">
        <v>58</v>
      </c>
      <c r="D533" s="82" t="s">
        <v>103</v>
      </c>
      <c r="E533" s="80" t="s">
        <v>616</v>
      </c>
      <c r="F533" s="80"/>
      <c r="G533" s="79">
        <f>SUM(G534)</f>
        <v>1001.1</v>
      </c>
    </row>
    <row r="534" spans="1:7">
      <c r="A534" s="74" t="s">
        <v>325</v>
      </c>
      <c r="B534" s="72"/>
      <c r="C534" s="82" t="s">
        <v>58</v>
      </c>
      <c r="D534" s="82" t="s">
        <v>103</v>
      </c>
      <c r="E534" s="80" t="s">
        <v>616</v>
      </c>
      <c r="F534" s="80">
        <v>700</v>
      </c>
      <c r="G534" s="79">
        <v>1001.1</v>
      </c>
    </row>
    <row r="535" spans="1:7" s="76" customFormat="1">
      <c r="A535" s="74" t="s">
        <v>67</v>
      </c>
      <c r="B535" s="82" t="s">
        <v>68</v>
      </c>
      <c r="C535" s="80"/>
      <c r="D535" s="80"/>
      <c r="E535" s="80"/>
      <c r="F535" s="80"/>
      <c r="G535" s="79">
        <f>G536+G555+G548</f>
        <v>1082530.2999999998</v>
      </c>
    </row>
    <row r="536" spans="1:7" hidden="1">
      <c r="A536" s="74" t="s">
        <v>24</v>
      </c>
      <c r="B536" s="82"/>
      <c r="C536" s="82" t="s">
        <v>25</v>
      </c>
      <c r="D536" s="80"/>
      <c r="E536" s="80"/>
      <c r="F536" s="80"/>
      <c r="G536" s="79">
        <f>G537+G543</f>
        <v>0</v>
      </c>
    </row>
    <row r="537" spans="1:7" hidden="1">
      <c r="A537" s="74" t="s">
        <v>26</v>
      </c>
      <c r="B537" s="82"/>
      <c r="C537" s="82" t="s">
        <v>25</v>
      </c>
      <c r="D537" s="82" t="s">
        <v>27</v>
      </c>
      <c r="E537" s="80"/>
      <c r="F537" s="80"/>
      <c r="G537" s="79">
        <f>G538</f>
        <v>0</v>
      </c>
    </row>
    <row r="538" spans="1:7" ht="31.5" hidden="1">
      <c r="A538" s="74" t="s">
        <v>1023</v>
      </c>
      <c r="B538" s="82"/>
      <c r="C538" s="82" t="s">
        <v>25</v>
      </c>
      <c r="D538" s="82" t="s">
        <v>27</v>
      </c>
      <c r="E538" s="80" t="s">
        <v>384</v>
      </c>
      <c r="F538" s="80"/>
      <c r="G538" s="79">
        <f>G539</f>
        <v>0</v>
      </c>
    </row>
    <row r="539" spans="1:7" ht="31.5" hidden="1">
      <c r="A539" s="74" t="s">
        <v>385</v>
      </c>
      <c r="B539" s="82"/>
      <c r="C539" s="82" t="s">
        <v>25</v>
      </c>
      <c r="D539" s="82" t="s">
        <v>27</v>
      </c>
      <c r="E539" s="80" t="s">
        <v>386</v>
      </c>
      <c r="F539" s="80"/>
      <c r="G539" s="79">
        <f>G540</f>
        <v>0</v>
      </c>
    </row>
    <row r="540" spans="1:7" ht="31.5" hidden="1">
      <c r="A540" s="74" t="s">
        <v>463</v>
      </c>
      <c r="B540" s="82"/>
      <c r="C540" s="82" t="s">
        <v>25</v>
      </c>
      <c r="D540" s="82" t="s">
        <v>27</v>
      </c>
      <c r="E540" s="80" t="s">
        <v>617</v>
      </c>
      <c r="F540" s="80"/>
      <c r="G540" s="79">
        <f>SUM(G541)</f>
        <v>0</v>
      </c>
    </row>
    <row r="541" spans="1:7" hidden="1">
      <c r="A541" s="74" t="s">
        <v>1</v>
      </c>
      <c r="B541" s="82"/>
      <c r="C541" s="82" t="s">
        <v>25</v>
      </c>
      <c r="D541" s="82" t="s">
        <v>27</v>
      </c>
      <c r="E541" s="80" t="s">
        <v>618</v>
      </c>
      <c r="F541" s="80"/>
      <c r="G541" s="79">
        <f>G542</f>
        <v>0</v>
      </c>
    </row>
    <row r="542" spans="1:7" hidden="1">
      <c r="A542" s="74" t="s">
        <v>109</v>
      </c>
      <c r="B542" s="82"/>
      <c r="C542" s="82" t="s">
        <v>25</v>
      </c>
      <c r="D542" s="82" t="s">
        <v>27</v>
      </c>
      <c r="E542" s="80" t="s">
        <v>618</v>
      </c>
      <c r="F542" s="80">
        <v>800</v>
      </c>
      <c r="G542" s="79"/>
    </row>
    <row r="543" spans="1:7" hidden="1">
      <c r="A543" s="74" t="s">
        <v>98</v>
      </c>
      <c r="B543" s="82"/>
      <c r="C543" s="82" t="s">
        <v>25</v>
      </c>
      <c r="D543" s="82" t="s">
        <v>96</v>
      </c>
      <c r="E543" s="80"/>
      <c r="F543" s="80"/>
      <c r="G543" s="79">
        <f>G544</f>
        <v>0</v>
      </c>
    </row>
    <row r="544" spans="1:7" ht="63" hidden="1">
      <c r="A544" s="74" t="s">
        <v>1024</v>
      </c>
      <c r="B544" s="82"/>
      <c r="C544" s="82" t="s">
        <v>25</v>
      </c>
      <c r="D544" s="82" t="s">
        <v>96</v>
      </c>
      <c r="E544" s="80" t="s">
        <v>590</v>
      </c>
      <c r="F544" s="80"/>
      <c r="G544" s="79">
        <f>G545</f>
        <v>0</v>
      </c>
    </row>
    <row r="545" spans="1:7" ht="47.25" hidden="1">
      <c r="A545" s="74" t="s">
        <v>432</v>
      </c>
      <c r="B545" s="82"/>
      <c r="C545" s="82" t="s">
        <v>25</v>
      </c>
      <c r="D545" s="82" t="s">
        <v>96</v>
      </c>
      <c r="E545" s="80" t="s">
        <v>591</v>
      </c>
      <c r="F545" s="80"/>
      <c r="G545" s="79">
        <f>SUM(G546)</f>
        <v>0</v>
      </c>
    </row>
    <row r="546" spans="1:7" ht="31.5" hidden="1">
      <c r="A546" s="74" t="s">
        <v>592</v>
      </c>
      <c r="B546" s="82"/>
      <c r="C546" s="82" t="s">
        <v>25</v>
      </c>
      <c r="D546" s="82" t="s">
        <v>96</v>
      </c>
      <c r="E546" s="80" t="s">
        <v>593</v>
      </c>
      <c r="F546" s="80"/>
      <c r="G546" s="79">
        <f>G547</f>
        <v>0</v>
      </c>
    </row>
    <row r="547" spans="1:7" ht="31.5" hidden="1">
      <c r="A547" s="74" t="s">
        <v>120</v>
      </c>
      <c r="B547" s="82"/>
      <c r="C547" s="82" t="s">
        <v>25</v>
      </c>
      <c r="D547" s="82" t="s">
        <v>96</v>
      </c>
      <c r="E547" s="80" t="s">
        <v>593</v>
      </c>
      <c r="F547" s="80">
        <v>600</v>
      </c>
      <c r="G547" s="79"/>
    </row>
    <row r="548" spans="1:7">
      <c r="A548" s="74" t="s">
        <v>20</v>
      </c>
      <c r="B548" s="72"/>
      <c r="C548" s="72" t="s">
        <v>21</v>
      </c>
      <c r="D548" s="72"/>
      <c r="E548" s="72"/>
      <c r="F548" s="72"/>
      <c r="G548" s="75">
        <f t="shared" ref="G548:G553" si="0">SUM(G549)</f>
        <v>196.9</v>
      </c>
    </row>
    <row r="549" spans="1:7">
      <c r="A549" s="74" t="s">
        <v>619</v>
      </c>
      <c r="B549" s="72"/>
      <c r="C549" s="72" t="s">
        <v>21</v>
      </c>
      <c r="D549" s="72" t="s">
        <v>21</v>
      </c>
      <c r="E549" s="80"/>
      <c r="F549" s="80"/>
      <c r="G549" s="75">
        <f t="shared" si="0"/>
        <v>196.9</v>
      </c>
    </row>
    <row r="550" spans="1:7" ht="31.5">
      <c r="A550" s="74" t="s">
        <v>1029</v>
      </c>
      <c r="B550" s="82"/>
      <c r="C550" s="82" t="s">
        <v>21</v>
      </c>
      <c r="D550" s="82" t="s">
        <v>21</v>
      </c>
      <c r="E550" s="80" t="s">
        <v>620</v>
      </c>
      <c r="F550" s="80"/>
      <c r="G550" s="75">
        <f t="shared" si="0"/>
        <v>196.9</v>
      </c>
    </row>
    <row r="551" spans="1:7" ht="31.5">
      <c r="A551" s="74" t="s">
        <v>621</v>
      </c>
      <c r="B551" s="72"/>
      <c r="C551" s="72" t="s">
        <v>21</v>
      </c>
      <c r="D551" s="72" t="s">
        <v>21</v>
      </c>
      <c r="E551" s="72" t="s">
        <v>622</v>
      </c>
      <c r="F551" s="72"/>
      <c r="G551" s="75">
        <f t="shared" si="0"/>
        <v>196.9</v>
      </c>
    </row>
    <row r="552" spans="1:7">
      <c r="A552" s="74" t="s">
        <v>387</v>
      </c>
      <c r="B552" s="72"/>
      <c r="C552" s="72" t="s">
        <v>21</v>
      </c>
      <c r="D552" s="72" t="s">
        <v>21</v>
      </c>
      <c r="E552" s="72" t="s">
        <v>623</v>
      </c>
      <c r="F552" s="72"/>
      <c r="G552" s="75">
        <f t="shared" si="0"/>
        <v>196.9</v>
      </c>
    </row>
    <row r="553" spans="1:7">
      <c r="A553" s="74" t="s">
        <v>624</v>
      </c>
      <c r="B553" s="80"/>
      <c r="C553" s="72" t="s">
        <v>21</v>
      </c>
      <c r="D553" s="72" t="s">
        <v>21</v>
      </c>
      <c r="E553" s="72" t="s">
        <v>625</v>
      </c>
      <c r="F553" s="72"/>
      <c r="G553" s="75">
        <f t="shared" si="0"/>
        <v>196.9</v>
      </c>
    </row>
    <row r="554" spans="1:7" ht="47.25">
      <c r="A554" s="78" t="s">
        <v>312</v>
      </c>
      <c r="B554" s="80"/>
      <c r="C554" s="72" t="s">
        <v>21</v>
      </c>
      <c r="D554" s="72" t="s">
        <v>21</v>
      </c>
      <c r="E554" s="72" t="s">
        <v>625</v>
      </c>
      <c r="F554" s="72" t="s">
        <v>107</v>
      </c>
      <c r="G554" s="75">
        <v>196.9</v>
      </c>
    </row>
    <row r="555" spans="1:7">
      <c r="A555" s="74" t="s">
        <v>43</v>
      </c>
      <c r="B555" s="82"/>
      <c r="C555" s="82" t="s">
        <v>0</v>
      </c>
      <c r="D555" s="82" t="s">
        <v>44</v>
      </c>
      <c r="E555" s="80"/>
      <c r="F555" s="80"/>
      <c r="G555" s="79">
        <f>G556+G563+G583+G712+G678</f>
        <v>1082333.3999999999</v>
      </c>
    </row>
    <row r="556" spans="1:7">
      <c r="A556" s="74" t="s">
        <v>45</v>
      </c>
      <c r="B556" s="82"/>
      <c r="C556" s="82" t="s">
        <v>0</v>
      </c>
      <c r="D556" s="82" t="s">
        <v>103</v>
      </c>
      <c r="E556" s="80"/>
      <c r="F556" s="80"/>
      <c r="G556" s="79">
        <f>G557</f>
        <v>10106.299999999999</v>
      </c>
    </row>
    <row r="557" spans="1:7" ht="31.5">
      <c r="A557" s="74" t="s">
        <v>1023</v>
      </c>
      <c r="B557" s="82"/>
      <c r="C557" s="82" t="s">
        <v>0</v>
      </c>
      <c r="D557" s="82" t="s">
        <v>103</v>
      </c>
      <c r="E557" s="80" t="s">
        <v>384</v>
      </c>
      <c r="F557" s="80"/>
      <c r="G557" s="79">
        <f>G558</f>
        <v>10106.299999999999</v>
      </c>
    </row>
    <row r="558" spans="1:7" ht="31.5">
      <c r="A558" s="74" t="s">
        <v>385</v>
      </c>
      <c r="B558" s="82"/>
      <c r="C558" s="82" t="s">
        <v>0</v>
      </c>
      <c r="D558" s="82" t="s">
        <v>103</v>
      </c>
      <c r="E558" s="80" t="s">
        <v>386</v>
      </c>
      <c r="F558" s="80"/>
      <c r="G558" s="79">
        <f>G559</f>
        <v>10106.299999999999</v>
      </c>
    </row>
    <row r="559" spans="1:7">
      <c r="A559" s="74" t="s">
        <v>387</v>
      </c>
      <c r="B559" s="82"/>
      <c r="C559" s="82" t="s">
        <v>0</v>
      </c>
      <c r="D559" s="82" t="s">
        <v>103</v>
      </c>
      <c r="E559" s="80" t="s">
        <v>388</v>
      </c>
      <c r="F559" s="80"/>
      <c r="G559" s="79">
        <f>SUM(G560)</f>
        <v>10106.299999999999</v>
      </c>
    </row>
    <row r="560" spans="1:7">
      <c r="A560" s="74" t="s">
        <v>46</v>
      </c>
      <c r="B560" s="82"/>
      <c r="C560" s="82" t="s">
        <v>0</v>
      </c>
      <c r="D560" s="82" t="s">
        <v>103</v>
      </c>
      <c r="E560" s="80" t="s">
        <v>626</v>
      </c>
      <c r="F560" s="80"/>
      <c r="G560" s="79">
        <f>G561</f>
        <v>10106.299999999999</v>
      </c>
    </row>
    <row r="561" spans="1:7" ht="31.5">
      <c r="A561" s="74" t="s">
        <v>47</v>
      </c>
      <c r="B561" s="82"/>
      <c r="C561" s="82" t="s">
        <v>0</v>
      </c>
      <c r="D561" s="82" t="s">
        <v>103</v>
      </c>
      <c r="E561" s="80" t="s">
        <v>627</v>
      </c>
      <c r="F561" s="80"/>
      <c r="G561" s="79">
        <f>G562</f>
        <v>10106.299999999999</v>
      </c>
    </row>
    <row r="562" spans="1:7">
      <c r="A562" s="74" t="s">
        <v>111</v>
      </c>
      <c r="B562" s="82"/>
      <c r="C562" s="82" t="s">
        <v>0</v>
      </c>
      <c r="D562" s="82" t="s">
        <v>103</v>
      </c>
      <c r="E562" s="80" t="s">
        <v>627</v>
      </c>
      <c r="F562" s="80">
        <v>300</v>
      </c>
      <c r="G562" s="79">
        <v>10106.299999999999</v>
      </c>
    </row>
    <row r="563" spans="1:7">
      <c r="A563" s="74" t="s">
        <v>48</v>
      </c>
      <c r="B563" s="82"/>
      <c r="C563" s="82" t="s">
        <v>0</v>
      </c>
      <c r="D563" s="82" t="s">
        <v>104</v>
      </c>
      <c r="E563" s="80"/>
      <c r="F563" s="80"/>
      <c r="G563" s="79">
        <f>G572+G564</f>
        <v>83494.3</v>
      </c>
    </row>
    <row r="564" spans="1:7" ht="31.5">
      <c r="A564" s="74" t="s">
        <v>1030</v>
      </c>
      <c r="B564" s="82"/>
      <c r="C564" s="82" t="s">
        <v>0</v>
      </c>
      <c r="D564" s="82" t="s">
        <v>104</v>
      </c>
      <c r="E564" s="82" t="s">
        <v>577</v>
      </c>
      <c r="F564" s="80"/>
      <c r="G564" s="79">
        <f>G565</f>
        <v>80340.900000000009</v>
      </c>
    </row>
    <row r="565" spans="1:7" ht="31.5">
      <c r="A565" s="74" t="s">
        <v>628</v>
      </c>
      <c r="B565" s="82"/>
      <c r="C565" s="82" t="s">
        <v>0</v>
      </c>
      <c r="D565" s="82" t="s">
        <v>104</v>
      </c>
      <c r="E565" s="82" t="s">
        <v>629</v>
      </c>
      <c r="F565" s="80"/>
      <c r="G565" s="79">
        <f>G566</f>
        <v>80340.900000000009</v>
      </c>
    </row>
    <row r="566" spans="1:7" ht="63">
      <c r="A566" s="74" t="s">
        <v>322</v>
      </c>
      <c r="B566" s="82"/>
      <c r="C566" s="82" t="s">
        <v>0</v>
      </c>
      <c r="D566" s="82" t="s">
        <v>104</v>
      </c>
      <c r="E566" s="82" t="s">
        <v>630</v>
      </c>
      <c r="F566" s="80"/>
      <c r="G566" s="79">
        <f>G567</f>
        <v>80340.900000000009</v>
      </c>
    </row>
    <row r="567" spans="1:7" ht="31.5">
      <c r="A567" s="74" t="s">
        <v>326</v>
      </c>
      <c r="B567" s="82"/>
      <c r="C567" s="82" t="s">
        <v>0</v>
      </c>
      <c r="D567" s="82" t="s">
        <v>104</v>
      </c>
      <c r="E567" s="82" t="s">
        <v>631</v>
      </c>
      <c r="F567" s="80"/>
      <c r="G567" s="79">
        <f>G568+G569+G571+G570</f>
        <v>80340.900000000009</v>
      </c>
    </row>
    <row r="568" spans="1:7" ht="47.25">
      <c r="A568" s="74" t="s">
        <v>312</v>
      </c>
      <c r="B568" s="82"/>
      <c r="C568" s="82" t="s">
        <v>0</v>
      </c>
      <c r="D568" s="82" t="s">
        <v>104</v>
      </c>
      <c r="E568" s="82" t="s">
        <v>631</v>
      </c>
      <c r="F568" s="80">
        <v>100</v>
      </c>
      <c r="G568" s="79">
        <v>69345</v>
      </c>
    </row>
    <row r="569" spans="1:7">
      <c r="A569" s="74" t="s">
        <v>131</v>
      </c>
      <c r="B569" s="82"/>
      <c r="C569" s="82" t="s">
        <v>0</v>
      </c>
      <c r="D569" s="82" t="s">
        <v>104</v>
      </c>
      <c r="E569" s="82" t="s">
        <v>631</v>
      </c>
      <c r="F569" s="80">
        <v>200</v>
      </c>
      <c r="G569" s="79">
        <v>10744.1</v>
      </c>
    </row>
    <row r="570" spans="1:7">
      <c r="A570" s="74" t="s">
        <v>111</v>
      </c>
      <c r="B570" s="82"/>
      <c r="C570" s="82" t="s">
        <v>0</v>
      </c>
      <c r="D570" s="82" t="s">
        <v>104</v>
      </c>
      <c r="E570" s="82" t="s">
        <v>631</v>
      </c>
      <c r="F570" s="80">
        <v>300</v>
      </c>
      <c r="G570" s="79"/>
    </row>
    <row r="571" spans="1:7">
      <c r="A571" s="74" t="s">
        <v>109</v>
      </c>
      <c r="B571" s="82"/>
      <c r="C571" s="82" t="s">
        <v>0</v>
      </c>
      <c r="D571" s="82" t="s">
        <v>104</v>
      </c>
      <c r="E571" s="82" t="s">
        <v>631</v>
      </c>
      <c r="F571" s="80">
        <v>800</v>
      </c>
      <c r="G571" s="79">
        <v>251.8</v>
      </c>
    </row>
    <row r="572" spans="1:7" ht="31.5">
      <c r="A572" s="74" t="s">
        <v>1023</v>
      </c>
      <c r="B572" s="82"/>
      <c r="C572" s="82" t="s">
        <v>0</v>
      </c>
      <c r="D572" s="82" t="s">
        <v>104</v>
      </c>
      <c r="E572" s="80" t="s">
        <v>384</v>
      </c>
      <c r="F572" s="80"/>
      <c r="G572" s="79">
        <f>G573+G579</f>
        <v>3153.4</v>
      </c>
    </row>
    <row r="573" spans="1:7" ht="31.5">
      <c r="A573" s="74" t="s">
        <v>385</v>
      </c>
      <c r="B573" s="82"/>
      <c r="C573" s="82" t="s">
        <v>0</v>
      </c>
      <c r="D573" s="82" t="s">
        <v>104</v>
      </c>
      <c r="E573" s="80" t="s">
        <v>386</v>
      </c>
      <c r="F573" s="80"/>
      <c r="G573" s="79">
        <f>G574</f>
        <v>3148.4</v>
      </c>
    </row>
    <row r="574" spans="1:7">
      <c r="A574" s="74" t="s">
        <v>7</v>
      </c>
      <c r="B574" s="82"/>
      <c r="C574" s="82" t="s">
        <v>0</v>
      </c>
      <c r="D574" s="82" t="s">
        <v>104</v>
      </c>
      <c r="E574" s="80" t="s">
        <v>632</v>
      </c>
      <c r="F574" s="80"/>
      <c r="G574" s="79">
        <f>SUM(G575)</f>
        <v>3148.4</v>
      </c>
    </row>
    <row r="575" spans="1:7">
      <c r="A575" s="74" t="s">
        <v>13</v>
      </c>
      <c r="B575" s="82"/>
      <c r="C575" s="82" t="s">
        <v>0</v>
      </c>
      <c r="D575" s="82" t="s">
        <v>104</v>
      </c>
      <c r="E575" s="80" t="s">
        <v>633</v>
      </c>
      <c r="F575" s="80"/>
      <c r="G575" s="79">
        <f>G576</f>
        <v>3148.4</v>
      </c>
    </row>
    <row r="576" spans="1:7" ht="31.5">
      <c r="A576" s="74" t="s">
        <v>634</v>
      </c>
      <c r="B576" s="82"/>
      <c r="C576" s="82" t="s">
        <v>0</v>
      </c>
      <c r="D576" s="82" t="s">
        <v>104</v>
      </c>
      <c r="E576" s="80" t="s">
        <v>635</v>
      </c>
      <c r="F576" s="80"/>
      <c r="G576" s="79">
        <f>G577+G578</f>
        <v>3148.4</v>
      </c>
    </row>
    <row r="577" spans="1:7" ht="47.25">
      <c r="A577" s="74" t="s">
        <v>312</v>
      </c>
      <c r="B577" s="82"/>
      <c r="C577" s="82" t="s">
        <v>0</v>
      </c>
      <c r="D577" s="82" t="s">
        <v>104</v>
      </c>
      <c r="E577" s="80" t="s">
        <v>635</v>
      </c>
      <c r="F577" s="80">
        <v>100</v>
      </c>
      <c r="G577" s="79">
        <v>2455.4</v>
      </c>
    </row>
    <row r="578" spans="1:7">
      <c r="A578" s="74" t="s">
        <v>131</v>
      </c>
      <c r="B578" s="82"/>
      <c r="C578" s="82" t="s">
        <v>0</v>
      </c>
      <c r="D578" s="82" t="s">
        <v>104</v>
      </c>
      <c r="E578" s="80" t="s">
        <v>635</v>
      </c>
      <c r="F578" s="80">
        <v>200</v>
      </c>
      <c r="G578" s="79">
        <v>693</v>
      </c>
    </row>
    <row r="579" spans="1:7">
      <c r="A579" s="74" t="s">
        <v>587</v>
      </c>
      <c r="B579" s="102"/>
      <c r="C579" s="82" t="s">
        <v>0</v>
      </c>
      <c r="D579" s="82" t="s">
        <v>104</v>
      </c>
      <c r="E579" s="80" t="s">
        <v>588</v>
      </c>
      <c r="F579" s="80"/>
      <c r="G579" s="79">
        <f>G580</f>
        <v>5</v>
      </c>
    </row>
    <row r="580" spans="1:7">
      <c r="A580" s="74" t="s">
        <v>387</v>
      </c>
      <c r="B580" s="102"/>
      <c r="C580" s="82" t="s">
        <v>0</v>
      </c>
      <c r="D580" s="82" t="s">
        <v>104</v>
      </c>
      <c r="E580" s="80" t="s">
        <v>683</v>
      </c>
      <c r="F580" s="80"/>
      <c r="G580" s="79">
        <f>G581</f>
        <v>5</v>
      </c>
    </row>
    <row r="581" spans="1:7">
      <c r="A581" s="74" t="s">
        <v>42</v>
      </c>
      <c r="B581" s="102"/>
      <c r="C581" s="82" t="s">
        <v>0</v>
      </c>
      <c r="D581" s="82" t="s">
        <v>104</v>
      </c>
      <c r="E581" s="80" t="s">
        <v>684</v>
      </c>
      <c r="F581" s="80"/>
      <c r="G581" s="79">
        <f>G582</f>
        <v>5</v>
      </c>
    </row>
    <row r="582" spans="1:7">
      <c r="A582" s="74" t="s">
        <v>131</v>
      </c>
      <c r="B582" s="102"/>
      <c r="C582" s="82" t="s">
        <v>0</v>
      </c>
      <c r="D582" s="82" t="s">
        <v>104</v>
      </c>
      <c r="E582" s="80" t="s">
        <v>684</v>
      </c>
      <c r="F582" s="80">
        <v>200</v>
      </c>
      <c r="G582" s="79">
        <v>5</v>
      </c>
    </row>
    <row r="583" spans="1:7">
      <c r="A583" s="74" t="s">
        <v>2</v>
      </c>
      <c r="B583" s="82"/>
      <c r="C583" s="82" t="s">
        <v>0</v>
      </c>
      <c r="D583" s="82" t="s">
        <v>17</v>
      </c>
      <c r="E583" s="80"/>
      <c r="F583" s="80"/>
      <c r="G583" s="79">
        <f>G642+G669+G584+G673</f>
        <v>719065.79999999993</v>
      </c>
    </row>
    <row r="584" spans="1:7" ht="31.5">
      <c r="A584" s="74" t="s">
        <v>1031</v>
      </c>
      <c r="B584" s="82"/>
      <c r="C584" s="82" t="s">
        <v>0</v>
      </c>
      <c r="D584" s="82" t="s">
        <v>17</v>
      </c>
      <c r="E584" s="82" t="s">
        <v>577</v>
      </c>
      <c r="F584" s="80"/>
      <c r="G584" s="79">
        <f>G585+G590</f>
        <v>709992.7</v>
      </c>
    </row>
    <row r="585" spans="1:7">
      <c r="A585" s="74" t="s">
        <v>636</v>
      </c>
      <c r="B585" s="82"/>
      <c r="C585" s="82" t="s">
        <v>0</v>
      </c>
      <c r="D585" s="82" t="s">
        <v>17</v>
      </c>
      <c r="E585" s="82" t="s">
        <v>578</v>
      </c>
      <c r="F585" s="80"/>
      <c r="G585" s="79">
        <f>G586</f>
        <v>74011.3</v>
      </c>
    </row>
    <row r="586" spans="1:7" ht="63">
      <c r="A586" s="74" t="s">
        <v>322</v>
      </c>
      <c r="B586" s="82"/>
      <c r="C586" s="82" t="s">
        <v>0</v>
      </c>
      <c r="D586" s="82" t="s">
        <v>17</v>
      </c>
      <c r="E586" s="82" t="s">
        <v>579</v>
      </c>
      <c r="F586" s="80"/>
      <c r="G586" s="79">
        <f>G587</f>
        <v>74011.3</v>
      </c>
    </row>
    <row r="587" spans="1:7" ht="94.5">
      <c r="A587" s="74" t="s">
        <v>637</v>
      </c>
      <c r="B587" s="82"/>
      <c r="C587" s="82" t="s">
        <v>0</v>
      </c>
      <c r="D587" s="82" t="s">
        <v>17</v>
      </c>
      <c r="E587" s="82" t="s">
        <v>638</v>
      </c>
      <c r="F587" s="80"/>
      <c r="G587" s="79">
        <f>G588+G589</f>
        <v>74011.3</v>
      </c>
    </row>
    <row r="588" spans="1:7">
      <c r="A588" s="74" t="s">
        <v>131</v>
      </c>
      <c r="B588" s="82"/>
      <c r="C588" s="82" t="s">
        <v>0</v>
      </c>
      <c r="D588" s="82" t="s">
        <v>17</v>
      </c>
      <c r="E588" s="82" t="s">
        <v>638</v>
      </c>
      <c r="F588" s="80">
        <v>200</v>
      </c>
      <c r="G588" s="79">
        <v>48.5</v>
      </c>
    </row>
    <row r="589" spans="1:7">
      <c r="A589" s="74" t="s">
        <v>111</v>
      </c>
      <c r="B589" s="82"/>
      <c r="C589" s="82" t="s">
        <v>0</v>
      </c>
      <c r="D589" s="82" t="s">
        <v>17</v>
      </c>
      <c r="E589" s="82" t="s">
        <v>638</v>
      </c>
      <c r="F589" s="80">
        <v>300</v>
      </c>
      <c r="G589" s="79">
        <v>73962.8</v>
      </c>
    </row>
    <row r="590" spans="1:7" ht="31.5">
      <c r="A590" s="74" t="s">
        <v>639</v>
      </c>
      <c r="B590" s="82"/>
      <c r="C590" s="82" t="s">
        <v>0</v>
      </c>
      <c r="D590" s="82" t="s">
        <v>17</v>
      </c>
      <c r="E590" s="82" t="s">
        <v>640</v>
      </c>
      <c r="F590" s="80"/>
      <c r="G590" s="79">
        <f>G591</f>
        <v>635981.39999999991</v>
      </c>
    </row>
    <row r="591" spans="1:7" ht="63">
      <c r="A591" s="74" t="s">
        <v>322</v>
      </c>
      <c r="B591" s="82"/>
      <c r="C591" s="82" t="s">
        <v>0</v>
      </c>
      <c r="D591" s="82" t="s">
        <v>17</v>
      </c>
      <c r="E591" s="82" t="s">
        <v>641</v>
      </c>
      <c r="F591" s="80"/>
      <c r="G591" s="79">
        <f>G592+G595+G598+G601+G604+G609+G612+G615+G618+G621+G624+G627+G630+G633+G636+G639+G607</f>
        <v>635981.39999999991</v>
      </c>
    </row>
    <row r="592" spans="1:7" ht="47.25">
      <c r="A592" s="74" t="s">
        <v>642</v>
      </c>
      <c r="B592" s="82"/>
      <c r="C592" s="82" t="s">
        <v>0</v>
      </c>
      <c r="D592" s="82" t="s">
        <v>17</v>
      </c>
      <c r="E592" s="82" t="s">
        <v>643</v>
      </c>
      <c r="F592" s="80"/>
      <c r="G592" s="79">
        <f>G593+G594</f>
        <v>181858.2</v>
      </c>
    </row>
    <row r="593" spans="1:7">
      <c r="A593" s="74" t="s">
        <v>131</v>
      </c>
      <c r="B593" s="82"/>
      <c r="C593" s="82" t="s">
        <v>0</v>
      </c>
      <c r="D593" s="82" t="s">
        <v>17</v>
      </c>
      <c r="E593" s="82" t="s">
        <v>643</v>
      </c>
      <c r="F593" s="80">
        <v>200</v>
      </c>
      <c r="G593" s="79">
        <v>2701.6</v>
      </c>
    </row>
    <row r="594" spans="1:7">
      <c r="A594" s="74" t="s">
        <v>111</v>
      </c>
      <c r="B594" s="82"/>
      <c r="C594" s="82" t="s">
        <v>0</v>
      </c>
      <c r="D594" s="82" t="s">
        <v>17</v>
      </c>
      <c r="E594" s="82" t="s">
        <v>643</v>
      </c>
      <c r="F594" s="80">
        <v>300</v>
      </c>
      <c r="G594" s="79">
        <v>179156.6</v>
      </c>
    </row>
    <row r="595" spans="1:7" ht="31.5">
      <c r="A595" s="74" t="s">
        <v>327</v>
      </c>
      <c r="B595" s="82"/>
      <c r="C595" s="82" t="s">
        <v>0</v>
      </c>
      <c r="D595" s="82" t="s">
        <v>17</v>
      </c>
      <c r="E595" s="82" t="s">
        <v>644</v>
      </c>
      <c r="F595" s="82"/>
      <c r="G595" s="79">
        <f>G596+G597</f>
        <v>9118.4</v>
      </c>
    </row>
    <row r="596" spans="1:7">
      <c r="A596" s="74" t="s">
        <v>131</v>
      </c>
      <c r="B596" s="82"/>
      <c r="C596" s="82" t="s">
        <v>0</v>
      </c>
      <c r="D596" s="82" t="s">
        <v>17</v>
      </c>
      <c r="E596" s="82" t="s">
        <v>644</v>
      </c>
      <c r="F596" s="82" t="s">
        <v>23</v>
      </c>
      <c r="G596" s="79">
        <v>135.6</v>
      </c>
    </row>
    <row r="597" spans="1:7">
      <c r="A597" s="74" t="s">
        <v>111</v>
      </c>
      <c r="B597" s="82"/>
      <c r="C597" s="82" t="s">
        <v>0</v>
      </c>
      <c r="D597" s="82" t="s">
        <v>17</v>
      </c>
      <c r="E597" s="82" t="s">
        <v>644</v>
      </c>
      <c r="F597" s="82" t="s">
        <v>112</v>
      </c>
      <c r="G597" s="79">
        <v>8982.7999999999993</v>
      </c>
    </row>
    <row r="598" spans="1:7" ht="31.5">
      <c r="A598" s="74" t="s">
        <v>645</v>
      </c>
      <c r="B598" s="82"/>
      <c r="C598" s="82" t="s">
        <v>0</v>
      </c>
      <c r="D598" s="82" t="s">
        <v>17</v>
      </c>
      <c r="E598" s="82" t="s">
        <v>646</v>
      </c>
      <c r="F598" s="82"/>
      <c r="G598" s="79">
        <f>G599+G600</f>
        <v>111242.6</v>
      </c>
    </row>
    <row r="599" spans="1:7">
      <c r="A599" s="74" t="s">
        <v>131</v>
      </c>
      <c r="B599" s="82"/>
      <c r="C599" s="82" t="s">
        <v>0</v>
      </c>
      <c r="D599" s="82" t="s">
        <v>17</v>
      </c>
      <c r="E599" s="82" t="s">
        <v>646</v>
      </c>
      <c r="F599" s="82" t="s">
        <v>23</v>
      </c>
      <c r="G599" s="79">
        <v>1651.3</v>
      </c>
    </row>
    <row r="600" spans="1:7">
      <c r="A600" s="74" t="s">
        <v>111</v>
      </c>
      <c r="B600" s="82"/>
      <c r="C600" s="82" t="s">
        <v>0</v>
      </c>
      <c r="D600" s="82" t="s">
        <v>17</v>
      </c>
      <c r="E600" s="82" t="s">
        <v>646</v>
      </c>
      <c r="F600" s="82" t="s">
        <v>112</v>
      </c>
      <c r="G600" s="79">
        <v>109591.3</v>
      </c>
    </row>
    <row r="601" spans="1:7" ht="47.25">
      <c r="A601" s="74" t="s">
        <v>647</v>
      </c>
      <c r="B601" s="82"/>
      <c r="C601" s="82" t="s">
        <v>0</v>
      </c>
      <c r="D601" s="82" t="s">
        <v>17</v>
      </c>
      <c r="E601" s="82" t="s">
        <v>648</v>
      </c>
      <c r="F601" s="82"/>
      <c r="G601" s="79">
        <f>G602+G603</f>
        <v>364.1</v>
      </c>
    </row>
    <row r="602" spans="1:7">
      <c r="A602" s="74" t="s">
        <v>131</v>
      </c>
      <c r="B602" s="82"/>
      <c r="C602" s="82" t="s">
        <v>0</v>
      </c>
      <c r="D602" s="82" t="s">
        <v>17</v>
      </c>
      <c r="E602" s="82" t="s">
        <v>648</v>
      </c>
      <c r="F602" s="82" t="s">
        <v>23</v>
      </c>
      <c r="G602" s="79">
        <v>5.6</v>
      </c>
    </row>
    <row r="603" spans="1:7">
      <c r="A603" s="74" t="s">
        <v>111</v>
      </c>
      <c r="B603" s="82"/>
      <c r="C603" s="82" t="s">
        <v>0</v>
      </c>
      <c r="D603" s="82" t="s">
        <v>17</v>
      </c>
      <c r="E603" s="82" t="s">
        <v>648</v>
      </c>
      <c r="F603" s="82" t="s">
        <v>112</v>
      </c>
      <c r="G603" s="79">
        <v>358.5</v>
      </c>
    </row>
    <row r="604" spans="1:7" ht="47.25">
      <c r="A604" s="74" t="s">
        <v>649</v>
      </c>
      <c r="B604" s="82"/>
      <c r="C604" s="82" t="s">
        <v>0</v>
      </c>
      <c r="D604" s="82" t="s">
        <v>17</v>
      </c>
      <c r="E604" s="82" t="s">
        <v>650</v>
      </c>
      <c r="F604" s="82"/>
      <c r="G604" s="79">
        <f>G605+G606</f>
        <v>46.800000000000004</v>
      </c>
    </row>
    <row r="605" spans="1:7">
      <c r="A605" s="74" t="s">
        <v>131</v>
      </c>
      <c r="B605" s="82"/>
      <c r="C605" s="82" t="s">
        <v>0</v>
      </c>
      <c r="D605" s="82" t="s">
        <v>17</v>
      </c>
      <c r="E605" s="82" t="s">
        <v>650</v>
      </c>
      <c r="F605" s="82" t="s">
        <v>23</v>
      </c>
      <c r="G605" s="79">
        <v>0.7</v>
      </c>
    </row>
    <row r="606" spans="1:7">
      <c r="A606" s="74" t="s">
        <v>111</v>
      </c>
      <c r="B606" s="82"/>
      <c r="C606" s="82" t="s">
        <v>0</v>
      </c>
      <c r="D606" s="82" t="s">
        <v>17</v>
      </c>
      <c r="E606" s="82" t="s">
        <v>650</v>
      </c>
      <c r="F606" s="82" t="s">
        <v>112</v>
      </c>
      <c r="G606" s="79">
        <v>46.1</v>
      </c>
    </row>
    <row r="607" spans="1:7" ht="47.25">
      <c r="A607" s="74" t="s">
        <v>1032</v>
      </c>
      <c r="B607" s="82"/>
      <c r="C607" s="82" t="s">
        <v>0</v>
      </c>
      <c r="D607" s="82" t="s">
        <v>17</v>
      </c>
      <c r="E607" s="82" t="s">
        <v>1033</v>
      </c>
      <c r="F607" s="82"/>
      <c r="G607" s="79">
        <f>SUM(G608)</f>
        <v>1</v>
      </c>
    </row>
    <row r="608" spans="1:7">
      <c r="A608" s="74" t="s">
        <v>111</v>
      </c>
      <c r="B608" s="82"/>
      <c r="C608" s="82" t="s">
        <v>0</v>
      </c>
      <c r="D608" s="82" t="s">
        <v>17</v>
      </c>
      <c r="E608" s="82" t="s">
        <v>1033</v>
      </c>
      <c r="F608" s="82" t="s">
        <v>112</v>
      </c>
      <c r="G608" s="79">
        <v>1</v>
      </c>
    </row>
    <row r="609" spans="1:7" ht="63">
      <c r="A609" s="74" t="s">
        <v>651</v>
      </c>
      <c r="B609" s="82"/>
      <c r="C609" s="82" t="s">
        <v>0</v>
      </c>
      <c r="D609" s="82" t="s">
        <v>17</v>
      </c>
      <c r="E609" s="82" t="s">
        <v>652</v>
      </c>
      <c r="F609" s="82"/>
      <c r="G609" s="79">
        <f>G610+G611</f>
        <v>5384</v>
      </c>
    </row>
    <row r="610" spans="1:7">
      <c r="A610" s="74" t="s">
        <v>131</v>
      </c>
      <c r="B610" s="82"/>
      <c r="C610" s="82" t="s">
        <v>0</v>
      </c>
      <c r="D610" s="82" t="s">
        <v>17</v>
      </c>
      <c r="E610" s="82" t="s">
        <v>652</v>
      </c>
      <c r="F610" s="82" t="s">
        <v>23</v>
      </c>
      <c r="G610" s="79">
        <v>381.5</v>
      </c>
    </row>
    <row r="611" spans="1:7">
      <c r="A611" s="74" t="s">
        <v>111</v>
      </c>
      <c r="B611" s="82"/>
      <c r="C611" s="82" t="s">
        <v>0</v>
      </c>
      <c r="D611" s="82" t="s">
        <v>17</v>
      </c>
      <c r="E611" s="82" t="s">
        <v>652</v>
      </c>
      <c r="F611" s="82" t="s">
        <v>112</v>
      </c>
      <c r="G611" s="79">
        <v>5002.5</v>
      </c>
    </row>
    <row r="612" spans="1:7">
      <c r="A612" s="74" t="s">
        <v>653</v>
      </c>
      <c r="B612" s="82"/>
      <c r="C612" s="82" t="s">
        <v>0</v>
      </c>
      <c r="D612" s="82" t="s">
        <v>17</v>
      </c>
      <c r="E612" s="82" t="s">
        <v>654</v>
      </c>
      <c r="F612" s="82"/>
      <c r="G612" s="79">
        <f>G613+G614</f>
        <v>211079.1</v>
      </c>
    </row>
    <row r="613" spans="1:7">
      <c r="A613" s="74" t="s">
        <v>131</v>
      </c>
      <c r="B613" s="82"/>
      <c r="C613" s="82" t="s">
        <v>0</v>
      </c>
      <c r="D613" s="82" t="s">
        <v>17</v>
      </c>
      <c r="E613" s="82" t="s">
        <v>654</v>
      </c>
      <c r="F613" s="82" t="s">
        <v>23</v>
      </c>
      <c r="G613" s="79">
        <v>3050.6</v>
      </c>
    </row>
    <row r="614" spans="1:7">
      <c r="A614" s="74" t="s">
        <v>111</v>
      </c>
      <c r="B614" s="82"/>
      <c r="C614" s="82" t="s">
        <v>0</v>
      </c>
      <c r="D614" s="82" t="s">
        <v>17</v>
      </c>
      <c r="E614" s="82" t="s">
        <v>654</v>
      </c>
      <c r="F614" s="82" t="s">
        <v>112</v>
      </c>
      <c r="G614" s="79">
        <v>208028.5</v>
      </c>
    </row>
    <row r="615" spans="1:7" ht="31.5">
      <c r="A615" s="74" t="s">
        <v>655</v>
      </c>
      <c r="B615" s="82"/>
      <c r="C615" s="82" t="s">
        <v>0</v>
      </c>
      <c r="D615" s="82" t="s">
        <v>17</v>
      </c>
      <c r="E615" s="82" t="s">
        <v>656</v>
      </c>
      <c r="F615" s="82"/>
      <c r="G615" s="79">
        <f>G616+G617</f>
        <v>1827.1</v>
      </c>
    </row>
    <row r="616" spans="1:7">
      <c r="A616" s="74" t="s">
        <v>131</v>
      </c>
      <c r="B616" s="82"/>
      <c r="C616" s="82" t="s">
        <v>0</v>
      </c>
      <c r="D616" s="82" t="s">
        <v>17</v>
      </c>
      <c r="E616" s="82" t="s">
        <v>656</v>
      </c>
      <c r="F616" s="82" t="s">
        <v>23</v>
      </c>
      <c r="G616" s="79">
        <v>25.3</v>
      </c>
    </row>
    <row r="617" spans="1:7">
      <c r="A617" s="74" t="s">
        <v>111</v>
      </c>
      <c r="B617" s="82"/>
      <c r="C617" s="82" t="s">
        <v>0</v>
      </c>
      <c r="D617" s="82" t="s">
        <v>17</v>
      </c>
      <c r="E617" s="82" t="s">
        <v>656</v>
      </c>
      <c r="F617" s="82" t="s">
        <v>112</v>
      </c>
      <c r="G617" s="79">
        <v>1801.8</v>
      </c>
    </row>
    <row r="618" spans="1:7" ht="31.5">
      <c r="A618" s="74" t="s">
        <v>124</v>
      </c>
      <c r="B618" s="82"/>
      <c r="C618" s="82" t="s">
        <v>0</v>
      </c>
      <c r="D618" s="82" t="s">
        <v>17</v>
      </c>
      <c r="E618" s="82" t="s">
        <v>657</v>
      </c>
      <c r="F618" s="82"/>
      <c r="G618" s="79">
        <f>G619+G620</f>
        <v>13818.1</v>
      </c>
    </row>
    <row r="619" spans="1:7">
      <c r="A619" s="74" t="s">
        <v>131</v>
      </c>
      <c r="B619" s="82"/>
      <c r="C619" s="82" t="s">
        <v>0</v>
      </c>
      <c r="D619" s="82" t="s">
        <v>17</v>
      </c>
      <c r="E619" s="82" t="s">
        <v>657</v>
      </c>
      <c r="F619" s="82" t="s">
        <v>23</v>
      </c>
      <c r="G619" s="79">
        <v>204.2</v>
      </c>
    </row>
    <row r="620" spans="1:7">
      <c r="A620" s="74" t="s">
        <v>111</v>
      </c>
      <c r="B620" s="82"/>
      <c r="C620" s="82" t="s">
        <v>0</v>
      </c>
      <c r="D620" s="82" t="s">
        <v>17</v>
      </c>
      <c r="E620" s="82" t="s">
        <v>657</v>
      </c>
      <c r="F620" s="82" t="s">
        <v>112</v>
      </c>
      <c r="G620" s="79">
        <v>13613.9</v>
      </c>
    </row>
    <row r="621" spans="1:7" ht="31.5">
      <c r="A621" s="74" t="s">
        <v>658</v>
      </c>
      <c r="B621" s="82"/>
      <c r="C621" s="82" t="s">
        <v>0</v>
      </c>
      <c r="D621" s="82" t="s">
        <v>17</v>
      </c>
      <c r="E621" s="82" t="s">
        <v>659</v>
      </c>
      <c r="F621" s="82"/>
      <c r="G621" s="79">
        <f>G622+G623</f>
        <v>84634.3</v>
      </c>
    </row>
    <row r="622" spans="1:7">
      <c r="A622" s="74" t="s">
        <v>131</v>
      </c>
      <c r="B622" s="82"/>
      <c r="C622" s="82" t="s">
        <v>0</v>
      </c>
      <c r="D622" s="82" t="s">
        <v>17</v>
      </c>
      <c r="E622" s="82" t="s">
        <v>659</v>
      </c>
      <c r="F622" s="82" t="s">
        <v>23</v>
      </c>
      <c r="G622" s="79">
        <v>753</v>
      </c>
    </row>
    <row r="623" spans="1:7">
      <c r="A623" s="74" t="s">
        <v>111</v>
      </c>
      <c r="B623" s="82"/>
      <c r="C623" s="82" t="s">
        <v>0</v>
      </c>
      <c r="D623" s="82" t="s">
        <v>17</v>
      </c>
      <c r="E623" s="82" t="s">
        <v>659</v>
      </c>
      <c r="F623" s="82" t="s">
        <v>112</v>
      </c>
      <c r="G623" s="79">
        <v>83881.3</v>
      </c>
    </row>
    <row r="624" spans="1:7" ht="78.75">
      <c r="A624" s="74" t="s">
        <v>660</v>
      </c>
      <c r="B624" s="82"/>
      <c r="C624" s="82" t="s">
        <v>0</v>
      </c>
      <c r="D624" s="82" t="s">
        <v>17</v>
      </c>
      <c r="E624" s="82" t="s">
        <v>661</v>
      </c>
      <c r="F624" s="82"/>
      <c r="G624" s="79">
        <f>G625+G626</f>
        <v>87.899999999999991</v>
      </c>
    </row>
    <row r="625" spans="1:7">
      <c r="A625" s="74" t="s">
        <v>131</v>
      </c>
      <c r="B625" s="82"/>
      <c r="C625" s="82" t="s">
        <v>0</v>
      </c>
      <c r="D625" s="82" t="s">
        <v>17</v>
      </c>
      <c r="E625" s="82" t="s">
        <v>661</v>
      </c>
      <c r="F625" s="82" t="s">
        <v>23</v>
      </c>
      <c r="G625" s="79">
        <v>1.3</v>
      </c>
    </row>
    <row r="626" spans="1:7">
      <c r="A626" s="74" t="s">
        <v>111</v>
      </c>
      <c r="B626" s="82"/>
      <c r="C626" s="82" t="s">
        <v>0</v>
      </c>
      <c r="D626" s="82" t="s">
        <v>17</v>
      </c>
      <c r="E626" s="82" t="s">
        <v>661</v>
      </c>
      <c r="F626" s="82" t="s">
        <v>112</v>
      </c>
      <c r="G626" s="79">
        <v>86.6</v>
      </c>
    </row>
    <row r="627" spans="1:7" ht="31.5">
      <c r="A627" s="74" t="s">
        <v>662</v>
      </c>
      <c r="B627" s="82"/>
      <c r="C627" s="82" t="s">
        <v>0</v>
      </c>
      <c r="D627" s="82" t="s">
        <v>17</v>
      </c>
      <c r="E627" s="82" t="s">
        <v>663</v>
      </c>
      <c r="F627" s="82"/>
      <c r="G627" s="79">
        <f>G628+G629</f>
        <v>2509.6999999999998</v>
      </c>
    </row>
    <row r="628" spans="1:7">
      <c r="A628" s="74" t="s">
        <v>131</v>
      </c>
      <c r="B628" s="82"/>
      <c r="C628" s="82" t="s">
        <v>0</v>
      </c>
      <c r="D628" s="82" t="s">
        <v>17</v>
      </c>
      <c r="E628" s="82" t="s">
        <v>663</v>
      </c>
      <c r="F628" s="82" t="s">
        <v>23</v>
      </c>
      <c r="G628" s="79">
        <v>34.1</v>
      </c>
    </row>
    <row r="629" spans="1:7">
      <c r="A629" s="74" t="s">
        <v>111</v>
      </c>
      <c r="B629" s="82"/>
      <c r="C629" s="82" t="s">
        <v>0</v>
      </c>
      <c r="D629" s="82" t="s">
        <v>17</v>
      </c>
      <c r="E629" s="82" t="s">
        <v>663</v>
      </c>
      <c r="F629" s="82" t="s">
        <v>112</v>
      </c>
      <c r="G629" s="79">
        <v>2475.6</v>
      </c>
    </row>
    <row r="630" spans="1:7" ht="47.25">
      <c r="A630" s="74" t="s">
        <v>664</v>
      </c>
      <c r="B630" s="82"/>
      <c r="C630" s="82" t="s">
        <v>0</v>
      </c>
      <c r="D630" s="82" t="s">
        <v>17</v>
      </c>
      <c r="E630" s="82" t="s">
        <v>665</v>
      </c>
      <c r="F630" s="82"/>
      <c r="G630" s="79">
        <f>G631+G632</f>
        <v>1750.6999999999998</v>
      </c>
    </row>
    <row r="631" spans="1:7">
      <c r="A631" s="74" t="s">
        <v>131</v>
      </c>
      <c r="B631" s="82"/>
      <c r="C631" s="82" t="s">
        <v>0</v>
      </c>
      <c r="D631" s="82" t="s">
        <v>17</v>
      </c>
      <c r="E631" s="82" t="s">
        <v>665</v>
      </c>
      <c r="F631" s="82" t="s">
        <v>23</v>
      </c>
      <c r="G631" s="79">
        <v>28.6</v>
      </c>
    </row>
    <row r="632" spans="1:7">
      <c r="A632" s="74" t="s">
        <v>111</v>
      </c>
      <c r="B632" s="82"/>
      <c r="C632" s="82" t="s">
        <v>0</v>
      </c>
      <c r="D632" s="82" t="s">
        <v>17</v>
      </c>
      <c r="E632" s="82" t="s">
        <v>665</v>
      </c>
      <c r="F632" s="82" t="s">
        <v>112</v>
      </c>
      <c r="G632" s="79">
        <v>1722.1</v>
      </c>
    </row>
    <row r="633" spans="1:7" hidden="1">
      <c r="A633" s="74" t="s">
        <v>331</v>
      </c>
      <c r="B633" s="82"/>
      <c r="C633" s="82" t="s">
        <v>0</v>
      </c>
      <c r="D633" s="82" t="s">
        <v>17</v>
      </c>
      <c r="E633" s="82" t="s">
        <v>666</v>
      </c>
      <c r="F633" s="82"/>
      <c r="G633" s="79">
        <f>G634+G635</f>
        <v>0</v>
      </c>
    </row>
    <row r="634" spans="1:7" hidden="1">
      <c r="A634" s="74" t="s">
        <v>131</v>
      </c>
      <c r="B634" s="82"/>
      <c r="C634" s="82" t="s">
        <v>0</v>
      </c>
      <c r="D634" s="82" t="s">
        <v>17</v>
      </c>
      <c r="E634" s="82" t="s">
        <v>666</v>
      </c>
      <c r="F634" s="82" t="s">
        <v>23</v>
      </c>
      <c r="G634" s="79"/>
    </row>
    <row r="635" spans="1:7" hidden="1">
      <c r="A635" s="74" t="s">
        <v>111</v>
      </c>
      <c r="B635" s="82"/>
      <c r="C635" s="82" t="s">
        <v>0</v>
      </c>
      <c r="D635" s="82" t="s">
        <v>17</v>
      </c>
      <c r="E635" s="82" t="s">
        <v>666</v>
      </c>
      <c r="F635" s="82" t="s">
        <v>112</v>
      </c>
      <c r="G635" s="79"/>
    </row>
    <row r="636" spans="1:7" ht="47.25">
      <c r="A636" s="74" t="s">
        <v>667</v>
      </c>
      <c r="B636" s="82"/>
      <c r="C636" s="82" t="s">
        <v>0</v>
      </c>
      <c r="D636" s="82" t="s">
        <v>17</v>
      </c>
      <c r="E636" s="82" t="s">
        <v>668</v>
      </c>
      <c r="F636" s="82"/>
      <c r="G636" s="79">
        <f>G637+G638</f>
        <v>747</v>
      </c>
    </row>
    <row r="637" spans="1:7">
      <c r="A637" s="74" t="s">
        <v>131</v>
      </c>
      <c r="B637" s="82"/>
      <c r="C637" s="82" t="s">
        <v>0</v>
      </c>
      <c r="D637" s="82" t="s">
        <v>17</v>
      </c>
      <c r="E637" s="82" t="s">
        <v>668</v>
      </c>
      <c r="F637" s="82" t="s">
        <v>23</v>
      </c>
      <c r="G637" s="79">
        <v>8.8000000000000007</v>
      </c>
    </row>
    <row r="638" spans="1:7">
      <c r="A638" s="74" t="s">
        <v>111</v>
      </c>
      <c r="B638" s="82"/>
      <c r="C638" s="82" t="s">
        <v>0</v>
      </c>
      <c r="D638" s="82" t="s">
        <v>17</v>
      </c>
      <c r="E638" s="82" t="s">
        <v>668</v>
      </c>
      <c r="F638" s="82" t="s">
        <v>112</v>
      </c>
      <c r="G638" s="79">
        <v>738.2</v>
      </c>
    </row>
    <row r="639" spans="1:7" ht="31.5">
      <c r="A639" s="74" t="s">
        <v>669</v>
      </c>
      <c r="B639" s="82"/>
      <c r="C639" s="82" t="s">
        <v>0</v>
      </c>
      <c r="D639" s="82" t="s">
        <v>17</v>
      </c>
      <c r="E639" s="82" t="s">
        <v>670</v>
      </c>
      <c r="F639" s="82"/>
      <c r="G639" s="79">
        <f>SUM(G640:G641)</f>
        <v>11512.4</v>
      </c>
    </row>
    <row r="640" spans="1:7">
      <c r="A640" s="74" t="s">
        <v>131</v>
      </c>
      <c r="B640" s="82"/>
      <c r="C640" s="82" t="s">
        <v>0</v>
      </c>
      <c r="D640" s="82" t="s">
        <v>17</v>
      </c>
      <c r="E640" s="82" t="s">
        <v>670</v>
      </c>
      <c r="F640" s="82" t="s">
        <v>23</v>
      </c>
      <c r="G640" s="79"/>
    </row>
    <row r="641" spans="1:7">
      <c r="A641" s="74" t="s">
        <v>111</v>
      </c>
      <c r="B641" s="82"/>
      <c r="C641" s="82" t="s">
        <v>0</v>
      </c>
      <c r="D641" s="82" t="s">
        <v>17</v>
      </c>
      <c r="E641" s="82" t="s">
        <v>670</v>
      </c>
      <c r="F641" s="82" t="s">
        <v>112</v>
      </c>
      <c r="G641" s="79">
        <v>11512.4</v>
      </c>
    </row>
    <row r="642" spans="1:7" ht="31.5">
      <c r="A642" s="74" t="s">
        <v>1023</v>
      </c>
      <c r="B642" s="82"/>
      <c r="C642" s="82" t="s">
        <v>0</v>
      </c>
      <c r="D642" s="82" t="s">
        <v>17</v>
      </c>
      <c r="E642" s="80" t="s">
        <v>384</v>
      </c>
      <c r="F642" s="80"/>
      <c r="G642" s="79">
        <f>G643+G656+G661</f>
        <v>5562.6</v>
      </c>
    </row>
    <row r="643" spans="1:7" ht="31.5">
      <c r="A643" s="74" t="s">
        <v>385</v>
      </c>
      <c r="B643" s="82"/>
      <c r="C643" s="82" t="s">
        <v>0</v>
      </c>
      <c r="D643" s="82" t="s">
        <v>17</v>
      </c>
      <c r="E643" s="80" t="s">
        <v>386</v>
      </c>
      <c r="F643" s="80"/>
      <c r="G643" s="79">
        <f>G644</f>
        <v>4587.6000000000004</v>
      </c>
    </row>
    <row r="644" spans="1:7">
      <c r="A644" s="74" t="s">
        <v>387</v>
      </c>
      <c r="B644" s="82"/>
      <c r="C644" s="82" t="s">
        <v>0</v>
      </c>
      <c r="D644" s="82" t="s">
        <v>17</v>
      </c>
      <c r="E644" s="80" t="s">
        <v>388</v>
      </c>
      <c r="F644" s="80"/>
      <c r="G644" s="79">
        <f>SUM(G645+G652)</f>
        <v>4587.6000000000004</v>
      </c>
    </row>
    <row r="645" spans="1:7">
      <c r="A645" s="74" t="s">
        <v>3</v>
      </c>
      <c r="B645" s="82"/>
      <c r="C645" s="82" t="s">
        <v>0</v>
      </c>
      <c r="D645" s="82" t="s">
        <v>17</v>
      </c>
      <c r="E645" s="80" t="s">
        <v>671</v>
      </c>
      <c r="F645" s="80"/>
      <c r="G645" s="79">
        <f>G646+G648+G650</f>
        <v>3244.6</v>
      </c>
    </row>
    <row r="646" spans="1:7">
      <c r="A646" s="74" t="s">
        <v>672</v>
      </c>
      <c r="B646" s="82"/>
      <c r="C646" s="82" t="s">
        <v>0</v>
      </c>
      <c r="D646" s="82" t="s">
        <v>17</v>
      </c>
      <c r="E646" s="80" t="s">
        <v>673</v>
      </c>
      <c r="F646" s="80"/>
      <c r="G646" s="79">
        <f>G647</f>
        <v>1127.5999999999999</v>
      </c>
    </row>
    <row r="647" spans="1:7">
      <c r="A647" s="74" t="s">
        <v>111</v>
      </c>
      <c r="B647" s="82"/>
      <c r="C647" s="82" t="s">
        <v>0</v>
      </c>
      <c r="D647" s="82" t="s">
        <v>17</v>
      </c>
      <c r="E647" s="80" t="s">
        <v>673</v>
      </c>
      <c r="F647" s="80">
        <v>300</v>
      </c>
      <c r="G647" s="79">
        <v>1127.5999999999999</v>
      </c>
    </row>
    <row r="648" spans="1:7" ht="31.5">
      <c r="A648" s="74" t="s">
        <v>674</v>
      </c>
      <c r="B648" s="82"/>
      <c r="C648" s="82" t="s">
        <v>0</v>
      </c>
      <c r="D648" s="82" t="s">
        <v>17</v>
      </c>
      <c r="E648" s="80" t="s">
        <v>675</v>
      </c>
      <c r="F648" s="80"/>
      <c r="G648" s="79">
        <f>G649</f>
        <v>1485.1</v>
      </c>
    </row>
    <row r="649" spans="1:7">
      <c r="A649" s="74" t="s">
        <v>111</v>
      </c>
      <c r="B649" s="82"/>
      <c r="C649" s="82" t="s">
        <v>0</v>
      </c>
      <c r="D649" s="82" t="s">
        <v>17</v>
      </c>
      <c r="E649" s="80" t="s">
        <v>675</v>
      </c>
      <c r="F649" s="80">
        <v>300</v>
      </c>
      <c r="G649" s="79">
        <v>1485.1</v>
      </c>
    </row>
    <row r="650" spans="1:7" ht="31.5">
      <c r="A650" s="74" t="s">
        <v>389</v>
      </c>
      <c r="B650" s="72"/>
      <c r="C650" s="82" t="s">
        <v>0</v>
      </c>
      <c r="D650" s="82" t="s">
        <v>17</v>
      </c>
      <c r="E650" s="72" t="s">
        <v>390</v>
      </c>
      <c r="F650" s="72"/>
      <c r="G650" s="75">
        <f>SUM(G651)</f>
        <v>631.9</v>
      </c>
    </row>
    <row r="651" spans="1:7">
      <c r="A651" s="74" t="s">
        <v>111</v>
      </c>
      <c r="B651" s="72"/>
      <c r="C651" s="82" t="s">
        <v>0</v>
      </c>
      <c r="D651" s="82" t="s">
        <v>17</v>
      </c>
      <c r="E651" s="72" t="s">
        <v>390</v>
      </c>
      <c r="F651" s="72" t="s">
        <v>112</v>
      </c>
      <c r="G651" s="75">
        <v>631.9</v>
      </c>
    </row>
    <row r="652" spans="1:7">
      <c r="A652" s="74" t="s">
        <v>41</v>
      </c>
      <c r="B652" s="82"/>
      <c r="C652" s="82" t="s">
        <v>0</v>
      </c>
      <c r="D652" s="82" t="s">
        <v>17</v>
      </c>
      <c r="E652" s="80" t="s">
        <v>676</v>
      </c>
      <c r="F652" s="80"/>
      <c r="G652" s="79">
        <f>G653</f>
        <v>1343</v>
      </c>
    </row>
    <row r="653" spans="1:7">
      <c r="A653" s="74" t="s">
        <v>677</v>
      </c>
      <c r="B653" s="82"/>
      <c r="C653" s="82" t="s">
        <v>0</v>
      </c>
      <c r="D653" s="82" t="s">
        <v>17</v>
      </c>
      <c r="E653" s="80" t="s">
        <v>678</v>
      </c>
      <c r="F653" s="80"/>
      <c r="G653" s="79">
        <f>G654+G655</f>
        <v>1343</v>
      </c>
    </row>
    <row r="654" spans="1:7">
      <c r="A654" s="74" t="s">
        <v>131</v>
      </c>
      <c r="B654" s="82"/>
      <c r="C654" s="82" t="s">
        <v>0</v>
      </c>
      <c r="D654" s="82" t="s">
        <v>17</v>
      </c>
      <c r="E654" s="80" t="s">
        <v>678</v>
      </c>
      <c r="F654" s="80">
        <v>200</v>
      </c>
      <c r="G654" s="79">
        <v>774.3</v>
      </c>
    </row>
    <row r="655" spans="1:7">
      <c r="A655" s="74" t="s">
        <v>111</v>
      </c>
      <c r="B655" s="82"/>
      <c r="C655" s="82" t="s">
        <v>0</v>
      </c>
      <c r="D655" s="82" t="s">
        <v>17</v>
      </c>
      <c r="E655" s="80" t="s">
        <v>678</v>
      </c>
      <c r="F655" s="80">
        <v>300</v>
      </c>
      <c r="G655" s="79">
        <v>568.70000000000005</v>
      </c>
    </row>
    <row r="656" spans="1:7">
      <c r="A656" s="74" t="s">
        <v>679</v>
      </c>
      <c r="B656" s="82"/>
      <c r="C656" s="82" t="s">
        <v>0</v>
      </c>
      <c r="D656" s="82" t="s">
        <v>17</v>
      </c>
      <c r="E656" s="80" t="s">
        <v>680</v>
      </c>
      <c r="F656" s="80"/>
      <c r="G656" s="79">
        <f>G657</f>
        <v>202.1</v>
      </c>
    </row>
    <row r="657" spans="1:7">
      <c r="A657" s="74" t="s">
        <v>387</v>
      </c>
      <c r="B657" s="82"/>
      <c r="C657" s="82" t="s">
        <v>0</v>
      </c>
      <c r="D657" s="82" t="s">
        <v>17</v>
      </c>
      <c r="E657" s="80" t="s">
        <v>681</v>
      </c>
      <c r="F657" s="80"/>
      <c r="G657" s="79">
        <f>G658</f>
        <v>202.1</v>
      </c>
    </row>
    <row r="658" spans="1:7">
      <c r="A658" s="74" t="s">
        <v>42</v>
      </c>
      <c r="B658" s="82"/>
      <c r="C658" s="82" t="s">
        <v>0</v>
      </c>
      <c r="D658" s="82" t="s">
        <v>17</v>
      </c>
      <c r="E658" s="80" t="s">
        <v>682</v>
      </c>
      <c r="F658" s="80"/>
      <c r="G658" s="79">
        <f>G659+G660</f>
        <v>202.1</v>
      </c>
    </row>
    <row r="659" spans="1:7">
      <c r="A659" s="74" t="s">
        <v>131</v>
      </c>
      <c r="B659" s="82"/>
      <c r="C659" s="82" t="s">
        <v>0</v>
      </c>
      <c r="D659" s="82" t="s">
        <v>17</v>
      </c>
      <c r="E659" s="80" t="s">
        <v>682</v>
      </c>
      <c r="F659" s="80">
        <v>200</v>
      </c>
      <c r="G659" s="79">
        <v>202.1</v>
      </c>
    </row>
    <row r="660" spans="1:7">
      <c r="A660" s="74" t="s">
        <v>111</v>
      </c>
      <c r="B660" s="82"/>
      <c r="C660" s="82" t="s">
        <v>0</v>
      </c>
      <c r="D660" s="82" t="s">
        <v>17</v>
      </c>
      <c r="E660" s="80" t="s">
        <v>682</v>
      </c>
      <c r="F660" s="80">
        <v>300</v>
      </c>
      <c r="G660" s="79"/>
    </row>
    <row r="661" spans="1:7">
      <c r="A661" s="74" t="s">
        <v>587</v>
      </c>
      <c r="B661" s="82"/>
      <c r="C661" s="82" t="s">
        <v>0</v>
      </c>
      <c r="D661" s="82" t="s">
        <v>17</v>
      </c>
      <c r="E661" s="80" t="s">
        <v>588</v>
      </c>
      <c r="F661" s="80"/>
      <c r="G661" s="79">
        <f>G665+G662</f>
        <v>772.9</v>
      </c>
    </row>
    <row r="662" spans="1:7" hidden="1">
      <c r="A662" s="74" t="s">
        <v>387</v>
      </c>
      <c r="B662" s="82"/>
      <c r="C662" s="82" t="s">
        <v>0</v>
      </c>
      <c r="D662" s="82" t="s">
        <v>17</v>
      </c>
      <c r="E662" s="80" t="s">
        <v>683</v>
      </c>
      <c r="F662" s="80"/>
      <c r="G662" s="79">
        <f>G663</f>
        <v>0</v>
      </c>
    </row>
    <row r="663" spans="1:7" hidden="1">
      <c r="A663" s="74" t="s">
        <v>42</v>
      </c>
      <c r="B663" s="82"/>
      <c r="C663" s="82" t="s">
        <v>0</v>
      </c>
      <c r="D663" s="82" t="s">
        <v>17</v>
      </c>
      <c r="E663" s="80" t="s">
        <v>684</v>
      </c>
      <c r="F663" s="80"/>
      <c r="G663" s="79">
        <f>SUM(G664)</f>
        <v>0</v>
      </c>
    </row>
    <row r="664" spans="1:7" hidden="1">
      <c r="A664" s="74" t="s">
        <v>131</v>
      </c>
      <c r="B664" s="82"/>
      <c r="C664" s="82" t="s">
        <v>0</v>
      </c>
      <c r="D664" s="82" t="s">
        <v>17</v>
      </c>
      <c r="E664" s="80" t="s">
        <v>684</v>
      </c>
      <c r="F664" s="80">
        <v>200</v>
      </c>
      <c r="G664" s="79">
        <v>0</v>
      </c>
    </row>
    <row r="665" spans="1:7" ht="31.5">
      <c r="A665" s="74" t="s">
        <v>490</v>
      </c>
      <c r="B665" s="82"/>
      <c r="C665" s="82" t="s">
        <v>0</v>
      </c>
      <c r="D665" s="82" t="s">
        <v>17</v>
      </c>
      <c r="E665" s="80" t="s">
        <v>685</v>
      </c>
      <c r="F665" s="80"/>
      <c r="G665" s="79">
        <f>G666</f>
        <v>772.9</v>
      </c>
    </row>
    <row r="666" spans="1:7">
      <c r="A666" s="74" t="s">
        <v>42</v>
      </c>
      <c r="B666" s="82"/>
      <c r="C666" s="82" t="s">
        <v>0</v>
      </c>
      <c r="D666" s="82" t="s">
        <v>17</v>
      </c>
      <c r="E666" s="80" t="s">
        <v>686</v>
      </c>
      <c r="F666" s="80"/>
      <c r="G666" s="79">
        <f>SUM(G667:G668)</f>
        <v>772.9</v>
      </c>
    </row>
    <row r="667" spans="1:7">
      <c r="A667" s="74" t="s">
        <v>131</v>
      </c>
      <c r="B667" s="82"/>
      <c r="C667" s="82" t="s">
        <v>0</v>
      </c>
      <c r="D667" s="82" t="s">
        <v>17</v>
      </c>
      <c r="E667" s="80" t="s">
        <v>686</v>
      </c>
      <c r="F667" s="80">
        <v>200</v>
      </c>
      <c r="G667" s="79"/>
    </row>
    <row r="668" spans="1:7" ht="31.5">
      <c r="A668" s="74" t="s">
        <v>116</v>
      </c>
      <c r="B668" s="82"/>
      <c r="C668" s="82" t="s">
        <v>0</v>
      </c>
      <c r="D668" s="82" t="s">
        <v>17</v>
      </c>
      <c r="E668" s="80" t="s">
        <v>686</v>
      </c>
      <c r="F668" s="80">
        <v>600</v>
      </c>
      <c r="G668" s="79">
        <v>772.9</v>
      </c>
    </row>
    <row r="669" spans="1:7" ht="47.25">
      <c r="A669" s="74" t="s">
        <v>1034</v>
      </c>
      <c r="B669" s="82"/>
      <c r="C669" s="82" t="s">
        <v>0</v>
      </c>
      <c r="D669" s="82" t="s">
        <v>17</v>
      </c>
      <c r="E669" s="80" t="s">
        <v>687</v>
      </c>
      <c r="F669" s="80"/>
      <c r="G669" s="79">
        <f>G670</f>
        <v>3210.5</v>
      </c>
    </row>
    <row r="670" spans="1:7">
      <c r="A670" s="74" t="s">
        <v>387</v>
      </c>
      <c r="B670" s="82"/>
      <c r="C670" s="82" t="s">
        <v>0</v>
      </c>
      <c r="D670" s="82" t="s">
        <v>17</v>
      </c>
      <c r="E670" s="80" t="s">
        <v>688</v>
      </c>
      <c r="F670" s="80"/>
      <c r="G670" s="79">
        <f>SUM(G671)</f>
        <v>3210.5</v>
      </c>
    </row>
    <row r="671" spans="1:7" ht="31.5">
      <c r="A671" s="74" t="s">
        <v>689</v>
      </c>
      <c r="B671" s="82"/>
      <c r="C671" s="82" t="s">
        <v>0</v>
      </c>
      <c r="D671" s="82" t="s">
        <v>17</v>
      </c>
      <c r="E671" s="80" t="s">
        <v>690</v>
      </c>
      <c r="F671" s="80"/>
      <c r="G671" s="79">
        <f>G672</f>
        <v>3210.5</v>
      </c>
    </row>
    <row r="672" spans="1:7">
      <c r="A672" s="74" t="s">
        <v>131</v>
      </c>
      <c r="B672" s="82"/>
      <c r="C672" s="82" t="s">
        <v>0</v>
      </c>
      <c r="D672" s="82" t="s">
        <v>17</v>
      </c>
      <c r="E672" s="80" t="s">
        <v>690</v>
      </c>
      <c r="F672" s="80">
        <v>200</v>
      </c>
      <c r="G672" s="79">
        <v>3210.5</v>
      </c>
    </row>
    <row r="673" spans="1:7" ht="31.5">
      <c r="A673" s="74" t="s">
        <v>1035</v>
      </c>
      <c r="B673" s="82"/>
      <c r="C673" s="82" t="s">
        <v>0</v>
      </c>
      <c r="D673" s="82" t="s">
        <v>17</v>
      </c>
      <c r="E673" s="80" t="s">
        <v>691</v>
      </c>
      <c r="F673" s="80"/>
      <c r="G673" s="79">
        <f>SUM(G674)</f>
        <v>300</v>
      </c>
    </row>
    <row r="674" spans="1:7">
      <c r="A674" s="74" t="s">
        <v>387</v>
      </c>
      <c r="B674" s="82"/>
      <c r="C674" s="82" t="s">
        <v>0</v>
      </c>
      <c r="D674" s="82" t="s">
        <v>17</v>
      </c>
      <c r="E674" s="80" t="s">
        <v>692</v>
      </c>
      <c r="F674" s="80"/>
      <c r="G674" s="79">
        <f>SUM(G675)</f>
        <v>300</v>
      </c>
    </row>
    <row r="675" spans="1:7">
      <c r="A675" s="74" t="s">
        <v>3</v>
      </c>
      <c r="B675" s="82"/>
      <c r="C675" s="82" t="s">
        <v>0</v>
      </c>
      <c r="D675" s="82" t="s">
        <v>17</v>
      </c>
      <c r="E675" s="80" t="s">
        <v>693</v>
      </c>
      <c r="F675" s="80"/>
      <c r="G675" s="79">
        <f>SUM(G676)</f>
        <v>300</v>
      </c>
    </row>
    <row r="676" spans="1:7" ht="78.75">
      <c r="A676" s="74" t="s">
        <v>694</v>
      </c>
      <c r="B676" s="82"/>
      <c r="C676" s="82" t="s">
        <v>0</v>
      </c>
      <c r="D676" s="82" t="s">
        <v>17</v>
      </c>
      <c r="E676" s="80" t="s">
        <v>695</v>
      </c>
      <c r="F676" s="80"/>
      <c r="G676" s="79">
        <f>SUM(G677)</f>
        <v>300</v>
      </c>
    </row>
    <row r="677" spans="1:7">
      <c r="A677" s="74" t="s">
        <v>111</v>
      </c>
      <c r="B677" s="82"/>
      <c r="C677" s="82" t="s">
        <v>0</v>
      </c>
      <c r="D677" s="82" t="s">
        <v>17</v>
      </c>
      <c r="E677" s="80" t="s">
        <v>695</v>
      </c>
      <c r="F677" s="80">
        <v>300</v>
      </c>
      <c r="G677" s="79">
        <v>300</v>
      </c>
    </row>
    <row r="678" spans="1:7">
      <c r="A678" s="74" t="s">
        <v>38</v>
      </c>
      <c r="B678" s="82"/>
      <c r="C678" s="82" t="s">
        <v>0</v>
      </c>
      <c r="D678" s="82" t="s">
        <v>25</v>
      </c>
      <c r="E678" s="80"/>
      <c r="F678" s="80"/>
      <c r="G678" s="79">
        <f>G679+G707</f>
        <v>233715.50000000003</v>
      </c>
    </row>
    <row r="679" spans="1:7" ht="31.5">
      <c r="A679" s="74" t="s">
        <v>1031</v>
      </c>
      <c r="B679" s="82"/>
      <c r="C679" s="82" t="s">
        <v>0</v>
      </c>
      <c r="D679" s="82" t="s">
        <v>25</v>
      </c>
      <c r="E679" s="82" t="s">
        <v>577</v>
      </c>
      <c r="F679" s="80"/>
      <c r="G679" s="79">
        <f>G680</f>
        <v>233705.50000000003</v>
      </c>
    </row>
    <row r="680" spans="1:7">
      <c r="A680" s="74" t="s">
        <v>636</v>
      </c>
      <c r="B680" s="82"/>
      <c r="C680" s="82" t="s">
        <v>0</v>
      </c>
      <c r="D680" s="82" t="s">
        <v>25</v>
      </c>
      <c r="E680" s="82" t="s">
        <v>578</v>
      </c>
      <c r="F680" s="80"/>
      <c r="G680" s="79">
        <f>G681</f>
        <v>233705.50000000003</v>
      </c>
    </row>
    <row r="681" spans="1:7" ht="63">
      <c r="A681" s="74" t="s">
        <v>322</v>
      </c>
      <c r="B681" s="82"/>
      <c r="C681" s="82" t="s">
        <v>0</v>
      </c>
      <c r="D681" s="82" t="s">
        <v>25</v>
      </c>
      <c r="E681" s="82" t="s">
        <v>579</v>
      </c>
      <c r="F681" s="80"/>
      <c r="G681" s="79">
        <f>G682+G687+G692+G695+G698+G701+G704+G690</f>
        <v>233705.50000000003</v>
      </c>
    </row>
    <row r="682" spans="1:7" ht="47.25">
      <c r="A682" s="74" t="s">
        <v>696</v>
      </c>
      <c r="B682" s="82"/>
      <c r="C682" s="82" t="s">
        <v>0</v>
      </c>
      <c r="D682" s="82" t="s">
        <v>25</v>
      </c>
      <c r="E682" s="80" t="s">
        <v>697</v>
      </c>
      <c r="F682" s="80"/>
      <c r="G682" s="79">
        <f>G683+G684+G686+G685</f>
        <v>73839.100000000006</v>
      </c>
    </row>
    <row r="683" spans="1:7" ht="47.25">
      <c r="A683" s="74" t="s">
        <v>312</v>
      </c>
      <c r="B683" s="82"/>
      <c r="C683" s="82" t="s">
        <v>0</v>
      </c>
      <c r="D683" s="82" t="s">
        <v>25</v>
      </c>
      <c r="E683" s="80" t="s">
        <v>697</v>
      </c>
      <c r="F683" s="80">
        <v>100</v>
      </c>
      <c r="G683" s="79">
        <v>51894.7</v>
      </c>
    </row>
    <row r="684" spans="1:7">
      <c r="A684" s="74" t="s">
        <v>131</v>
      </c>
      <c r="B684" s="82"/>
      <c r="C684" s="82" t="s">
        <v>0</v>
      </c>
      <c r="D684" s="82" t="s">
        <v>25</v>
      </c>
      <c r="E684" s="80" t="s">
        <v>697</v>
      </c>
      <c r="F684" s="80">
        <v>200</v>
      </c>
      <c r="G684" s="79">
        <v>20907.400000000001</v>
      </c>
    </row>
    <row r="685" spans="1:7">
      <c r="A685" s="74" t="s">
        <v>111</v>
      </c>
      <c r="B685" s="82"/>
      <c r="C685" s="82" t="s">
        <v>0</v>
      </c>
      <c r="D685" s="82" t="s">
        <v>25</v>
      </c>
      <c r="E685" s="80" t="s">
        <v>697</v>
      </c>
      <c r="F685" s="80">
        <v>300</v>
      </c>
      <c r="G685" s="79">
        <v>205.5</v>
      </c>
    </row>
    <row r="686" spans="1:7">
      <c r="A686" s="74" t="s">
        <v>109</v>
      </c>
      <c r="B686" s="82"/>
      <c r="C686" s="82" t="s">
        <v>0</v>
      </c>
      <c r="D686" s="82" t="s">
        <v>25</v>
      </c>
      <c r="E686" s="80" t="s">
        <v>697</v>
      </c>
      <c r="F686" s="80">
        <v>800</v>
      </c>
      <c r="G686" s="79">
        <v>831.5</v>
      </c>
    </row>
    <row r="687" spans="1:7" ht="47.25" hidden="1">
      <c r="A687" s="74" t="s">
        <v>698</v>
      </c>
      <c r="B687" s="82"/>
      <c r="C687" s="82" t="s">
        <v>0</v>
      </c>
      <c r="D687" s="82" t="s">
        <v>25</v>
      </c>
      <c r="E687" s="80" t="s">
        <v>699</v>
      </c>
      <c r="F687" s="80"/>
      <c r="G687" s="79">
        <f>G688+G689</f>
        <v>0</v>
      </c>
    </row>
    <row r="688" spans="1:7" hidden="1">
      <c r="A688" s="74" t="s">
        <v>131</v>
      </c>
      <c r="B688" s="82"/>
      <c r="C688" s="82" t="s">
        <v>0</v>
      </c>
      <c r="D688" s="82" t="s">
        <v>25</v>
      </c>
      <c r="E688" s="80" t="s">
        <v>699</v>
      </c>
      <c r="F688" s="80">
        <v>200</v>
      </c>
      <c r="G688" s="79"/>
    </row>
    <row r="689" spans="1:7" hidden="1">
      <c r="A689" s="74" t="s">
        <v>111</v>
      </c>
      <c r="B689" s="82"/>
      <c r="C689" s="82" t="s">
        <v>0</v>
      </c>
      <c r="D689" s="82" t="s">
        <v>25</v>
      </c>
      <c r="E689" s="80" t="s">
        <v>699</v>
      </c>
      <c r="F689" s="80">
        <v>300</v>
      </c>
      <c r="G689" s="79"/>
    </row>
    <row r="690" spans="1:7" ht="47.25">
      <c r="A690" s="74" t="s">
        <v>1036</v>
      </c>
      <c r="B690" s="82"/>
      <c r="C690" s="82" t="s">
        <v>0</v>
      </c>
      <c r="D690" s="82" t="s">
        <v>25</v>
      </c>
      <c r="E690" s="80" t="s">
        <v>699</v>
      </c>
      <c r="F690" s="80"/>
      <c r="G690" s="79">
        <f>SUM(G691)</f>
        <v>245.2</v>
      </c>
    </row>
    <row r="691" spans="1:7">
      <c r="A691" s="74" t="s">
        <v>131</v>
      </c>
      <c r="B691" s="82"/>
      <c r="C691" s="82" t="s">
        <v>0</v>
      </c>
      <c r="D691" s="82" t="s">
        <v>25</v>
      </c>
      <c r="E691" s="80" t="s">
        <v>699</v>
      </c>
      <c r="F691" s="80">
        <v>200</v>
      </c>
      <c r="G691" s="79">
        <v>245.2</v>
      </c>
    </row>
    <row r="692" spans="1:7" ht="31.5">
      <c r="A692" s="74" t="s">
        <v>700</v>
      </c>
      <c r="B692" s="82"/>
      <c r="C692" s="82" t="s">
        <v>0</v>
      </c>
      <c r="D692" s="82" t="s">
        <v>25</v>
      </c>
      <c r="E692" s="80" t="s">
        <v>701</v>
      </c>
      <c r="F692" s="80"/>
      <c r="G692" s="79">
        <f>G693+G694</f>
        <v>55203.1</v>
      </c>
    </row>
    <row r="693" spans="1:7">
      <c r="A693" s="74" t="s">
        <v>131</v>
      </c>
      <c r="B693" s="82"/>
      <c r="C693" s="82" t="s">
        <v>0</v>
      </c>
      <c r="D693" s="82" t="s">
        <v>25</v>
      </c>
      <c r="E693" s="80" t="s">
        <v>701</v>
      </c>
      <c r="F693" s="80">
        <v>200</v>
      </c>
      <c r="G693" s="79">
        <v>830.5</v>
      </c>
    </row>
    <row r="694" spans="1:7">
      <c r="A694" s="74" t="s">
        <v>111</v>
      </c>
      <c r="B694" s="82"/>
      <c r="C694" s="82" t="s">
        <v>0</v>
      </c>
      <c r="D694" s="82" t="s">
        <v>25</v>
      </c>
      <c r="E694" s="80" t="s">
        <v>701</v>
      </c>
      <c r="F694" s="80">
        <v>300</v>
      </c>
      <c r="G694" s="79">
        <v>54372.6</v>
      </c>
    </row>
    <row r="695" spans="1:7" ht="47.25">
      <c r="A695" s="74" t="s">
        <v>329</v>
      </c>
      <c r="B695" s="82"/>
      <c r="C695" s="82" t="s">
        <v>0</v>
      </c>
      <c r="D695" s="82" t="s">
        <v>25</v>
      </c>
      <c r="E695" s="80" t="s">
        <v>702</v>
      </c>
      <c r="F695" s="80"/>
      <c r="G695" s="79">
        <f>G696+G697</f>
        <v>4777.7</v>
      </c>
    </row>
    <row r="696" spans="1:7">
      <c r="A696" s="74" t="s">
        <v>131</v>
      </c>
      <c r="B696" s="82"/>
      <c r="C696" s="82" t="s">
        <v>0</v>
      </c>
      <c r="D696" s="82" t="s">
        <v>25</v>
      </c>
      <c r="E696" s="80" t="s">
        <v>702</v>
      </c>
      <c r="F696" s="80">
        <v>200</v>
      </c>
      <c r="G696" s="79">
        <v>70.7</v>
      </c>
    </row>
    <row r="697" spans="1:7">
      <c r="A697" s="74" t="s">
        <v>111</v>
      </c>
      <c r="B697" s="82"/>
      <c r="C697" s="82" t="s">
        <v>0</v>
      </c>
      <c r="D697" s="82" t="s">
        <v>25</v>
      </c>
      <c r="E697" s="80" t="s">
        <v>702</v>
      </c>
      <c r="F697" s="80">
        <v>300</v>
      </c>
      <c r="G697" s="79">
        <v>4707</v>
      </c>
    </row>
    <row r="698" spans="1:7" ht="78.75">
      <c r="A698" s="74" t="s">
        <v>703</v>
      </c>
      <c r="B698" s="82"/>
      <c r="C698" s="82" t="s">
        <v>0</v>
      </c>
      <c r="D698" s="82" t="s">
        <v>25</v>
      </c>
      <c r="E698" s="80" t="s">
        <v>704</v>
      </c>
      <c r="F698" s="80"/>
      <c r="G698" s="79">
        <f>G699+G700</f>
        <v>65477.5</v>
      </c>
    </row>
    <row r="699" spans="1:7">
      <c r="A699" s="74" t="s">
        <v>131</v>
      </c>
      <c r="B699" s="82"/>
      <c r="C699" s="82" t="s">
        <v>0</v>
      </c>
      <c r="D699" s="82" t="s">
        <v>25</v>
      </c>
      <c r="E699" s="80" t="s">
        <v>704</v>
      </c>
      <c r="F699" s="80">
        <v>200</v>
      </c>
      <c r="G699" s="79">
        <v>842.2</v>
      </c>
    </row>
    <row r="700" spans="1:7">
      <c r="A700" s="74" t="s">
        <v>111</v>
      </c>
      <c r="B700" s="82"/>
      <c r="C700" s="82" t="s">
        <v>0</v>
      </c>
      <c r="D700" s="82" t="s">
        <v>25</v>
      </c>
      <c r="E700" s="80" t="s">
        <v>704</v>
      </c>
      <c r="F700" s="80">
        <v>300</v>
      </c>
      <c r="G700" s="79">
        <v>64635.3</v>
      </c>
    </row>
    <row r="701" spans="1:7" ht="47.25">
      <c r="A701" s="74" t="s">
        <v>330</v>
      </c>
      <c r="B701" s="82"/>
      <c r="C701" s="82" t="s">
        <v>0</v>
      </c>
      <c r="D701" s="82" t="s">
        <v>25</v>
      </c>
      <c r="E701" s="80" t="s">
        <v>705</v>
      </c>
      <c r="F701" s="80"/>
      <c r="G701" s="79">
        <f>G702+G703</f>
        <v>17885</v>
      </c>
    </row>
    <row r="702" spans="1:7">
      <c r="A702" s="74" t="s">
        <v>131</v>
      </c>
      <c r="B702" s="82"/>
      <c r="C702" s="82" t="s">
        <v>0</v>
      </c>
      <c r="D702" s="82" t="s">
        <v>25</v>
      </c>
      <c r="E702" s="80" t="s">
        <v>705</v>
      </c>
      <c r="F702" s="80">
        <v>200</v>
      </c>
      <c r="G702" s="79">
        <v>267.10000000000002</v>
      </c>
    </row>
    <row r="703" spans="1:7">
      <c r="A703" s="74" t="s">
        <v>111</v>
      </c>
      <c r="B703" s="82"/>
      <c r="C703" s="82" t="s">
        <v>0</v>
      </c>
      <c r="D703" s="82" t="s">
        <v>25</v>
      </c>
      <c r="E703" s="80" t="s">
        <v>705</v>
      </c>
      <c r="F703" s="80">
        <v>300</v>
      </c>
      <c r="G703" s="79">
        <v>17617.900000000001</v>
      </c>
    </row>
    <row r="704" spans="1:7" ht="31.5">
      <c r="A704" s="74" t="s">
        <v>1037</v>
      </c>
      <c r="B704" s="82"/>
      <c r="C704" s="82" t="s">
        <v>0</v>
      </c>
      <c r="D704" s="82" t="s">
        <v>25</v>
      </c>
      <c r="E704" s="80" t="s">
        <v>1038</v>
      </c>
      <c r="F704" s="80"/>
      <c r="G704" s="79">
        <f>G705+G706</f>
        <v>16277.9</v>
      </c>
    </row>
    <row r="705" spans="1:7">
      <c r="A705" s="74" t="s">
        <v>131</v>
      </c>
      <c r="B705" s="82"/>
      <c r="C705" s="82" t="s">
        <v>0</v>
      </c>
      <c r="D705" s="82" t="s">
        <v>25</v>
      </c>
      <c r="E705" s="80" t="s">
        <v>1038</v>
      </c>
      <c r="F705" s="80">
        <v>200</v>
      </c>
      <c r="G705" s="79"/>
    </row>
    <row r="706" spans="1:7">
      <c r="A706" s="74" t="s">
        <v>111</v>
      </c>
      <c r="B706" s="82"/>
      <c r="C706" s="82" t="s">
        <v>0</v>
      </c>
      <c r="D706" s="82" t="s">
        <v>25</v>
      </c>
      <c r="E706" s="80" t="s">
        <v>1038</v>
      </c>
      <c r="F706" s="80">
        <v>300</v>
      </c>
      <c r="G706" s="79">
        <v>16277.9</v>
      </c>
    </row>
    <row r="707" spans="1:7" ht="31.5">
      <c r="A707" s="74" t="s">
        <v>1023</v>
      </c>
      <c r="B707" s="82"/>
      <c r="C707" s="82" t="s">
        <v>0</v>
      </c>
      <c r="D707" s="82" t="s">
        <v>25</v>
      </c>
      <c r="E707" s="80" t="s">
        <v>384</v>
      </c>
      <c r="F707" s="80"/>
      <c r="G707" s="79">
        <f>SUM(G708)</f>
        <v>10</v>
      </c>
    </row>
    <row r="708" spans="1:7">
      <c r="A708" s="74" t="s">
        <v>587</v>
      </c>
      <c r="B708" s="102"/>
      <c r="C708" s="82" t="s">
        <v>0</v>
      </c>
      <c r="D708" s="82" t="s">
        <v>25</v>
      </c>
      <c r="E708" s="80" t="s">
        <v>588</v>
      </c>
      <c r="F708" s="80"/>
      <c r="G708" s="79">
        <f>G709</f>
        <v>10</v>
      </c>
    </row>
    <row r="709" spans="1:7">
      <c r="A709" s="74" t="s">
        <v>387</v>
      </c>
      <c r="B709" s="102"/>
      <c r="C709" s="82" t="s">
        <v>0</v>
      </c>
      <c r="D709" s="82" t="s">
        <v>25</v>
      </c>
      <c r="E709" s="80" t="s">
        <v>683</v>
      </c>
      <c r="F709" s="80"/>
      <c r="G709" s="79">
        <f>G710</f>
        <v>10</v>
      </c>
    </row>
    <row r="710" spans="1:7">
      <c r="A710" s="74" t="s">
        <v>42</v>
      </c>
      <c r="B710" s="102"/>
      <c r="C710" s="82" t="s">
        <v>0</v>
      </c>
      <c r="D710" s="82" t="s">
        <v>25</v>
      </c>
      <c r="E710" s="80" t="s">
        <v>684</v>
      </c>
      <c r="F710" s="80"/>
      <c r="G710" s="79">
        <f>G711</f>
        <v>10</v>
      </c>
    </row>
    <row r="711" spans="1:7">
      <c r="A711" s="74" t="s">
        <v>131</v>
      </c>
      <c r="B711" s="102"/>
      <c r="C711" s="82" t="s">
        <v>0</v>
      </c>
      <c r="D711" s="82" t="s">
        <v>25</v>
      </c>
      <c r="E711" s="80" t="s">
        <v>684</v>
      </c>
      <c r="F711" s="80">
        <v>200</v>
      </c>
      <c r="G711" s="79">
        <v>10</v>
      </c>
    </row>
    <row r="712" spans="1:7">
      <c r="A712" s="74" t="s">
        <v>39</v>
      </c>
      <c r="B712" s="82"/>
      <c r="C712" s="82" t="s">
        <v>0</v>
      </c>
      <c r="D712" s="82" t="s">
        <v>91</v>
      </c>
      <c r="E712" s="80"/>
      <c r="F712" s="80"/>
      <c r="G712" s="79">
        <f>G729+G713</f>
        <v>35951.5</v>
      </c>
    </row>
    <row r="713" spans="1:7" ht="31.5">
      <c r="A713" s="74" t="s">
        <v>1031</v>
      </c>
      <c r="B713" s="82"/>
      <c r="C713" s="82" t="s">
        <v>0</v>
      </c>
      <c r="D713" s="82" t="s">
        <v>91</v>
      </c>
      <c r="E713" s="82" t="s">
        <v>577</v>
      </c>
      <c r="F713" s="80"/>
      <c r="G713" s="79">
        <f>G714+G719+G723</f>
        <v>28703.7</v>
      </c>
    </row>
    <row r="714" spans="1:7">
      <c r="A714" s="74" t="s">
        <v>636</v>
      </c>
      <c r="B714" s="82"/>
      <c r="C714" s="82" t="s">
        <v>0</v>
      </c>
      <c r="D714" s="82" t="s">
        <v>91</v>
      </c>
      <c r="E714" s="82" t="s">
        <v>578</v>
      </c>
      <c r="F714" s="80"/>
      <c r="G714" s="79">
        <f>G715</f>
        <v>5874.4</v>
      </c>
    </row>
    <row r="715" spans="1:7" ht="63">
      <c r="A715" s="74" t="s">
        <v>322</v>
      </c>
      <c r="B715" s="82"/>
      <c r="C715" s="82" t="s">
        <v>0</v>
      </c>
      <c r="D715" s="82" t="s">
        <v>91</v>
      </c>
      <c r="E715" s="82" t="s">
        <v>579</v>
      </c>
      <c r="F715" s="80"/>
      <c r="G715" s="79">
        <f>G716</f>
        <v>5874.4</v>
      </c>
    </row>
    <row r="716" spans="1:7">
      <c r="A716" s="74" t="s">
        <v>706</v>
      </c>
      <c r="B716" s="82"/>
      <c r="C716" s="82" t="s">
        <v>0</v>
      </c>
      <c r="D716" s="82" t="s">
        <v>91</v>
      </c>
      <c r="E716" s="80" t="s">
        <v>707</v>
      </c>
      <c r="F716" s="80"/>
      <c r="G716" s="79">
        <f>G717+G718</f>
        <v>5874.4</v>
      </c>
    </row>
    <row r="717" spans="1:7" ht="47.25">
      <c r="A717" s="74" t="s">
        <v>312</v>
      </c>
      <c r="B717" s="82"/>
      <c r="C717" s="82" t="s">
        <v>0</v>
      </c>
      <c r="D717" s="82" t="s">
        <v>91</v>
      </c>
      <c r="E717" s="80" t="s">
        <v>707</v>
      </c>
      <c r="F717" s="80">
        <v>100</v>
      </c>
      <c r="G717" s="79">
        <v>5494</v>
      </c>
    </row>
    <row r="718" spans="1:7">
      <c r="A718" s="74" t="s">
        <v>131</v>
      </c>
      <c r="B718" s="82"/>
      <c r="C718" s="82" t="s">
        <v>0</v>
      </c>
      <c r="D718" s="82" t="s">
        <v>91</v>
      </c>
      <c r="E718" s="80" t="s">
        <v>707</v>
      </c>
      <c r="F718" s="80">
        <v>200</v>
      </c>
      <c r="G718" s="79">
        <v>380.4</v>
      </c>
    </row>
    <row r="719" spans="1:7" ht="31.5">
      <c r="A719" s="74" t="s">
        <v>639</v>
      </c>
      <c r="B719" s="82"/>
      <c r="C719" s="82" t="s">
        <v>0</v>
      </c>
      <c r="D719" s="82" t="s">
        <v>91</v>
      </c>
      <c r="E719" s="80" t="s">
        <v>640</v>
      </c>
      <c r="F719" s="80"/>
      <c r="G719" s="79">
        <f>G720</f>
        <v>4489.4000000000005</v>
      </c>
    </row>
    <row r="720" spans="1:7" ht="31.5">
      <c r="A720" s="74" t="s">
        <v>121</v>
      </c>
      <c r="B720" s="82"/>
      <c r="C720" s="82" t="s">
        <v>0</v>
      </c>
      <c r="D720" s="82" t="s">
        <v>91</v>
      </c>
      <c r="E720" s="80" t="s">
        <v>708</v>
      </c>
      <c r="F720" s="80"/>
      <c r="G720" s="79">
        <f>G721+G722</f>
        <v>4489.4000000000005</v>
      </c>
    </row>
    <row r="721" spans="1:7" ht="47.25">
      <c r="A721" s="74" t="s">
        <v>312</v>
      </c>
      <c r="B721" s="82"/>
      <c r="C721" s="82" t="s">
        <v>0</v>
      </c>
      <c r="D721" s="82" t="s">
        <v>91</v>
      </c>
      <c r="E721" s="80" t="s">
        <v>708</v>
      </c>
      <c r="F721" s="80">
        <v>100</v>
      </c>
      <c r="G721" s="79">
        <v>4151.8</v>
      </c>
    </row>
    <row r="722" spans="1:7">
      <c r="A722" s="74" t="s">
        <v>131</v>
      </c>
      <c r="B722" s="82"/>
      <c r="C722" s="82" t="s">
        <v>0</v>
      </c>
      <c r="D722" s="82" t="s">
        <v>91</v>
      </c>
      <c r="E722" s="80" t="s">
        <v>708</v>
      </c>
      <c r="F722" s="80">
        <v>200</v>
      </c>
      <c r="G722" s="79">
        <v>337.6</v>
      </c>
    </row>
    <row r="723" spans="1:7" ht="31.5">
      <c r="A723" s="74" t="s">
        <v>628</v>
      </c>
      <c r="B723" s="82"/>
      <c r="C723" s="82" t="s">
        <v>0</v>
      </c>
      <c r="D723" s="82" t="s">
        <v>91</v>
      </c>
      <c r="E723" s="82" t="s">
        <v>629</v>
      </c>
      <c r="F723" s="80"/>
      <c r="G723" s="79">
        <f>G724</f>
        <v>18339.900000000001</v>
      </c>
    </row>
    <row r="724" spans="1:7" ht="47.25">
      <c r="A724" s="74" t="s">
        <v>318</v>
      </c>
      <c r="B724" s="82"/>
      <c r="C724" s="82" t="s">
        <v>0</v>
      </c>
      <c r="D724" s="82" t="s">
        <v>91</v>
      </c>
      <c r="E724" s="80" t="s">
        <v>709</v>
      </c>
      <c r="F724" s="80"/>
      <c r="G724" s="79">
        <f>G725</f>
        <v>18339.900000000001</v>
      </c>
    </row>
    <row r="725" spans="1:7" ht="31.5">
      <c r="A725" s="74" t="s">
        <v>710</v>
      </c>
      <c r="B725" s="82"/>
      <c r="C725" s="82" t="s">
        <v>0</v>
      </c>
      <c r="D725" s="82" t="s">
        <v>91</v>
      </c>
      <c r="E725" s="80" t="s">
        <v>711</v>
      </c>
      <c r="F725" s="80"/>
      <c r="G725" s="79">
        <f>G726+G727+G728</f>
        <v>18339.900000000001</v>
      </c>
    </row>
    <row r="726" spans="1:7" ht="47.25">
      <c r="A726" s="74" t="s">
        <v>312</v>
      </c>
      <c r="B726" s="82"/>
      <c r="C726" s="82" t="s">
        <v>0</v>
      </c>
      <c r="D726" s="82" t="s">
        <v>91</v>
      </c>
      <c r="E726" s="80" t="s">
        <v>711</v>
      </c>
      <c r="F726" s="80">
        <v>100</v>
      </c>
      <c r="G726" s="79">
        <v>16629.8</v>
      </c>
    </row>
    <row r="727" spans="1:7">
      <c r="A727" s="74" t="s">
        <v>131</v>
      </c>
      <c r="B727" s="82"/>
      <c r="C727" s="82" t="s">
        <v>0</v>
      </c>
      <c r="D727" s="82" t="s">
        <v>91</v>
      </c>
      <c r="E727" s="80" t="s">
        <v>711</v>
      </c>
      <c r="F727" s="80">
        <v>200</v>
      </c>
      <c r="G727" s="79">
        <v>1656.2</v>
      </c>
    </row>
    <row r="728" spans="1:7">
      <c r="A728" s="74" t="s">
        <v>109</v>
      </c>
      <c r="B728" s="82"/>
      <c r="C728" s="82" t="s">
        <v>0</v>
      </c>
      <c r="D728" s="82" t="s">
        <v>91</v>
      </c>
      <c r="E728" s="80" t="s">
        <v>711</v>
      </c>
      <c r="F728" s="80">
        <v>800</v>
      </c>
      <c r="G728" s="79">
        <v>53.9</v>
      </c>
    </row>
    <row r="729" spans="1:7" ht="31.5">
      <c r="A729" s="74" t="s">
        <v>1023</v>
      </c>
      <c r="B729" s="82"/>
      <c r="C729" s="82" t="s">
        <v>0</v>
      </c>
      <c r="D729" s="82" t="s">
        <v>91</v>
      </c>
      <c r="E729" s="80" t="s">
        <v>384</v>
      </c>
      <c r="F729" s="80"/>
      <c r="G729" s="79">
        <f>G730</f>
        <v>7247.7999999999993</v>
      </c>
    </row>
    <row r="730" spans="1:7" ht="31.5">
      <c r="A730" s="74" t="s">
        <v>1039</v>
      </c>
      <c r="B730" s="82"/>
      <c r="C730" s="82" t="s">
        <v>0</v>
      </c>
      <c r="D730" s="82" t="s">
        <v>91</v>
      </c>
      <c r="E730" s="80" t="s">
        <v>712</v>
      </c>
      <c r="F730" s="80"/>
      <c r="G730" s="79">
        <f>G731</f>
        <v>7247.7999999999993</v>
      </c>
    </row>
    <row r="731" spans="1:7" ht="31.5">
      <c r="A731" s="74" t="s">
        <v>14</v>
      </c>
      <c r="B731" s="82"/>
      <c r="C731" s="82" t="s">
        <v>0</v>
      </c>
      <c r="D731" s="82" t="s">
        <v>91</v>
      </c>
      <c r="E731" s="80" t="s">
        <v>713</v>
      </c>
      <c r="F731" s="80"/>
      <c r="G731" s="79">
        <f>G732+G735+G737</f>
        <v>7247.7999999999993</v>
      </c>
    </row>
    <row r="732" spans="1:7">
      <c r="A732" s="74" t="s">
        <v>18</v>
      </c>
      <c r="B732" s="82"/>
      <c r="C732" s="82" t="s">
        <v>0</v>
      </c>
      <c r="D732" s="82" t="s">
        <v>91</v>
      </c>
      <c r="E732" s="80" t="s">
        <v>714</v>
      </c>
      <c r="F732" s="80"/>
      <c r="G732" s="79">
        <f>G733+G734</f>
        <v>6805.5999999999995</v>
      </c>
    </row>
    <row r="733" spans="1:7" ht="47.25">
      <c r="A733" s="74" t="s">
        <v>312</v>
      </c>
      <c r="B733" s="82"/>
      <c r="C733" s="82" t="s">
        <v>0</v>
      </c>
      <c r="D733" s="82" t="s">
        <v>91</v>
      </c>
      <c r="E733" s="80" t="s">
        <v>714</v>
      </c>
      <c r="F733" s="80">
        <v>100</v>
      </c>
      <c r="G733" s="79">
        <v>6800.2</v>
      </c>
    </row>
    <row r="734" spans="1:7">
      <c r="A734" s="74" t="s">
        <v>131</v>
      </c>
      <c r="B734" s="82"/>
      <c r="C734" s="82" t="s">
        <v>0</v>
      </c>
      <c r="D734" s="82" t="s">
        <v>91</v>
      </c>
      <c r="E734" s="80" t="s">
        <v>714</v>
      </c>
      <c r="F734" s="80">
        <v>200</v>
      </c>
      <c r="G734" s="79">
        <v>5.4</v>
      </c>
    </row>
    <row r="735" spans="1:7">
      <c r="A735" s="74" t="s">
        <v>106</v>
      </c>
      <c r="B735" s="82"/>
      <c r="C735" s="82" t="s">
        <v>0</v>
      </c>
      <c r="D735" s="82" t="s">
        <v>91</v>
      </c>
      <c r="E735" s="80" t="s">
        <v>1040</v>
      </c>
      <c r="F735" s="80"/>
      <c r="G735" s="79">
        <f>SUM(G736)</f>
        <v>355.3</v>
      </c>
    </row>
    <row r="736" spans="1:7">
      <c r="A736" s="74" t="s">
        <v>131</v>
      </c>
      <c r="B736" s="82"/>
      <c r="C736" s="82" t="s">
        <v>0</v>
      </c>
      <c r="D736" s="82" t="s">
        <v>91</v>
      </c>
      <c r="E736" s="80" t="s">
        <v>1040</v>
      </c>
      <c r="F736" s="80">
        <v>200</v>
      </c>
      <c r="G736" s="79">
        <v>355.3</v>
      </c>
    </row>
    <row r="737" spans="1:7">
      <c r="A737" s="74" t="s">
        <v>110</v>
      </c>
      <c r="B737" s="82"/>
      <c r="C737" s="82" t="s">
        <v>0</v>
      </c>
      <c r="D737" s="82" t="s">
        <v>91</v>
      </c>
      <c r="E737" s="80" t="s">
        <v>1041</v>
      </c>
      <c r="F737" s="80"/>
      <c r="G737" s="79">
        <f>SUM(G738)</f>
        <v>86.9</v>
      </c>
    </row>
    <row r="738" spans="1:7">
      <c r="A738" s="74" t="s">
        <v>131</v>
      </c>
      <c r="B738" s="82"/>
      <c r="C738" s="82" t="s">
        <v>0</v>
      </c>
      <c r="D738" s="82" t="s">
        <v>91</v>
      </c>
      <c r="E738" s="80" t="s">
        <v>1041</v>
      </c>
      <c r="F738" s="80">
        <v>200</v>
      </c>
      <c r="G738" s="79">
        <v>86.9</v>
      </c>
    </row>
    <row r="739" spans="1:7" s="76" customFormat="1" ht="31.5">
      <c r="A739" s="74" t="s">
        <v>332</v>
      </c>
      <c r="B739" s="72" t="s">
        <v>54</v>
      </c>
      <c r="C739" s="73"/>
      <c r="D739" s="73"/>
      <c r="E739" s="73"/>
      <c r="F739" s="73"/>
      <c r="G739" s="75">
        <f>G754+G740+G747</f>
        <v>143368.1</v>
      </c>
    </row>
    <row r="740" spans="1:7" hidden="1">
      <c r="A740" s="74" t="s">
        <v>20</v>
      </c>
      <c r="B740" s="72"/>
      <c r="C740" s="72" t="s">
        <v>21</v>
      </c>
      <c r="D740" s="72"/>
      <c r="E740" s="72"/>
      <c r="F740" s="72"/>
      <c r="G740" s="75">
        <f t="shared" ref="G740:G745" si="1">SUM(G741)</f>
        <v>0</v>
      </c>
    </row>
    <row r="741" spans="1:7" hidden="1">
      <c r="A741" s="74" t="s">
        <v>619</v>
      </c>
      <c r="B741" s="72"/>
      <c r="C741" s="72" t="s">
        <v>21</v>
      </c>
      <c r="D741" s="72" t="s">
        <v>21</v>
      </c>
      <c r="E741" s="80"/>
      <c r="F741" s="80"/>
      <c r="G741" s="75">
        <f t="shared" si="1"/>
        <v>0</v>
      </c>
    </row>
    <row r="742" spans="1:7" ht="31.5" hidden="1">
      <c r="A742" s="74" t="s">
        <v>1029</v>
      </c>
      <c r="B742" s="82"/>
      <c r="C742" s="82" t="s">
        <v>21</v>
      </c>
      <c r="D742" s="82" t="s">
        <v>21</v>
      </c>
      <c r="E742" s="80" t="s">
        <v>620</v>
      </c>
      <c r="F742" s="80"/>
      <c r="G742" s="75">
        <f t="shared" si="1"/>
        <v>0</v>
      </c>
    </row>
    <row r="743" spans="1:7" ht="31.5" hidden="1">
      <c r="A743" s="74" t="s">
        <v>621</v>
      </c>
      <c r="B743" s="72"/>
      <c r="C743" s="72" t="s">
        <v>21</v>
      </c>
      <c r="D743" s="72" t="s">
        <v>21</v>
      </c>
      <c r="E743" s="72" t="s">
        <v>622</v>
      </c>
      <c r="F743" s="72"/>
      <c r="G743" s="75">
        <f t="shared" si="1"/>
        <v>0</v>
      </c>
    </row>
    <row r="744" spans="1:7" hidden="1">
      <c r="A744" s="74" t="s">
        <v>387</v>
      </c>
      <c r="B744" s="72"/>
      <c r="C744" s="72" t="s">
        <v>21</v>
      </c>
      <c r="D744" s="72" t="s">
        <v>21</v>
      </c>
      <c r="E744" s="72" t="s">
        <v>623</v>
      </c>
      <c r="F744" s="72"/>
      <c r="G744" s="75">
        <f t="shared" si="1"/>
        <v>0</v>
      </c>
    </row>
    <row r="745" spans="1:7" hidden="1">
      <c r="A745" s="74" t="s">
        <v>624</v>
      </c>
      <c r="B745" s="80"/>
      <c r="C745" s="72" t="s">
        <v>21</v>
      </c>
      <c r="D745" s="72" t="s">
        <v>21</v>
      </c>
      <c r="E745" s="72" t="s">
        <v>625</v>
      </c>
      <c r="F745" s="72"/>
      <c r="G745" s="75">
        <f t="shared" si="1"/>
        <v>0</v>
      </c>
    </row>
    <row r="746" spans="1:7" ht="31.5" hidden="1">
      <c r="A746" s="74" t="s">
        <v>116</v>
      </c>
      <c r="B746" s="72"/>
      <c r="C746" s="72" t="s">
        <v>21</v>
      </c>
      <c r="D746" s="72" t="s">
        <v>21</v>
      </c>
      <c r="E746" s="72" t="s">
        <v>625</v>
      </c>
      <c r="F746" s="73">
        <v>600</v>
      </c>
      <c r="G746" s="75"/>
    </row>
    <row r="747" spans="1:7" hidden="1">
      <c r="A747" s="74" t="s">
        <v>43</v>
      </c>
      <c r="B747" s="82"/>
      <c r="C747" s="82" t="s">
        <v>0</v>
      </c>
      <c r="D747" s="82" t="s">
        <v>44</v>
      </c>
      <c r="E747" s="80"/>
      <c r="F747" s="80"/>
      <c r="G747" s="79">
        <f t="shared" ref="G747:G752" si="2">SUM(G748)</f>
        <v>0</v>
      </c>
    </row>
    <row r="748" spans="1:7" hidden="1">
      <c r="A748" s="74" t="s">
        <v>39</v>
      </c>
      <c r="B748" s="102"/>
      <c r="C748" s="82" t="s">
        <v>0</v>
      </c>
      <c r="D748" s="82" t="s">
        <v>91</v>
      </c>
      <c r="E748" s="82"/>
      <c r="F748" s="85"/>
      <c r="G748" s="103">
        <f t="shared" si="2"/>
        <v>0</v>
      </c>
    </row>
    <row r="749" spans="1:7" ht="31.5" hidden="1">
      <c r="A749" s="74" t="s">
        <v>1023</v>
      </c>
      <c r="B749" s="102"/>
      <c r="C749" s="82" t="s">
        <v>0</v>
      </c>
      <c r="D749" s="82" t="s">
        <v>91</v>
      </c>
      <c r="E749" s="82" t="s">
        <v>384</v>
      </c>
      <c r="F749" s="85"/>
      <c r="G749" s="103">
        <f t="shared" si="2"/>
        <v>0</v>
      </c>
    </row>
    <row r="750" spans="1:7" hidden="1">
      <c r="A750" s="74" t="s">
        <v>587</v>
      </c>
      <c r="B750" s="102"/>
      <c r="C750" s="82" t="s">
        <v>0</v>
      </c>
      <c r="D750" s="82" t="s">
        <v>91</v>
      </c>
      <c r="E750" s="82" t="s">
        <v>588</v>
      </c>
      <c r="F750" s="85"/>
      <c r="G750" s="103">
        <f t="shared" si="2"/>
        <v>0</v>
      </c>
    </row>
    <row r="751" spans="1:7" hidden="1">
      <c r="A751" s="74" t="s">
        <v>387</v>
      </c>
      <c r="B751" s="102"/>
      <c r="C751" s="82" t="s">
        <v>0</v>
      </c>
      <c r="D751" s="82" t="s">
        <v>91</v>
      </c>
      <c r="E751" s="82" t="s">
        <v>683</v>
      </c>
      <c r="F751" s="85"/>
      <c r="G751" s="103">
        <f t="shared" si="2"/>
        <v>0</v>
      </c>
    </row>
    <row r="752" spans="1:7" hidden="1">
      <c r="A752" s="74" t="s">
        <v>42</v>
      </c>
      <c r="B752" s="102"/>
      <c r="C752" s="82" t="s">
        <v>0</v>
      </c>
      <c r="D752" s="82" t="s">
        <v>91</v>
      </c>
      <c r="E752" s="82" t="s">
        <v>684</v>
      </c>
      <c r="F752" s="85"/>
      <c r="G752" s="103">
        <f t="shared" si="2"/>
        <v>0</v>
      </c>
    </row>
    <row r="753" spans="1:7" ht="31.5" hidden="1">
      <c r="A753" s="74" t="s">
        <v>114</v>
      </c>
      <c r="B753" s="102"/>
      <c r="C753" s="82" t="s">
        <v>0</v>
      </c>
      <c r="D753" s="82" t="s">
        <v>91</v>
      </c>
      <c r="E753" s="82" t="s">
        <v>684</v>
      </c>
      <c r="F753" s="85">
        <v>600</v>
      </c>
      <c r="G753" s="103"/>
    </row>
    <row r="754" spans="1:7">
      <c r="A754" s="74" t="s">
        <v>62</v>
      </c>
      <c r="B754" s="72"/>
      <c r="C754" s="72" t="s">
        <v>99</v>
      </c>
      <c r="D754" s="72"/>
      <c r="E754" s="72"/>
      <c r="F754" s="72"/>
      <c r="G754" s="75">
        <f>+G755+G817+G839</f>
        <v>143368.1</v>
      </c>
    </row>
    <row r="755" spans="1:7">
      <c r="A755" s="74" t="s">
        <v>60</v>
      </c>
      <c r="B755" s="72"/>
      <c r="C755" s="72" t="s">
        <v>99</v>
      </c>
      <c r="D755" s="72" t="s">
        <v>103</v>
      </c>
      <c r="E755" s="72"/>
      <c r="F755" s="72"/>
      <c r="G755" s="75">
        <f>+G756</f>
        <v>129436.79999999999</v>
      </c>
    </row>
    <row r="756" spans="1:7" ht="31.5">
      <c r="A756" s="74" t="s">
        <v>599</v>
      </c>
      <c r="B756" s="72"/>
      <c r="C756" s="72" t="s">
        <v>99</v>
      </c>
      <c r="D756" s="72" t="s">
        <v>103</v>
      </c>
      <c r="E756" s="72" t="s">
        <v>600</v>
      </c>
      <c r="F756" s="72"/>
      <c r="G756" s="75">
        <f>G757+G763+G786+G797</f>
        <v>129436.79999999999</v>
      </c>
    </row>
    <row r="757" spans="1:7">
      <c r="A757" s="74" t="s">
        <v>715</v>
      </c>
      <c r="B757" s="72"/>
      <c r="C757" s="72" t="s">
        <v>99</v>
      </c>
      <c r="D757" s="72" t="s">
        <v>103</v>
      </c>
      <c r="E757" s="72" t="s">
        <v>716</v>
      </c>
      <c r="F757" s="72"/>
      <c r="G757" s="75">
        <f>G758</f>
        <v>8663.9</v>
      </c>
    </row>
    <row r="758" spans="1:7">
      <c r="A758" s="74" t="s">
        <v>7</v>
      </c>
      <c r="B758" s="72"/>
      <c r="C758" s="72" t="s">
        <v>99</v>
      </c>
      <c r="D758" s="72" t="s">
        <v>103</v>
      </c>
      <c r="E758" s="72" t="s">
        <v>717</v>
      </c>
      <c r="F758" s="72"/>
      <c r="G758" s="75">
        <f>G759</f>
        <v>8663.9</v>
      </c>
    </row>
    <row r="759" spans="1:7">
      <c r="A759" s="74" t="s">
        <v>718</v>
      </c>
      <c r="B759" s="72"/>
      <c r="C759" s="72" t="s">
        <v>99</v>
      </c>
      <c r="D759" s="72" t="s">
        <v>103</v>
      </c>
      <c r="E759" s="72" t="s">
        <v>719</v>
      </c>
      <c r="F759" s="72"/>
      <c r="G759" s="75">
        <f>G760+G761+G762</f>
        <v>8663.9</v>
      </c>
    </row>
    <row r="760" spans="1:7" ht="47.25">
      <c r="A760" s="78" t="s">
        <v>312</v>
      </c>
      <c r="B760" s="72"/>
      <c r="C760" s="72" t="s">
        <v>99</v>
      </c>
      <c r="D760" s="72" t="s">
        <v>103</v>
      </c>
      <c r="E760" s="72" t="s">
        <v>719</v>
      </c>
      <c r="F760" s="72" t="s">
        <v>107</v>
      </c>
      <c r="G760" s="75">
        <v>7455.8</v>
      </c>
    </row>
    <row r="761" spans="1:7">
      <c r="A761" s="74" t="s">
        <v>131</v>
      </c>
      <c r="B761" s="72"/>
      <c r="C761" s="72" t="s">
        <v>99</v>
      </c>
      <c r="D761" s="72" t="s">
        <v>103</v>
      </c>
      <c r="E761" s="72" t="s">
        <v>719</v>
      </c>
      <c r="F761" s="72" t="s">
        <v>23</v>
      </c>
      <c r="G761" s="79">
        <v>1152</v>
      </c>
    </row>
    <row r="762" spans="1:7">
      <c r="A762" s="74" t="s">
        <v>109</v>
      </c>
      <c r="B762" s="72"/>
      <c r="C762" s="72" t="s">
        <v>99</v>
      </c>
      <c r="D762" s="72" t="s">
        <v>103</v>
      </c>
      <c r="E762" s="72" t="s">
        <v>719</v>
      </c>
      <c r="F762" s="72" t="s">
        <v>40</v>
      </c>
      <c r="G762" s="75">
        <v>56.1</v>
      </c>
    </row>
    <row r="763" spans="1:7" ht="31.5">
      <c r="A763" s="74" t="s">
        <v>720</v>
      </c>
      <c r="B763" s="72"/>
      <c r="C763" s="72" t="s">
        <v>99</v>
      </c>
      <c r="D763" s="72" t="s">
        <v>103</v>
      </c>
      <c r="E763" s="72" t="s">
        <v>721</v>
      </c>
      <c r="F763" s="72"/>
      <c r="G763" s="75">
        <f>G764</f>
        <v>10050</v>
      </c>
    </row>
    <row r="764" spans="1:7">
      <c r="A764" s="74" t="s">
        <v>387</v>
      </c>
      <c r="B764" s="72"/>
      <c r="C764" s="72" t="s">
        <v>99</v>
      </c>
      <c r="D764" s="72" t="s">
        <v>103</v>
      </c>
      <c r="E764" s="72" t="s">
        <v>722</v>
      </c>
      <c r="F764" s="72"/>
      <c r="G764" s="75">
        <f>SUM(G765+G772+G774+G776+G778+G782+G784)+G780+G770</f>
        <v>10050</v>
      </c>
    </row>
    <row r="765" spans="1:7">
      <c r="A765" s="74" t="s">
        <v>718</v>
      </c>
      <c r="B765" s="72"/>
      <c r="C765" s="72" t="s">
        <v>99</v>
      </c>
      <c r="D765" s="72" t="s">
        <v>103</v>
      </c>
      <c r="E765" s="72" t="s">
        <v>723</v>
      </c>
      <c r="F765" s="72"/>
      <c r="G765" s="75">
        <f>SUM(G766:G769)</f>
        <v>5359.6</v>
      </c>
    </row>
    <row r="766" spans="1:7" ht="47.25">
      <c r="A766" s="78" t="s">
        <v>312</v>
      </c>
      <c r="B766" s="72"/>
      <c r="C766" s="72" t="s">
        <v>99</v>
      </c>
      <c r="D766" s="72" t="s">
        <v>103</v>
      </c>
      <c r="E766" s="72" t="s">
        <v>723</v>
      </c>
      <c r="F766" s="72" t="s">
        <v>107</v>
      </c>
      <c r="G766" s="75">
        <v>1906</v>
      </c>
    </row>
    <row r="767" spans="1:7">
      <c r="A767" s="74" t="s">
        <v>131</v>
      </c>
      <c r="B767" s="72"/>
      <c r="C767" s="72" t="s">
        <v>99</v>
      </c>
      <c r="D767" s="72" t="s">
        <v>103</v>
      </c>
      <c r="E767" s="72" t="s">
        <v>723</v>
      </c>
      <c r="F767" s="72" t="s">
        <v>23</v>
      </c>
      <c r="G767" s="75">
        <v>3037.6</v>
      </c>
    </row>
    <row r="768" spans="1:7">
      <c r="A768" s="74" t="s">
        <v>111</v>
      </c>
      <c r="B768" s="72"/>
      <c r="C768" s="72" t="s">
        <v>99</v>
      </c>
      <c r="D768" s="72" t="s">
        <v>103</v>
      </c>
      <c r="E768" s="72" t="s">
        <v>723</v>
      </c>
      <c r="F768" s="72" t="s">
        <v>112</v>
      </c>
      <c r="G768" s="75">
        <v>116</v>
      </c>
    </row>
    <row r="769" spans="1:7" ht="31.5">
      <c r="A769" s="74" t="s">
        <v>116</v>
      </c>
      <c r="B769" s="72"/>
      <c r="C769" s="72" t="s">
        <v>99</v>
      </c>
      <c r="D769" s="72" t="s">
        <v>103</v>
      </c>
      <c r="E769" s="72" t="s">
        <v>723</v>
      </c>
      <c r="F769" s="72" t="s">
        <v>113</v>
      </c>
      <c r="G769" s="75">
        <v>300</v>
      </c>
    </row>
    <row r="770" spans="1:7" ht="31.5" hidden="1">
      <c r="A770" s="74" t="s">
        <v>1042</v>
      </c>
      <c r="B770" s="72"/>
      <c r="C770" s="72" t="s">
        <v>99</v>
      </c>
      <c r="D770" s="72" t="s">
        <v>103</v>
      </c>
      <c r="E770" s="72" t="s">
        <v>1043</v>
      </c>
      <c r="F770" s="72"/>
      <c r="G770" s="75">
        <f>SUM(G771)</f>
        <v>0</v>
      </c>
    </row>
    <row r="771" spans="1:7" ht="31.5" hidden="1">
      <c r="A771" s="74" t="s">
        <v>116</v>
      </c>
      <c r="B771" s="72"/>
      <c r="C771" s="72" t="s">
        <v>99</v>
      </c>
      <c r="D771" s="72" t="s">
        <v>103</v>
      </c>
      <c r="E771" s="72" t="s">
        <v>1043</v>
      </c>
      <c r="F771" s="72" t="s">
        <v>113</v>
      </c>
      <c r="G771" s="75"/>
    </row>
    <row r="772" spans="1:7" ht="47.25">
      <c r="A772" s="74" t="s">
        <v>1044</v>
      </c>
      <c r="B772" s="72"/>
      <c r="C772" s="72" t="s">
        <v>99</v>
      </c>
      <c r="D772" s="72" t="s">
        <v>103</v>
      </c>
      <c r="E772" s="72" t="s">
        <v>1045</v>
      </c>
      <c r="F772" s="72"/>
      <c r="G772" s="75">
        <f>G773</f>
        <v>972</v>
      </c>
    </row>
    <row r="773" spans="1:7" ht="31.5">
      <c r="A773" s="74" t="s">
        <v>116</v>
      </c>
      <c r="B773" s="72"/>
      <c r="C773" s="72" t="s">
        <v>99</v>
      </c>
      <c r="D773" s="72" t="s">
        <v>103</v>
      </c>
      <c r="E773" s="72" t="s">
        <v>1045</v>
      </c>
      <c r="F773" s="72" t="s">
        <v>113</v>
      </c>
      <c r="G773" s="75">
        <v>972</v>
      </c>
    </row>
    <row r="774" spans="1:7" ht="47.25">
      <c r="A774" s="74" t="s">
        <v>1046</v>
      </c>
      <c r="B774" s="72"/>
      <c r="C774" s="72" t="s">
        <v>99</v>
      </c>
      <c r="D774" s="72" t="s">
        <v>103</v>
      </c>
      <c r="E774" s="72" t="s">
        <v>1047</v>
      </c>
      <c r="F774" s="72"/>
      <c r="G774" s="75">
        <f>G775</f>
        <v>3400</v>
      </c>
    </row>
    <row r="775" spans="1:7" ht="31.5">
      <c r="A775" s="74" t="s">
        <v>116</v>
      </c>
      <c r="B775" s="72"/>
      <c r="C775" s="72" t="s">
        <v>99</v>
      </c>
      <c r="D775" s="72" t="s">
        <v>103</v>
      </c>
      <c r="E775" s="72" t="s">
        <v>1047</v>
      </c>
      <c r="F775" s="72" t="s">
        <v>113</v>
      </c>
      <c r="G775" s="75">
        <v>3400</v>
      </c>
    </row>
    <row r="776" spans="1:7" ht="63">
      <c r="A776" s="74" t="s">
        <v>1048</v>
      </c>
      <c r="B776" s="72"/>
      <c r="C776" s="72" t="s">
        <v>99</v>
      </c>
      <c r="D776" s="72" t="s">
        <v>103</v>
      </c>
      <c r="E776" s="72" t="s">
        <v>1049</v>
      </c>
      <c r="F776" s="72"/>
      <c r="G776" s="75">
        <f>G777</f>
        <v>165</v>
      </c>
    </row>
    <row r="777" spans="1:7" ht="31.5">
      <c r="A777" s="74" t="s">
        <v>116</v>
      </c>
      <c r="B777" s="72"/>
      <c r="C777" s="72" t="s">
        <v>99</v>
      </c>
      <c r="D777" s="72" t="s">
        <v>103</v>
      </c>
      <c r="E777" s="72" t="s">
        <v>1049</v>
      </c>
      <c r="F777" s="72" t="s">
        <v>113</v>
      </c>
      <c r="G777" s="75">
        <v>165</v>
      </c>
    </row>
    <row r="778" spans="1:7" ht="47.25">
      <c r="A778" s="74" t="s">
        <v>1050</v>
      </c>
      <c r="B778" s="72"/>
      <c r="C778" s="72" t="s">
        <v>99</v>
      </c>
      <c r="D778" s="72" t="s">
        <v>103</v>
      </c>
      <c r="E778" s="72" t="s">
        <v>1051</v>
      </c>
      <c r="F778" s="72"/>
      <c r="G778" s="75">
        <f>G779</f>
        <v>140</v>
      </c>
    </row>
    <row r="779" spans="1:7" ht="31.5">
      <c r="A779" s="74" t="s">
        <v>116</v>
      </c>
      <c r="B779" s="72"/>
      <c r="C779" s="72" t="s">
        <v>99</v>
      </c>
      <c r="D779" s="72" t="s">
        <v>103</v>
      </c>
      <c r="E779" s="72" t="s">
        <v>1051</v>
      </c>
      <c r="F779" s="72" t="s">
        <v>113</v>
      </c>
      <c r="G779" s="75">
        <v>140</v>
      </c>
    </row>
    <row r="780" spans="1:7" ht="31.5">
      <c r="A780" s="74" t="s">
        <v>1052</v>
      </c>
      <c r="B780" s="72"/>
      <c r="C780" s="72" t="s">
        <v>99</v>
      </c>
      <c r="D780" s="72" t="s">
        <v>103</v>
      </c>
      <c r="E780" s="72" t="s">
        <v>725</v>
      </c>
      <c r="F780" s="72"/>
      <c r="G780" s="75">
        <f>SUM(G781)</f>
        <v>13.4</v>
      </c>
    </row>
    <row r="781" spans="1:7">
      <c r="A781" s="74" t="s">
        <v>131</v>
      </c>
      <c r="B781" s="72"/>
      <c r="C781" s="72" t="s">
        <v>99</v>
      </c>
      <c r="D781" s="72" t="s">
        <v>103</v>
      </c>
      <c r="E781" s="72" t="s">
        <v>725</v>
      </c>
      <c r="F781" s="72" t="s">
        <v>23</v>
      </c>
      <c r="G781" s="75">
        <v>13.4</v>
      </c>
    </row>
    <row r="782" spans="1:7" ht="63" hidden="1">
      <c r="A782" s="74" t="s">
        <v>1053</v>
      </c>
      <c r="B782" s="72"/>
      <c r="C782" s="72" t="s">
        <v>99</v>
      </c>
      <c r="D782" s="72" t="s">
        <v>103</v>
      </c>
      <c r="E782" s="72" t="s">
        <v>726</v>
      </c>
      <c r="F782" s="72"/>
      <c r="G782" s="75">
        <f>G783</f>
        <v>0</v>
      </c>
    </row>
    <row r="783" spans="1:7" ht="31.5" hidden="1">
      <c r="A783" s="74" t="s">
        <v>116</v>
      </c>
      <c r="B783" s="72"/>
      <c r="C783" s="72" t="s">
        <v>99</v>
      </c>
      <c r="D783" s="72" t="s">
        <v>103</v>
      </c>
      <c r="E783" s="72" t="s">
        <v>726</v>
      </c>
      <c r="F783" s="72" t="s">
        <v>113</v>
      </c>
      <c r="G783" s="75"/>
    </row>
    <row r="784" spans="1:7" ht="63" hidden="1">
      <c r="A784" s="74" t="s">
        <v>1054</v>
      </c>
      <c r="B784" s="72"/>
      <c r="C784" s="72" t="s">
        <v>99</v>
      </c>
      <c r="D784" s="72" t="s">
        <v>103</v>
      </c>
      <c r="E784" s="72" t="s">
        <v>1055</v>
      </c>
      <c r="F784" s="72"/>
      <c r="G784" s="75">
        <f>G785</f>
        <v>0</v>
      </c>
    </row>
    <row r="785" spans="1:7" ht="31.5" hidden="1">
      <c r="A785" s="74" t="s">
        <v>116</v>
      </c>
      <c r="B785" s="72"/>
      <c r="C785" s="72" t="s">
        <v>99</v>
      </c>
      <c r="D785" s="72" t="s">
        <v>103</v>
      </c>
      <c r="E785" s="72" t="s">
        <v>1055</v>
      </c>
      <c r="F785" s="72" t="s">
        <v>113</v>
      </c>
      <c r="G785" s="75"/>
    </row>
    <row r="786" spans="1:7" ht="63">
      <c r="A786" s="74" t="s">
        <v>727</v>
      </c>
      <c r="B786" s="72"/>
      <c r="C786" s="72" t="s">
        <v>99</v>
      </c>
      <c r="D786" s="72" t="s">
        <v>103</v>
      </c>
      <c r="E786" s="73" t="s">
        <v>728</v>
      </c>
      <c r="F786" s="72"/>
      <c r="G786" s="75">
        <f>G787+G790</f>
        <v>102012.9</v>
      </c>
    </row>
    <row r="787" spans="1:7" ht="31.5">
      <c r="A787" s="74" t="s">
        <v>55</v>
      </c>
      <c r="B787" s="72"/>
      <c r="C787" s="72" t="s">
        <v>99</v>
      </c>
      <c r="D787" s="72" t="s">
        <v>103</v>
      </c>
      <c r="E787" s="73" t="s">
        <v>729</v>
      </c>
      <c r="F787" s="72"/>
      <c r="G787" s="75">
        <f>G788</f>
        <v>100738.2</v>
      </c>
    </row>
    <row r="788" spans="1:7">
      <c r="A788" s="74" t="s">
        <v>718</v>
      </c>
      <c r="B788" s="72"/>
      <c r="C788" s="72" t="s">
        <v>99</v>
      </c>
      <c r="D788" s="72" t="s">
        <v>103</v>
      </c>
      <c r="E788" s="73" t="s">
        <v>730</v>
      </c>
      <c r="F788" s="72"/>
      <c r="G788" s="75">
        <f>G789</f>
        <v>100738.2</v>
      </c>
    </row>
    <row r="789" spans="1:7" ht="31.5">
      <c r="A789" s="74" t="s">
        <v>120</v>
      </c>
      <c r="B789" s="72"/>
      <c r="C789" s="72" t="s">
        <v>99</v>
      </c>
      <c r="D789" s="72" t="s">
        <v>103</v>
      </c>
      <c r="E789" s="73" t="s">
        <v>730</v>
      </c>
      <c r="F789" s="72" t="s">
        <v>113</v>
      </c>
      <c r="G789" s="75">
        <v>100738.2</v>
      </c>
    </row>
    <row r="790" spans="1:7">
      <c r="A790" s="74" t="s">
        <v>37</v>
      </c>
      <c r="B790" s="72"/>
      <c r="C790" s="72" t="s">
        <v>99</v>
      </c>
      <c r="D790" s="72" t="s">
        <v>103</v>
      </c>
      <c r="E790" s="73" t="s">
        <v>731</v>
      </c>
      <c r="F790" s="72"/>
      <c r="G790" s="75">
        <f>SUM(G791+G794)</f>
        <v>1274.7</v>
      </c>
    </row>
    <row r="791" spans="1:7">
      <c r="A791" s="74" t="s">
        <v>97</v>
      </c>
      <c r="B791" s="72"/>
      <c r="C791" s="72" t="s">
        <v>99</v>
      </c>
      <c r="D791" s="72" t="s">
        <v>103</v>
      </c>
      <c r="E791" s="73" t="s">
        <v>732</v>
      </c>
      <c r="F791" s="72"/>
      <c r="G791" s="75">
        <f>G792</f>
        <v>100</v>
      </c>
    </row>
    <row r="792" spans="1:7">
      <c r="A792" s="74" t="s">
        <v>718</v>
      </c>
      <c r="B792" s="72"/>
      <c r="C792" s="72" t="s">
        <v>99</v>
      </c>
      <c r="D792" s="72" t="s">
        <v>103</v>
      </c>
      <c r="E792" s="73" t="s">
        <v>733</v>
      </c>
      <c r="F792" s="72"/>
      <c r="G792" s="75">
        <f>G793</f>
        <v>100</v>
      </c>
    </row>
    <row r="793" spans="1:7" ht="31.5">
      <c r="A793" s="74" t="s">
        <v>120</v>
      </c>
      <c r="B793" s="72"/>
      <c r="C793" s="72" t="s">
        <v>99</v>
      </c>
      <c r="D793" s="72" t="s">
        <v>103</v>
      </c>
      <c r="E793" s="73" t="s">
        <v>733</v>
      </c>
      <c r="F793" s="72" t="s">
        <v>113</v>
      </c>
      <c r="G793" s="75">
        <v>100</v>
      </c>
    </row>
    <row r="794" spans="1:7">
      <c r="A794" s="74" t="s">
        <v>35</v>
      </c>
      <c r="B794" s="72"/>
      <c r="C794" s="72" t="s">
        <v>99</v>
      </c>
      <c r="D794" s="72" t="s">
        <v>103</v>
      </c>
      <c r="E794" s="72" t="s">
        <v>1056</v>
      </c>
      <c r="F794" s="72"/>
      <c r="G794" s="75">
        <f>G795</f>
        <v>1174.7</v>
      </c>
    </row>
    <row r="795" spans="1:7">
      <c r="A795" s="74" t="s">
        <v>718</v>
      </c>
      <c r="B795" s="72"/>
      <c r="C795" s="72" t="s">
        <v>99</v>
      </c>
      <c r="D795" s="72" t="s">
        <v>103</v>
      </c>
      <c r="E795" s="72" t="s">
        <v>1057</v>
      </c>
      <c r="F795" s="72"/>
      <c r="G795" s="75">
        <f>G796</f>
        <v>1174.7</v>
      </c>
    </row>
    <row r="796" spans="1:7" ht="31.5">
      <c r="A796" s="74" t="s">
        <v>120</v>
      </c>
      <c r="B796" s="72"/>
      <c r="C796" s="72" t="s">
        <v>99</v>
      </c>
      <c r="D796" s="72" t="s">
        <v>103</v>
      </c>
      <c r="E796" s="72" t="s">
        <v>1057</v>
      </c>
      <c r="F796" s="72" t="s">
        <v>113</v>
      </c>
      <c r="G796" s="75">
        <v>1174.7</v>
      </c>
    </row>
    <row r="797" spans="1:7" ht="31.5">
      <c r="A797" s="74" t="s">
        <v>734</v>
      </c>
      <c r="B797" s="72"/>
      <c r="C797" s="72" t="s">
        <v>99</v>
      </c>
      <c r="D797" s="72" t="s">
        <v>103</v>
      </c>
      <c r="E797" s="72" t="s">
        <v>602</v>
      </c>
      <c r="F797" s="72"/>
      <c r="G797" s="75">
        <f>SUM(G798)+G814</f>
        <v>8710</v>
      </c>
    </row>
    <row r="798" spans="1:7">
      <c r="A798" s="74" t="s">
        <v>37</v>
      </c>
      <c r="B798" s="72"/>
      <c r="C798" s="72" t="s">
        <v>99</v>
      </c>
      <c r="D798" s="72" t="s">
        <v>103</v>
      </c>
      <c r="E798" s="72" t="s">
        <v>735</v>
      </c>
      <c r="F798" s="72"/>
      <c r="G798" s="75">
        <f>SUM(G799+G804+G807+G810)</f>
        <v>8618</v>
      </c>
    </row>
    <row r="799" spans="1:7" ht="31.5" hidden="1">
      <c r="A799" s="74" t="s">
        <v>736</v>
      </c>
      <c r="B799" s="72"/>
      <c r="C799" s="72" t="s">
        <v>99</v>
      </c>
      <c r="D799" s="72" t="s">
        <v>103</v>
      </c>
      <c r="E799" s="72" t="s">
        <v>737</v>
      </c>
      <c r="F799" s="72"/>
      <c r="G799" s="75">
        <f>G800+G802</f>
        <v>0</v>
      </c>
    </row>
    <row r="800" spans="1:7" hidden="1">
      <c r="A800" s="74" t="s">
        <v>718</v>
      </c>
      <c r="B800" s="72"/>
      <c r="C800" s="72" t="s">
        <v>99</v>
      </c>
      <c r="D800" s="72" t="s">
        <v>103</v>
      </c>
      <c r="E800" s="72" t="s">
        <v>738</v>
      </c>
      <c r="F800" s="72"/>
      <c r="G800" s="75">
        <f>G801</f>
        <v>0</v>
      </c>
    </row>
    <row r="801" spans="1:7" ht="31.5" hidden="1">
      <c r="A801" s="74" t="s">
        <v>120</v>
      </c>
      <c r="B801" s="72"/>
      <c r="C801" s="72" t="s">
        <v>99</v>
      </c>
      <c r="D801" s="72" t="s">
        <v>103</v>
      </c>
      <c r="E801" s="72" t="s">
        <v>738</v>
      </c>
      <c r="F801" s="72" t="s">
        <v>113</v>
      </c>
      <c r="G801" s="75"/>
    </row>
    <row r="802" spans="1:7" ht="31.5" hidden="1">
      <c r="A802" s="97" t="s">
        <v>724</v>
      </c>
      <c r="B802" s="72"/>
      <c r="C802" s="72" t="s">
        <v>99</v>
      </c>
      <c r="D802" s="72" t="s">
        <v>103</v>
      </c>
      <c r="E802" s="72" t="s">
        <v>739</v>
      </c>
      <c r="F802" s="72"/>
      <c r="G802" s="75">
        <f>SUM(G803)</f>
        <v>0</v>
      </c>
    </row>
    <row r="803" spans="1:7" ht="31.5" hidden="1">
      <c r="A803" s="74" t="s">
        <v>116</v>
      </c>
      <c r="B803" s="72"/>
      <c r="C803" s="72" t="s">
        <v>99</v>
      </c>
      <c r="D803" s="72" t="s">
        <v>103</v>
      </c>
      <c r="E803" s="72" t="s">
        <v>739</v>
      </c>
      <c r="F803" s="72" t="s">
        <v>113</v>
      </c>
      <c r="G803" s="75"/>
    </row>
    <row r="804" spans="1:7">
      <c r="A804" s="74" t="s">
        <v>32</v>
      </c>
      <c r="B804" s="72"/>
      <c r="C804" s="72" t="s">
        <v>99</v>
      </c>
      <c r="D804" s="72" t="s">
        <v>103</v>
      </c>
      <c r="E804" s="72" t="s">
        <v>595</v>
      </c>
      <c r="F804" s="72"/>
      <c r="G804" s="75">
        <f>G805</f>
        <v>482.6</v>
      </c>
    </row>
    <row r="805" spans="1:7">
      <c r="A805" s="74" t="s">
        <v>718</v>
      </c>
      <c r="B805" s="72"/>
      <c r="C805" s="72" t="s">
        <v>99</v>
      </c>
      <c r="D805" s="72" t="s">
        <v>103</v>
      </c>
      <c r="E805" s="72" t="s">
        <v>740</v>
      </c>
      <c r="F805" s="72"/>
      <c r="G805" s="75">
        <f>G806</f>
        <v>482.6</v>
      </c>
    </row>
    <row r="806" spans="1:7" ht="31.5">
      <c r="A806" s="74" t="s">
        <v>120</v>
      </c>
      <c r="B806" s="72"/>
      <c r="C806" s="72" t="s">
        <v>99</v>
      </c>
      <c r="D806" s="72" t="s">
        <v>103</v>
      </c>
      <c r="E806" s="72" t="s">
        <v>740</v>
      </c>
      <c r="F806" s="72" t="s">
        <v>113</v>
      </c>
      <c r="G806" s="75">
        <v>482.6</v>
      </c>
    </row>
    <row r="807" spans="1:7" hidden="1">
      <c r="A807" s="74" t="s">
        <v>97</v>
      </c>
      <c r="B807" s="72"/>
      <c r="C807" s="72" t="s">
        <v>99</v>
      </c>
      <c r="D807" s="72" t="s">
        <v>103</v>
      </c>
      <c r="E807" s="72" t="s">
        <v>741</v>
      </c>
      <c r="F807" s="72"/>
      <c r="G807" s="75">
        <f>+G808</f>
        <v>0</v>
      </c>
    </row>
    <row r="808" spans="1:7" hidden="1">
      <c r="A808" s="74" t="s">
        <v>718</v>
      </c>
      <c r="B808" s="72"/>
      <c r="C808" s="72" t="s">
        <v>99</v>
      </c>
      <c r="D808" s="72" t="s">
        <v>103</v>
      </c>
      <c r="E808" s="72" t="s">
        <v>742</v>
      </c>
      <c r="F808" s="72"/>
      <c r="G808" s="75">
        <f>G809</f>
        <v>0</v>
      </c>
    </row>
    <row r="809" spans="1:7" ht="31.5" hidden="1">
      <c r="A809" s="74" t="s">
        <v>120</v>
      </c>
      <c r="B809" s="72"/>
      <c r="C809" s="72" t="s">
        <v>99</v>
      </c>
      <c r="D809" s="72" t="s">
        <v>103</v>
      </c>
      <c r="E809" s="72" t="s">
        <v>742</v>
      </c>
      <c r="F809" s="72" t="s">
        <v>113</v>
      </c>
      <c r="G809" s="75"/>
    </row>
    <row r="810" spans="1:7">
      <c r="A810" s="74" t="s">
        <v>35</v>
      </c>
      <c r="B810" s="72"/>
      <c r="C810" s="72" t="s">
        <v>99</v>
      </c>
      <c r="D810" s="72" t="s">
        <v>103</v>
      </c>
      <c r="E810" s="72" t="s">
        <v>743</v>
      </c>
      <c r="F810" s="72"/>
      <c r="G810" s="75">
        <f>G811</f>
        <v>8135.4</v>
      </c>
    </row>
    <row r="811" spans="1:7">
      <c r="A811" s="74" t="s">
        <v>718</v>
      </c>
      <c r="B811" s="72"/>
      <c r="C811" s="72" t="s">
        <v>99</v>
      </c>
      <c r="D811" s="72" t="s">
        <v>103</v>
      </c>
      <c r="E811" s="72" t="s">
        <v>744</v>
      </c>
      <c r="F811" s="72"/>
      <c r="G811" s="75">
        <f>SUM(G812:G813)</f>
        <v>8135.4</v>
      </c>
    </row>
    <row r="812" spans="1:7" hidden="1">
      <c r="A812" s="74" t="s">
        <v>131</v>
      </c>
      <c r="B812" s="72"/>
      <c r="C812" s="72" t="s">
        <v>99</v>
      </c>
      <c r="D812" s="72" t="s">
        <v>103</v>
      </c>
      <c r="E812" s="72" t="s">
        <v>744</v>
      </c>
      <c r="F812" s="72" t="s">
        <v>23</v>
      </c>
      <c r="G812" s="75"/>
    </row>
    <row r="813" spans="1:7" ht="31.5">
      <c r="A813" s="74" t="s">
        <v>116</v>
      </c>
      <c r="B813" s="72"/>
      <c r="C813" s="72" t="s">
        <v>99</v>
      </c>
      <c r="D813" s="72" t="s">
        <v>103</v>
      </c>
      <c r="E813" s="72" t="s">
        <v>744</v>
      </c>
      <c r="F813" s="72" t="s">
        <v>113</v>
      </c>
      <c r="G813" s="75">
        <v>8135.4</v>
      </c>
    </row>
    <row r="814" spans="1:7">
      <c r="A814" s="74" t="s">
        <v>7</v>
      </c>
      <c r="B814" s="72"/>
      <c r="C814" s="72" t="s">
        <v>99</v>
      </c>
      <c r="D814" s="72" t="s">
        <v>103</v>
      </c>
      <c r="E814" s="72" t="s">
        <v>1058</v>
      </c>
      <c r="F814" s="72"/>
      <c r="G814" s="75">
        <f>SUM(G815)</f>
        <v>92</v>
      </c>
    </row>
    <row r="815" spans="1:7">
      <c r="A815" s="74" t="s">
        <v>718</v>
      </c>
      <c r="B815" s="72"/>
      <c r="C815" s="72" t="s">
        <v>99</v>
      </c>
      <c r="D815" s="72" t="s">
        <v>103</v>
      </c>
      <c r="E815" s="72" t="s">
        <v>1059</v>
      </c>
      <c r="F815" s="72"/>
      <c r="G815" s="75">
        <f>G816</f>
        <v>92</v>
      </c>
    </row>
    <row r="816" spans="1:7">
      <c r="A816" s="74" t="s">
        <v>131</v>
      </c>
      <c r="B816" s="72"/>
      <c r="C816" s="72" t="s">
        <v>99</v>
      </c>
      <c r="D816" s="72" t="s">
        <v>103</v>
      </c>
      <c r="E816" s="72" t="s">
        <v>1059</v>
      </c>
      <c r="F816" s="72" t="s">
        <v>23</v>
      </c>
      <c r="G816" s="75">
        <v>92</v>
      </c>
    </row>
    <row r="817" spans="1:7">
      <c r="A817" s="74" t="s">
        <v>36</v>
      </c>
      <c r="B817" s="72"/>
      <c r="C817" s="72" t="s">
        <v>99</v>
      </c>
      <c r="D817" s="72" t="s">
        <v>104</v>
      </c>
      <c r="E817" s="72"/>
      <c r="F817" s="72"/>
      <c r="G817" s="75">
        <f>SUM(G818)</f>
        <v>11266.1</v>
      </c>
    </row>
    <row r="818" spans="1:7" ht="31.5">
      <c r="A818" s="74" t="s">
        <v>1060</v>
      </c>
      <c r="B818" s="72"/>
      <c r="C818" s="72" t="s">
        <v>99</v>
      </c>
      <c r="D818" s="72" t="s">
        <v>104</v>
      </c>
      <c r="E818" s="72" t="s">
        <v>333</v>
      </c>
      <c r="F818" s="72"/>
      <c r="G818" s="75">
        <f>G819+G830+G835</f>
        <v>11266.1</v>
      </c>
    </row>
    <row r="819" spans="1:7" ht="31.5">
      <c r="A819" s="74" t="s">
        <v>334</v>
      </c>
      <c r="B819" s="72"/>
      <c r="C819" s="72" t="s">
        <v>99</v>
      </c>
      <c r="D819" s="72" t="s">
        <v>104</v>
      </c>
      <c r="E819" s="72" t="s">
        <v>335</v>
      </c>
      <c r="F819" s="72"/>
      <c r="G819" s="75">
        <f>+G820+G826</f>
        <v>7835.7</v>
      </c>
    </row>
    <row r="820" spans="1:7" ht="47.25">
      <c r="A820" s="74" t="s">
        <v>318</v>
      </c>
      <c r="B820" s="72"/>
      <c r="C820" s="72" t="s">
        <v>99</v>
      </c>
      <c r="D820" s="72" t="s">
        <v>104</v>
      </c>
      <c r="E820" s="72" t="s">
        <v>336</v>
      </c>
      <c r="F820" s="72"/>
      <c r="G820" s="75">
        <f>G821</f>
        <v>7585.7</v>
      </c>
    </row>
    <row r="821" spans="1:7">
      <c r="A821" s="74" t="s">
        <v>337</v>
      </c>
      <c r="B821" s="72"/>
      <c r="C821" s="72" t="s">
        <v>99</v>
      </c>
      <c r="D821" s="72" t="s">
        <v>104</v>
      </c>
      <c r="E821" s="72" t="s">
        <v>338</v>
      </c>
      <c r="F821" s="72"/>
      <c r="G821" s="75">
        <f>G822+G824</f>
        <v>7585.7</v>
      </c>
    </row>
    <row r="822" spans="1:7" ht="47.25">
      <c r="A822" s="74" t="s">
        <v>1061</v>
      </c>
      <c r="B822" s="72"/>
      <c r="C822" s="72" t="s">
        <v>99</v>
      </c>
      <c r="D822" s="72" t="s">
        <v>104</v>
      </c>
      <c r="E822" s="72" t="s">
        <v>1062</v>
      </c>
      <c r="F822" s="72"/>
      <c r="G822" s="75">
        <f>G823</f>
        <v>1585.7</v>
      </c>
    </row>
    <row r="823" spans="1:7" ht="31.5">
      <c r="A823" s="74" t="s">
        <v>120</v>
      </c>
      <c r="B823" s="72"/>
      <c r="C823" s="72" t="s">
        <v>99</v>
      </c>
      <c r="D823" s="72" t="s">
        <v>104</v>
      </c>
      <c r="E823" s="72" t="s">
        <v>1062</v>
      </c>
      <c r="F823" s="72" t="s">
        <v>113</v>
      </c>
      <c r="G823" s="75">
        <v>1585.7</v>
      </c>
    </row>
    <row r="824" spans="1:7" ht="31.5">
      <c r="A824" s="74" t="s">
        <v>1042</v>
      </c>
      <c r="B824" s="72"/>
      <c r="C824" s="72" t="s">
        <v>99</v>
      </c>
      <c r="D824" s="72" t="s">
        <v>104</v>
      </c>
      <c r="E824" s="72" t="s">
        <v>1063</v>
      </c>
      <c r="F824" s="72"/>
      <c r="G824" s="75">
        <f>G825</f>
        <v>6000</v>
      </c>
    </row>
    <row r="825" spans="1:7" ht="31.5">
      <c r="A825" s="74" t="s">
        <v>120</v>
      </c>
      <c r="B825" s="72"/>
      <c r="C825" s="72" t="s">
        <v>99</v>
      </c>
      <c r="D825" s="72" t="s">
        <v>104</v>
      </c>
      <c r="E825" s="72" t="s">
        <v>1063</v>
      </c>
      <c r="F825" s="72" t="s">
        <v>113</v>
      </c>
      <c r="G825" s="75">
        <v>6000</v>
      </c>
    </row>
    <row r="826" spans="1:7">
      <c r="A826" s="104" t="s">
        <v>347</v>
      </c>
      <c r="B826" s="72"/>
      <c r="C826" s="72" t="s">
        <v>99</v>
      </c>
      <c r="D826" s="72" t="s">
        <v>104</v>
      </c>
      <c r="E826" s="72" t="s">
        <v>1064</v>
      </c>
      <c r="F826" s="72"/>
      <c r="G826" s="75">
        <f>G827</f>
        <v>250</v>
      </c>
    </row>
    <row r="827" spans="1:7">
      <c r="A827" s="104" t="s">
        <v>337</v>
      </c>
      <c r="B827" s="72"/>
      <c r="C827" s="72" t="s">
        <v>99</v>
      </c>
      <c r="D827" s="72" t="s">
        <v>104</v>
      </c>
      <c r="E827" s="72" t="s">
        <v>1065</v>
      </c>
      <c r="F827" s="72"/>
      <c r="G827" s="75">
        <f>G828</f>
        <v>250</v>
      </c>
    </row>
    <row r="828" spans="1:7" ht="63">
      <c r="A828" s="104" t="s">
        <v>1066</v>
      </c>
      <c r="B828" s="72"/>
      <c r="C828" s="72" t="s">
        <v>99</v>
      </c>
      <c r="D828" s="72" t="s">
        <v>104</v>
      </c>
      <c r="E828" s="72" t="s">
        <v>1067</v>
      </c>
      <c r="F828" s="72"/>
      <c r="G828" s="75">
        <f>G829</f>
        <v>250</v>
      </c>
    </row>
    <row r="829" spans="1:7">
      <c r="A829" s="104" t="s">
        <v>131</v>
      </c>
      <c r="B829" s="72"/>
      <c r="C829" s="72" t="s">
        <v>99</v>
      </c>
      <c r="D829" s="72" t="s">
        <v>104</v>
      </c>
      <c r="E829" s="72" t="s">
        <v>1067</v>
      </c>
      <c r="F829" s="72" t="s">
        <v>23</v>
      </c>
      <c r="G829" s="75">
        <v>250</v>
      </c>
    </row>
    <row r="830" spans="1:7">
      <c r="A830" s="74" t="s">
        <v>745</v>
      </c>
      <c r="B830" s="72"/>
      <c r="C830" s="72" t="s">
        <v>99</v>
      </c>
      <c r="D830" s="72" t="s">
        <v>104</v>
      </c>
      <c r="E830" s="72" t="s">
        <v>746</v>
      </c>
      <c r="F830" s="72"/>
      <c r="G830" s="75">
        <f>G831</f>
        <v>880.4</v>
      </c>
    </row>
    <row r="831" spans="1:7" ht="47.25">
      <c r="A831" s="74" t="s">
        <v>318</v>
      </c>
      <c r="B831" s="72"/>
      <c r="C831" s="72" t="s">
        <v>99</v>
      </c>
      <c r="D831" s="72" t="s">
        <v>104</v>
      </c>
      <c r="E831" s="72" t="s">
        <v>747</v>
      </c>
      <c r="F831" s="72"/>
      <c r="G831" s="75">
        <f>G832</f>
        <v>880.4</v>
      </c>
    </row>
    <row r="832" spans="1:7">
      <c r="A832" s="74" t="s">
        <v>337</v>
      </c>
      <c r="B832" s="72"/>
      <c r="C832" s="72" t="s">
        <v>99</v>
      </c>
      <c r="D832" s="72" t="s">
        <v>104</v>
      </c>
      <c r="E832" s="72" t="s">
        <v>748</v>
      </c>
      <c r="F832" s="72"/>
      <c r="G832" s="75">
        <f>G833</f>
        <v>880.4</v>
      </c>
    </row>
    <row r="833" spans="1:7" ht="31.5">
      <c r="A833" s="74" t="s">
        <v>1068</v>
      </c>
      <c r="B833" s="72"/>
      <c r="C833" s="72" t="s">
        <v>99</v>
      </c>
      <c r="D833" s="72" t="s">
        <v>104</v>
      </c>
      <c r="E833" s="72" t="s">
        <v>1069</v>
      </c>
      <c r="F833" s="72"/>
      <c r="G833" s="75">
        <f>G834</f>
        <v>880.4</v>
      </c>
    </row>
    <row r="834" spans="1:7" ht="31.5">
      <c r="A834" s="74" t="s">
        <v>120</v>
      </c>
      <c r="B834" s="72"/>
      <c r="C834" s="72" t="s">
        <v>99</v>
      </c>
      <c r="D834" s="72" t="s">
        <v>104</v>
      </c>
      <c r="E834" s="72" t="s">
        <v>1069</v>
      </c>
      <c r="F834" s="72" t="s">
        <v>113</v>
      </c>
      <c r="G834" s="75">
        <v>880.4</v>
      </c>
    </row>
    <row r="835" spans="1:7">
      <c r="A835" s="74" t="s">
        <v>1070</v>
      </c>
      <c r="B835" s="72"/>
      <c r="C835" s="72" t="s">
        <v>99</v>
      </c>
      <c r="D835" s="72" t="s">
        <v>104</v>
      </c>
      <c r="E835" s="72" t="s">
        <v>339</v>
      </c>
      <c r="F835" s="72"/>
      <c r="G835" s="75">
        <f>G836</f>
        <v>2550</v>
      </c>
    </row>
    <row r="836" spans="1:7" ht="47.25">
      <c r="A836" s="74" t="s">
        <v>318</v>
      </c>
      <c r="B836" s="72"/>
      <c r="C836" s="72" t="s">
        <v>99</v>
      </c>
      <c r="D836" s="72" t="s">
        <v>104</v>
      </c>
      <c r="E836" s="72" t="s">
        <v>340</v>
      </c>
      <c r="F836" s="72"/>
      <c r="G836" s="75">
        <f>G837</f>
        <v>2550</v>
      </c>
    </row>
    <row r="837" spans="1:7" ht="63">
      <c r="A837" s="105" t="s">
        <v>1071</v>
      </c>
      <c r="B837" s="106"/>
      <c r="C837" s="107" t="s">
        <v>99</v>
      </c>
      <c r="D837" s="107" t="s">
        <v>104</v>
      </c>
      <c r="E837" s="108" t="s">
        <v>1072</v>
      </c>
      <c r="F837" s="72"/>
      <c r="G837" s="75">
        <f>G838</f>
        <v>2550</v>
      </c>
    </row>
    <row r="838" spans="1:7" ht="31.5">
      <c r="A838" s="104" t="s">
        <v>120</v>
      </c>
      <c r="B838" s="109"/>
      <c r="C838" s="72" t="s">
        <v>99</v>
      </c>
      <c r="D838" s="72" t="s">
        <v>104</v>
      </c>
      <c r="E838" s="110" t="s">
        <v>1072</v>
      </c>
      <c r="F838" s="72" t="s">
        <v>113</v>
      </c>
      <c r="G838" s="75">
        <f>0+2500+50</f>
        <v>2550</v>
      </c>
    </row>
    <row r="839" spans="1:7">
      <c r="A839" s="74" t="s">
        <v>135</v>
      </c>
      <c r="B839" s="72"/>
      <c r="C839" s="72" t="s">
        <v>99</v>
      </c>
      <c r="D839" s="72" t="s">
        <v>17</v>
      </c>
      <c r="E839" s="72"/>
      <c r="F839" s="72"/>
      <c r="G839" s="75">
        <f>SUM(G840)</f>
        <v>2665.2</v>
      </c>
    </row>
    <row r="840" spans="1:7" ht="31.5">
      <c r="A840" s="74" t="s">
        <v>1060</v>
      </c>
      <c r="B840" s="72"/>
      <c r="C840" s="72" t="s">
        <v>99</v>
      </c>
      <c r="D840" s="72" t="s">
        <v>17</v>
      </c>
      <c r="E840" s="72" t="s">
        <v>333</v>
      </c>
      <c r="F840" s="72"/>
      <c r="G840" s="75">
        <f>G841</f>
        <v>2665.2</v>
      </c>
    </row>
    <row r="841" spans="1:7">
      <c r="A841" s="74" t="s">
        <v>1070</v>
      </c>
      <c r="B841" s="72"/>
      <c r="C841" s="72" t="s">
        <v>99</v>
      </c>
      <c r="D841" s="72" t="s">
        <v>17</v>
      </c>
      <c r="E841" s="72" t="s">
        <v>339</v>
      </c>
      <c r="F841" s="72"/>
      <c r="G841" s="75">
        <f>G842</f>
        <v>2665.2</v>
      </c>
    </row>
    <row r="842" spans="1:7" ht="47.25">
      <c r="A842" s="74" t="s">
        <v>318</v>
      </c>
      <c r="B842" s="72"/>
      <c r="C842" s="72" t="s">
        <v>99</v>
      </c>
      <c r="D842" s="72" t="s">
        <v>17</v>
      </c>
      <c r="E842" s="72" t="s">
        <v>340</v>
      </c>
      <c r="F842" s="72"/>
      <c r="G842" s="75">
        <f>G843+G846</f>
        <v>2665.2</v>
      </c>
    </row>
    <row r="843" spans="1:7">
      <c r="A843" s="74" t="s">
        <v>337</v>
      </c>
      <c r="B843" s="72"/>
      <c r="C843" s="72" t="s">
        <v>99</v>
      </c>
      <c r="D843" s="72" t="s">
        <v>17</v>
      </c>
      <c r="E843" s="72" t="s">
        <v>749</v>
      </c>
      <c r="F843" s="72"/>
      <c r="G843" s="75">
        <f>+G845</f>
        <v>1718.2</v>
      </c>
    </row>
    <row r="844" spans="1:7" s="76" customFormat="1">
      <c r="A844" s="74" t="s">
        <v>1073</v>
      </c>
      <c r="B844" s="72"/>
      <c r="C844" s="72" t="s">
        <v>99</v>
      </c>
      <c r="D844" s="72" t="s">
        <v>17</v>
      </c>
      <c r="E844" s="72" t="s">
        <v>1074</v>
      </c>
      <c r="F844" s="72"/>
      <c r="G844" s="75">
        <f>G845</f>
        <v>1718.2</v>
      </c>
    </row>
    <row r="845" spans="1:7" ht="31.5">
      <c r="A845" s="74" t="s">
        <v>120</v>
      </c>
      <c r="B845" s="72"/>
      <c r="C845" s="72" t="s">
        <v>99</v>
      </c>
      <c r="D845" s="72" t="s">
        <v>17</v>
      </c>
      <c r="E845" s="72" t="s">
        <v>1074</v>
      </c>
      <c r="F845" s="72" t="s">
        <v>113</v>
      </c>
      <c r="G845" s="75">
        <v>1718.2</v>
      </c>
    </row>
    <row r="846" spans="1:7" ht="47.25">
      <c r="A846" s="111" t="s">
        <v>1075</v>
      </c>
      <c r="B846" s="72"/>
      <c r="C846" s="72" t="s">
        <v>99</v>
      </c>
      <c r="D846" s="72" t="s">
        <v>17</v>
      </c>
      <c r="E846" s="110" t="s">
        <v>1076</v>
      </c>
      <c r="F846" s="101"/>
      <c r="G846" s="75">
        <f>G847</f>
        <v>947</v>
      </c>
    </row>
    <row r="847" spans="1:7" ht="31.5">
      <c r="A847" s="112" t="s">
        <v>120</v>
      </c>
      <c r="B847" s="72"/>
      <c r="C847" s="72" t="s">
        <v>99</v>
      </c>
      <c r="D847" s="72" t="s">
        <v>17</v>
      </c>
      <c r="E847" s="110" t="s">
        <v>1076</v>
      </c>
      <c r="F847" s="72" t="s">
        <v>113</v>
      </c>
      <c r="G847" s="75">
        <v>947</v>
      </c>
    </row>
    <row r="848" spans="1:7">
      <c r="A848" s="113" t="s">
        <v>79</v>
      </c>
      <c r="B848" s="107" t="s">
        <v>69</v>
      </c>
      <c r="C848" s="114"/>
      <c r="D848" s="114"/>
      <c r="E848" s="107"/>
      <c r="F848" s="114"/>
      <c r="G848" s="115">
        <f>G849+G1070</f>
        <v>2221527.6</v>
      </c>
    </row>
    <row r="849" spans="1:7">
      <c r="A849" s="74" t="s">
        <v>20</v>
      </c>
      <c r="B849" s="72"/>
      <c r="C849" s="72" t="s">
        <v>21</v>
      </c>
      <c r="D849" s="72"/>
      <c r="E849" s="72"/>
      <c r="F849" s="72"/>
      <c r="G849" s="75">
        <f>G850+G903+G977+G992+G1040</f>
        <v>2151705</v>
      </c>
    </row>
    <row r="850" spans="1:7">
      <c r="A850" s="74" t="s">
        <v>82</v>
      </c>
      <c r="B850" s="72"/>
      <c r="C850" s="72" t="s">
        <v>21</v>
      </c>
      <c r="D850" s="72" t="s">
        <v>103</v>
      </c>
      <c r="E850" s="72"/>
      <c r="F850" s="72"/>
      <c r="G850" s="75">
        <f>G864+G851+G898</f>
        <v>886695.5</v>
      </c>
    </row>
    <row r="851" spans="1:7" ht="31.5">
      <c r="A851" s="74" t="s">
        <v>125</v>
      </c>
      <c r="B851" s="72"/>
      <c r="C851" s="72" t="s">
        <v>21</v>
      </c>
      <c r="D851" s="72" t="s">
        <v>103</v>
      </c>
      <c r="E851" s="116" t="s">
        <v>566</v>
      </c>
      <c r="F851" s="84"/>
      <c r="G851" s="75">
        <f>G858+G852</f>
        <v>566750.80000000005</v>
      </c>
    </row>
    <row r="852" spans="1:7" ht="47.25">
      <c r="A852" s="74" t="s">
        <v>318</v>
      </c>
      <c r="B852" s="72"/>
      <c r="C852" s="72" t="s">
        <v>21</v>
      </c>
      <c r="D852" s="72" t="s">
        <v>103</v>
      </c>
      <c r="E852" s="116" t="s">
        <v>567</v>
      </c>
      <c r="F852" s="84"/>
      <c r="G852" s="75">
        <f>SUM(G853+G855)</f>
        <v>1363.3</v>
      </c>
    </row>
    <row r="853" spans="1:7" ht="47.25" hidden="1">
      <c r="A853" s="74" t="s">
        <v>750</v>
      </c>
      <c r="B853" s="72"/>
      <c r="C853" s="72" t="s">
        <v>21</v>
      </c>
      <c r="D853" s="72" t="s">
        <v>103</v>
      </c>
      <c r="E853" s="116" t="s">
        <v>751</v>
      </c>
      <c r="F853" s="84"/>
      <c r="G853" s="75">
        <f>SUM(G854)</f>
        <v>0</v>
      </c>
    </row>
    <row r="854" spans="1:7" ht="31.5" hidden="1">
      <c r="A854" s="74" t="s">
        <v>116</v>
      </c>
      <c r="B854" s="72"/>
      <c r="C854" s="72" t="s">
        <v>21</v>
      </c>
      <c r="D854" s="72" t="s">
        <v>103</v>
      </c>
      <c r="E854" s="116" t="s">
        <v>751</v>
      </c>
      <c r="F854" s="84">
        <v>600</v>
      </c>
      <c r="G854" s="75"/>
    </row>
    <row r="855" spans="1:7" ht="63">
      <c r="A855" s="74" t="s">
        <v>1077</v>
      </c>
      <c r="B855" s="117"/>
      <c r="C855" s="72" t="s">
        <v>788</v>
      </c>
      <c r="D855" s="72" t="s">
        <v>103</v>
      </c>
      <c r="E855" s="99" t="s">
        <v>1078</v>
      </c>
      <c r="F855" s="73"/>
      <c r="G855" s="75">
        <f>SUM(G856:G857)</f>
        <v>1363.3</v>
      </c>
    </row>
    <row r="856" spans="1:7">
      <c r="A856" s="74" t="s">
        <v>131</v>
      </c>
      <c r="B856" s="117"/>
      <c r="C856" s="72" t="s">
        <v>788</v>
      </c>
      <c r="D856" s="72" t="s">
        <v>103</v>
      </c>
      <c r="E856" s="99" t="s">
        <v>1078</v>
      </c>
      <c r="F856" s="73">
        <v>200</v>
      </c>
      <c r="G856" s="75">
        <v>1200</v>
      </c>
    </row>
    <row r="857" spans="1:7" ht="31.5">
      <c r="A857" s="74" t="s">
        <v>116</v>
      </c>
      <c r="B857" s="117"/>
      <c r="C857" s="72" t="s">
        <v>788</v>
      </c>
      <c r="D857" s="72" t="s">
        <v>103</v>
      </c>
      <c r="E857" s="99" t="s">
        <v>1078</v>
      </c>
      <c r="F857" s="73">
        <v>600</v>
      </c>
      <c r="G857" s="75">
        <f>54+54+55.3</f>
        <v>163.30000000000001</v>
      </c>
    </row>
    <row r="858" spans="1:7" ht="63">
      <c r="A858" s="74" t="s">
        <v>341</v>
      </c>
      <c r="B858" s="72"/>
      <c r="C858" s="72" t="s">
        <v>21</v>
      </c>
      <c r="D858" s="72" t="s">
        <v>103</v>
      </c>
      <c r="E858" s="116" t="s">
        <v>752</v>
      </c>
      <c r="F858" s="84"/>
      <c r="G858" s="75">
        <f>G859</f>
        <v>565387.5</v>
      </c>
    </row>
    <row r="859" spans="1:7" ht="47.25">
      <c r="A859" s="74" t="s">
        <v>342</v>
      </c>
      <c r="B859" s="72"/>
      <c r="C859" s="72" t="s">
        <v>21</v>
      </c>
      <c r="D859" s="72" t="s">
        <v>103</v>
      </c>
      <c r="E859" s="116" t="s">
        <v>753</v>
      </c>
      <c r="F859" s="84"/>
      <c r="G859" s="75">
        <f>G860+G861+G862</f>
        <v>565387.5</v>
      </c>
    </row>
    <row r="860" spans="1:7" ht="47.25">
      <c r="A860" s="74" t="s">
        <v>312</v>
      </c>
      <c r="B860" s="72"/>
      <c r="C860" s="72" t="s">
        <v>21</v>
      </c>
      <c r="D860" s="72" t="s">
        <v>103</v>
      </c>
      <c r="E860" s="118" t="s">
        <v>753</v>
      </c>
      <c r="F860" s="72" t="s">
        <v>107</v>
      </c>
      <c r="G860" s="75">
        <v>70687</v>
      </c>
    </row>
    <row r="861" spans="1:7">
      <c r="A861" s="74" t="s">
        <v>131</v>
      </c>
      <c r="B861" s="72"/>
      <c r="C861" s="72" t="s">
        <v>21</v>
      </c>
      <c r="D861" s="72" t="s">
        <v>103</v>
      </c>
      <c r="E861" s="118" t="s">
        <v>753</v>
      </c>
      <c r="F861" s="72" t="s">
        <v>23</v>
      </c>
      <c r="G861" s="75">
        <v>1622.4</v>
      </c>
    </row>
    <row r="862" spans="1:7" ht="31.5">
      <c r="A862" s="74" t="s">
        <v>116</v>
      </c>
      <c r="B862" s="72"/>
      <c r="C862" s="72" t="s">
        <v>21</v>
      </c>
      <c r="D862" s="72" t="s">
        <v>103</v>
      </c>
      <c r="E862" s="118" t="s">
        <v>753</v>
      </c>
      <c r="F862" s="72" t="s">
        <v>113</v>
      </c>
      <c r="G862" s="75">
        <v>493078.1</v>
      </c>
    </row>
    <row r="863" spans="1:7" ht="31.5" hidden="1">
      <c r="A863" s="74" t="s">
        <v>114</v>
      </c>
      <c r="B863" s="100"/>
      <c r="C863" s="72" t="s">
        <v>21</v>
      </c>
      <c r="D863" s="72" t="s">
        <v>103</v>
      </c>
      <c r="E863" s="119" t="s">
        <v>1079</v>
      </c>
      <c r="F863" s="72" t="s">
        <v>113</v>
      </c>
      <c r="G863" s="75"/>
    </row>
    <row r="864" spans="1:7" ht="31.5">
      <c r="A864" s="74" t="s">
        <v>1029</v>
      </c>
      <c r="B864" s="72"/>
      <c r="C864" s="72" t="s">
        <v>21</v>
      </c>
      <c r="D864" s="72" t="s">
        <v>103</v>
      </c>
      <c r="E864" s="80" t="s">
        <v>620</v>
      </c>
      <c r="F864" s="72"/>
      <c r="G864" s="75">
        <f>G865+G878+G881+G890+G894</f>
        <v>319854.7</v>
      </c>
    </row>
    <row r="865" spans="1:7">
      <c r="A865" s="74" t="s">
        <v>387</v>
      </c>
      <c r="B865" s="72"/>
      <c r="C865" s="72" t="s">
        <v>21</v>
      </c>
      <c r="D865" s="72" t="s">
        <v>103</v>
      </c>
      <c r="E865" s="73" t="s">
        <v>754</v>
      </c>
      <c r="F865" s="72"/>
      <c r="G865" s="75">
        <f>SUM(G874+G876)+G866+G871</f>
        <v>3506.8999999999996</v>
      </c>
    </row>
    <row r="866" spans="1:7" ht="13.5" customHeight="1">
      <c r="A866" s="74" t="s">
        <v>83</v>
      </c>
      <c r="B866" s="72"/>
      <c r="C866" s="72" t="s">
        <v>21</v>
      </c>
      <c r="D866" s="72" t="s">
        <v>103</v>
      </c>
      <c r="E866" s="99" t="s">
        <v>755</v>
      </c>
      <c r="F866" s="72"/>
      <c r="G866" s="75">
        <f>SUM(G867:G870)</f>
        <v>3376.8999999999996</v>
      </c>
    </row>
    <row r="867" spans="1:7" ht="47.25" hidden="1">
      <c r="A867" s="74" t="s">
        <v>312</v>
      </c>
      <c r="B867" s="72"/>
      <c r="C867" s="72" t="s">
        <v>21</v>
      </c>
      <c r="D867" s="72" t="s">
        <v>103</v>
      </c>
      <c r="E867" s="99" t="s">
        <v>755</v>
      </c>
      <c r="F867" s="72" t="s">
        <v>107</v>
      </c>
      <c r="G867" s="75"/>
    </row>
    <row r="868" spans="1:7">
      <c r="A868" s="74" t="s">
        <v>131</v>
      </c>
      <c r="B868" s="72"/>
      <c r="C868" s="72" t="s">
        <v>21</v>
      </c>
      <c r="D868" s="72" t="s">
        <v>103</v>
      </c>
      <c r="E868" s="99" t="s">
        <v>755</v>
      </c>
      <c r="F868" s="72" t="s">
        <v>23</v>
      </c>
      <c r="G868" s="75">
        <v>401.6</v>
      </c>
    </row>
    <row r="869" spans="1:7">
      <c r="A869" s="74" t="s">
        <v>111</v>
      </c>
      <c r="B869" s="72"/>
      <c r="C869" s="72" t="s">
        <v>21</v>
      </c>
      <c r="D869" s="72" t="s">
        <v>103</v>
      </c>
      <c r="E869" s="99" t="s">
        <v>755</v>
      </c>
      <c r="F869" s="72" t="s">
        <v>112</v>
      </c>
      <c r="G869" s="75">
        <v>16.100000000000001</v>
      </c>
    </row>
    <row r="870" spans="1:7" ht="31.5">
      <c r="A870" s="74" t="s">
        <v>116</v>
      </c>
      <c r="B870" s="72"/>
      <c r="C870" s="72" t="s">
        <v>21</v>
      </c>
      <c r="D870" s="72" t="s">
        <v>103</v>
      </c>
      <c r="E870" s="99" t="s">
        <v>755</v>
      </c>
      <c r="F870" s="72" t="s">
        <v>113</v>
      </c>
      <c r="G870" s="75">
        <v>2959.2</v>
      </c>
    </row>
    <row r="871" spans="1:7" ht="78.75">
      <c r="A871" s="74" t="s">
        <v>1080</v>
      </c>
      <c r="B871" s="72"/>
      <c r="C871" s="72" t="s">
        <v>21</v>
      </c>
      <c r="D871" s="72" t="s">
        <v>103</v>
      </c>
      <c r="E871" s="99" t="s">
        <v>1081</v>
      </c>
      <c r="F871" s="72"/>
      <c r="G871" s="75">
        <f>G873+G872</f>
        <v>130</v>
      </c>
    </row>
    <row r="872" spans="1:7">
      <c r="A872" s="74" t="s">
        <v>131</v>
      </c>
      <c r="B872" s="72"/>
      <c r="C872" s="72" t="s">
        <v>21</v>
      </c>
      <c r="D872" s="72" t="s">
        <v>103</v>
      </c>
      <c r="E872" s="99" t="s">
        <v>1081</v>
      </c>
      <c r="F872" s="72" t="s">
        <v>23</v>
      </c>
      <c r="G872" s="75">
        <v>60</v>
      </c>
    </row>
    <row r="873" spans="1:7" ht="31.5">
      <c r="A873" s="74" t="s">
        <v>120</v>
      </c>
      <c r="B873" s="72"/>
      <c r="C873" s="72" t="s">
        <v>21</v>
      </c>
      <c r="D873" s="72" t="s">
        <v>103</v>
      </c>
      <c r="E873" s="99" t="s">
        <v>1081</v>
      </c>
      <c r="F873" s="72" t="s">
        <v>113</v>
      </c>
      <c r="G873" s="75">
        <v>70</v>
      </c>
    </row>
    <row r="874" spans="1:7" ht="31.5" hidden="1">
      <c r="A874" s="74" t="s">
        <v>756</v>
      </c>
      <c r="B874" s="72"/>
      <c r="C874" s="72" t="s">
        <v>21</v>
      </c>
      <c r="D874" s="72" t="s">
        <v>103</v>
      </c>
      <c r="E874" s="80" t="s">
        <v>757</v>
      </c>
      <c r="F874" s="72"/>
      <c r="G874" s="75">
        <f>G875</f>
        <v>0</v>
      </c>
    </row>
    <row r="875" spans="1:7" hidden="1">
      <c r="A875" s="74" t="s">
        <v>111</v>
      </c>
      <c r="B875" s="72"/>
      <c r="C875" s="72" t="s">
        <v>21</v>
      </c>
      <c r="D875" s="72" t="s">
        <v>103</v>
      </c>
      <c r="E875" s="80" t="s">
        <v>757</v>
      </c>
      <c r="F875" s="72" t="s">
        <v>112</v>
      </c>
      <c r="G875" s="75"/>
    </row>
    <row r="876" spans="1:7" ht="78.75" hidden="1">
      <c r="A876" s="74" t="s">
        <v>758</v>
      </c>
      <c r="B876" s="72"/>
      <c r="C876" s="72" t="s">
        <v>21</v>
      </c>
      <c r="D876" s="72" t="s">
        <v>103</v>
      </c>
      <c r="E876" s="73" t="s">
        <v>759</v>
      </c>
      <c r="F876" s="72"/>
      <c r="G876" s="75">
        <f>G877</f>
        <v>0</v>
      </c>
    </row>
    <row r="877" spans="1:7" ht="31.5" hidden="1">
      <c r="A877" s="74" t="s">
        <v>120</v>
      </c>
      <c r="B877" s="72"/>
      <c r="C877" s="72" t="s">
        <v>21</v>
      </c>
      <c r="D877" s="72" t="s">
        <v>103</v>
      </c>
      <c r="E877" s="73" t="s">
        <v>759</v>
      </c>
      <c r="F877" s="72" t="s">
        <v>113</v>
      </c>
      <c r="G877" s="75"/>
    </row>
    <row r="878" spans="1:7" ht="47.25">
      <c r="A878" s="74" t="s">
        <v>432</v>
      </c>
      <c r="B878" s="72"/>
      <c r="C878" s="72" t="s">
        <v>21</v>
      </c>
      <c r="D878" s="72" t="s">
        <v>103</v>
      </c>
      <c r="E878" s="80" t="s">
        <v>760</v>
      </c>
      <c r="F878" s="72"/>
      <c r="G878" s="75">
        <f>SUM(G879)</f>
        <v>248660.1</v>
      </c>
    </row>
    <row r="879" spans="1:7">
      <c r="A879" s="74" t="s">
        <v>83</v>
      </c>
      <c r="B879" s="72"/>
      <c r="C879" s="72" t="s">
        <v>21</v>
      </c>
      <c r="D879" s="72" t="s">
        <v>103</v>
      </c>
      <c r="E879" s="80" t="s">
        <v>761</v>
      </c>
      <c r="F879" s="72"/>
      <c r="G879" s="75">
        <f>G880</f>
        <v>248660.1</v>
      </c>
    </row>
    <row r="880" spans="1:7" ht="31.5">
      <c r="A880" s="74" t="s">
        <v>120</v>
      </c>
      <c r="B880" s="72"/>
      <c r="C880" s="72" t="s">
        <v>21</v>
      </c>
      <c r="D880" s="72" t="s">
        <v>103</v>
      </c>
      <c r="E880" s="80" t="s">
        <v>761</v>
      </c>
      <c r="F880" s="72" t="s">
        <v>113</v>
      </c>
      <c r="G880" s="75">
        <v>248660.1</v>
      </c>
    </row>
    <row r="881" spans="1:7">
      <c r="A881" s="74" t="s">
        <v>37</v>
      </c>
      <c r="B881" s="72"/>
      <c r="C881" s="72" t="s">
        <v>21</v>
      </c>
      <c r="D881" s="72" t="s">
        <v>103</v>
      </c>
      <c r="E881" s="80" t="s">
        <v>762</v>
      </c>
      <c r="F881" s="72"/>
      <c r="G881" s="75">
        <f>SUM(G882)</f>
        <v>8036.2</v>
      </c>
    </row>
    <row r="882" spans="1:7">
      <c r="A882" s="74" t="s">
        <v>83</v>
      </c>
      <c r="B882" s="72"/>
      <c r="C882" s="72" t="s">
        <v>21</v>
      </c>
      <c r="D882" s="72" t="s">
        <v>103</v>
      </c>
      <c r="E882" s="80" t="s">
        <v>763</v>
      </c>
      <c r="F882" s="72"/>
      <c r="G882" s="75">
        <f>SUM(G883+G885+G887)</f>
        <v>8036.2</v>
      </c>
    </row>
    <row r="883" spans="1:7">
      <c r="A883" s="74" t="s">
        <v>764</v>
      </c>
      <c r="B883" s="72"/>
      <c r="C883" s="72" t="s">
        <v>21</v>
      </c>
      <c r="D883" s="72" t="s">
        <v>103</v>
      </c>
      <c r="E883" s="80" t="s">
        <v>765</v>
      </c>
      <c r="F883" s="72"/>
      <c r="G883" s="75">
        <f>G884</f>
        <v>200</v>
      </c>
    </row>
    <row r="884" spans="1:7" ht="31.5">
      <c r="A884" s="74" t="s">
        <v>120</v>
      </c>
      <c r="B884" s="72"/>
      <c r="C884" s="72" t="s">
        <v>21</v>
      </c>
      <c r="D884" s="72" t="s">
        <v>103</v>
      </c>
      <c r="E884" s="80" t="s">
        <v>765</v>
      </c>
      <c r="F884" s="72" t="s">
        <v>113</v>
      </c>
      <c r="G884" s="75">
        <v>200</v>
      </c>
    </row>
    <row r="885" spans="1:7">
      <c r="A885" s="74" t="s">
        <v>766</v>
      </c>
      <c r="B885" s="72"/>
      <c r="C885" s="72" t="s">
        <v>21</v>
      </c>
      <c r="D885" s="72" t="s">
        <v>103</v>
      </c>
      <c r="E885" s="80" t="s">
        <v>767</v>
      </c>
      <c r="F885" s="72"/>
      <c r="G885" s="75">
        <f>G886</f>
        <v>50</v>
      </c>
    </row>
    <row r="886" spans="1:7" ht="31.5">
      <c r="A886" s="74" t="s">
        <v>120</v>
      </c>
      <c r="B886" s="72"/>
      <c r="C886" s="72" t="s">
        <v>21</v>
      </c>
      <c r="D886" s="72" t="s">
        <v>103</v>
      </c>
      <c r="E886" s="80" t="s">
        <v>767</v>
      </c>
      <c r="F886" s="72" t="s">
        <v>113</v>
      </c>
      <c r="G886" s="75">
        <v>50</v>
      </c>
    </row>
    <row r="887" spans="1:7">
      <c r="A887" s="74" t="s">
        <v>768</v>
      </c>
      <c r="B887" s="72"/>
      <c r="C887" s="72" t="s">
        <v>21</v>
      </c>
      <c r="D887" s="72" t="s">
        <v>103</v>
      </c>
      <c r="E887" s="80" t="s">
        <v>769</v>
      </c>
      <c r="F887" s="72"/>
      <c r="G887" s="75">
        <f>G888</f>
        <v>7786.2</v>
      </c>
    </row>
    <row r="888" spans="1:7" ht="31.5">
      <c r="A888" s="74" t="s">
        <v>120</v>
      </c>
      <c r="B888" s="72"/>
      <c r="C888" s="72" t="s">
        <v>21</v>
      </c>
      <c r="D888" s="72" t="s">
        <v>103</v>
      </c>
      <c r="E888" s="80" t="s">
        <v>769</v>
      </c>
      <c r="F888" s="72" t="s">
        <v>113</v>
      </c>
      <c r="G888" s="75">
        <v>7786.2</v>
      </c>
    </row>
    <row r="889" spans="1:7">
      <c r="A889" s="74" t="s">
        <v>7</v>
      </c>
      <c r="B889" s="72"/>
      <c r="C889" s="72" t="s">
        <v>21</v>
      </c>
      <c r="D889" s="72" t="s">
        <v>103</v>
      </c>
      <c r="E889" s="80" t="s">
        <v>770</v>
      </c>
      <c r="F889" s="72"/>
      <c r="G889" s="75">
        <f>SUM(G890)</f>
        <v>50619.7</v>
      </c>
    </row>
    <row r="890" spans="1:7">
      <c r="A890" s="74" t="s">
        <v>83</v>
      </c>
      <c r="B890" s="80"/>
      <c r="C890" s="72" t="s">
        <v>21</v>
      </c>
      <c r="D890" s="72" t="s">
        <v>103</v>
      </c>
      <c r="E890" s="80" t="s">
        <v>771</v>
      </c>
      <c r="F890" s="72"/>
      <c r="G890" s="75">
        <f>G891+G892+G893</f>
        <v>50619.7</v>
      </c>
    </row>
    <row r="891" spans="1:7" ht="47.25">
      <c r="A891" s="78" t="s">
        <v>312</v>
      </c>
      <c r="B891" s="72"/>
      <c r="C891" s="72" t="s">
        <v>21</v>
      </c>
      <c r="D891" s="72" t="s">
        <v>103</v>
      </c>
      <c r="E891" s="80" t="s">
        <v>771</v>
      </c>
      <c r="F891" s="72" t="s">
        <v>107</v>
      </c>
      <c r="G891" s="75">
        <v>21486.799999999999</v>
      </c>
    </row>
    <row r="892" spans="1:7">
      <c r="A892" s="74" t="s">
        <v>131</v>
      </c>
      <c r="B892" s="72"/>
      <c r="C892" s="72" t="s">
        <v>21</v>
      </c>
      <c r="D892" s="72" t="s">
        <v>103</v>
      </c>
      <c r="E892" s="80" t="s">
        <v>771</v>
      </c>
      <c r="F892" s="72" t="s">
        <v>23</v>
      </c>
      <c r="G892" s="75">
        <v>27406.799999999999</v>
      </c>
    </row>
    <row r="893" spans="1:7">
      <c r="A893" s="74" t="s">
        <v>109</v>
      </c>
      <c r="B893" s="72"/>
      <c r="C893" s="72" t="s">
        <v>21</v>
      </c>
      <c r="D893" s="72" t="s">
        <v>103</v>
      </c>
      <c r="E893" s="80" t="s">
        <v>771</v>
      </c>
      <c r="F893" s="72" t="s">
        <v>40</v>
      </c>
      <c r="G893" s="75">
        <v>1726.1</v>
      </c>
    </row>
    <row r="894" spans="1:7" ht="31.5">
      <c r="A894" s="74" t="s">
        <v>772</v>
      </c>
      <c r="B894" s="72"/>
      <c r="C894" s="72" t="s">
        <v>21</v>
      </c>
      <c r="D894" s="72" t="s">
        <v>103</v>
      </c>
      <c r="E894" s="80" t="s">
        <v>773</v>
      </c>
      <c r="F894" s="72"/>
      <c r="G894" s="75">
        <f>G895</f>
        <v>9031.7999999999993</v>
      </c>
    </row>
    <row r="895" spans="1:7">
      <c r="A895" s="74" t="s">
        <v>387</v>
      </c>
      <c r="B895" s="72"/>
      <c r="C895" s="72" t="s">
        <v>21</v>
      </c>
      <c r="D895" s="72" t="s">
        <v>103</v>
      </c>
      <c r="E895" s="80" t="s">
        <v>774</v>
      </c>
      <c r="F895" s="72"/>
      <c r="G895" s="75">
        <f>SUM(G896:G897)</f>
        <v>9031.7999999999993</v>
      </c>
    </row>
    <row r="896" spans="1:7">
      <c r="A896" s="74" t="s">
        <v>131</v>
      </c>
      <c r="B896" s="72"/>
      <c r="C896" s="72" t="s">
        <v>21</v>
      </c>
      <c r="D896" s="72" t="s">
        <v>103</v>
      </c>
      <c r="E896" s="80" t="s">
        <v>774</v>
      </c>
      <c r="F896" s="72" t="s">
        <v>23</v>
      </c>
      <c r="G896" s="75">
        <v>1128</v>
      </c>
    </row>
    <row r="897" spans="1:7" ht="31.5">
      <c r="A897" s="74" t="s">
        <v>120</v>
      </c>
      <c r="B897" s="72"/>
      <c r="C897" s="72" t="s">
        <v>21</v>
      </c>
      <c r="D897" s="72" t="s">
        <v>103</v>
      </c>
      <c r="E897" s="80" t="s">
        <v>774</v>
      </c>
      <c r="F897" s="72" t="s">
        <v>113</v>
      </c>
      <c r="G897" s="75">
        <v>7903.8</v>
      </c>
    </row>
    <row r="898" spans="1:7" ht="31.5">
      <c r="A898" s="74" t="s">
        <v>1023</v>
      </c>
      <c r="B898" s="100"/>
      <c r="C898" s="72" t="s">
        <v>21</v>
      </c>
      <c r="D898" s="72" t="s">
        <v>103</v>
      </c>
      <c r="E898" s="119" t="s">
        <v>384</v>
      </c>
      <c r="F898" s="72"/>
      <c r="G898" s="75">
        <f>SUM(G899)</f>
        <v>90</v>
      </c>
    </row>
    <row r="899" spans="1:7">
      <c r="A899" s="74" t="s">
        <v>587</v>
      </c>
      <c r="B899" s="100"/>
      <c r="C899" s="72" t="s">
        <v>21</v>
      </c>
      <c r="D899" s="72" t="s">
        <v>103</v>
      </c>
      <c r="E899" s="119" t="s">
        <v>588</v>
      </c>
      <c r="F899" s="72"/>
      <c r="G899" s="75">
        <f>G900</f>
        <v>90</v>
      </c>
    </row>
    <row r="900" spans="1:7">
      <c r="A900" s="74" t="s">
        <v>387</v>
      </c>
      <c r="B900" s="72"/>
      <c r="C900" s="72" t="s">
        <v>21</v>
      </c>
      <c r="D900" s="72" t="s">
        <v>103</v>
      </c>
      <c r="E900" s="119" t="s">
        <v>683</v>
      </c>
      <c r="F900" s="72"/>
      <c r="G900" s="75">
        <f>SUM(G901:G902)</f>
        <v>90</v>
      </c>
    </row>
    <row r="901" spans="1:7">
      <c r="A901" s="74" t="s">
        <v>131</v>
      </c>
      <c r="B901" s="72"/>
      <c r="C901" s="72" t="s">
        <v>21</v>
      </c>
      <c r="D901" s="72" t="s">
        <v>103</v>
      </c>
      <c r="E901" s="119" t="s">
        <v>683</v>
      </c>
      <c r="F901" s="72" t="s">
        <v>23</v>
      </c>
      <c r="G901" s="75">
        <v>30</v>
      </c>
    </row>
    <row r="902" spans="1:7" ht="31.5">
      <c r="A902" s="74" t="s">
        <v>114</v>
      </c>
      <c r="B902" s="72"/>
      <c r="C902" s="72" t="s">
        <v>21</v>
      </c>
      <c r="D902" s="72" t="s">
        <v>103</v>
      </c>
      <c r="E902" s="119" t="s">
        <v>683</v>
      </c>
      <c r="F902" s="73">
        <v>600</v>
      </c>
      <c r="G902" s="75">
        <v>60</v>
      </c>
    </row>
    <row r="903" spans="1:7">
      <c r="A903" s="74" t="s">
        <v>84</v>
      </c>
      <c r="B903" s="72"/>
      <c r="C903" s="72" t="s">
        <v>21</v>
      </c>
      <c r="D903" s="72" t="s">
        <v>104</v>
      </c>
      <c r="E903" s="73"/>
      <c r="F903" s="72"/>
      <c r="G903" s="75">
        <f>G925+G904+G971</f>
        <v>1107511.5</v>
      </c>
    </row>
    <row r="904" spans="1:7" ht="31.5">
      <c r="A904" s="74" t="s">
        <v>941</v>
      </c>
      <c r="B904" s="72"/>
      <c r="C904" s="72" t="s">
        <v>21</v>
      </c>
      <c r="D904" s="72" t="s">
        <v>104</v>
      </c>
      <c r="E904" s="116" t="s">
        <v>396</v>
      </c>
      <c r="F904" s="84"/>
      <c r="G904" s="75">
        <f>G915+G905</f>
        <v>806900.7</v>
      </c>
    </row>
    <row r="905" spans="1:7" ht="47.25">
      <c r="A905" s="74" t="s">
        <v>318</v>
      </c>
      <c r="B905" s="72"/>
      <c r="C905" s="72" t="s">
        <v>21</v>
      </c>
      <c r="D905" s="72" t="s">
        <v>104</v>
      </c>
      <c r="E905" s="116" t="s">
        <v>775</v>
      </c>
      <c r="F905" s="84"/>
      <c r="G905" s="75">
        <f>SUM(G906)+G909+G913+G911</f>
        <v>4976.4000000000005</v>
      </c>
    </row>
    <row r="906" spans="1:7" ht="31.5">
      <c r="A906" s="74" t="s">
        <v>776</v>
      </c>
      <c r="B906" s="72"/>
      <c r="C906" s="72" t="s">
        <v>21</v>
      </c>
      <c r="D906" s="72" t="s">
        <v>104</v>
      </c>
      <c r="E906" s="116" t="s">
        <v>777</v>
      </c>
      <c r="F906" s="84"/>
      <c r="G906" s="75">
        <f>SUM(G907:G908)</f>
        <v>2927.3</v>
      </c>
    </row>
    <row r="907" spans="1:7">
      <c r="A907" s="74" t="s">
        <v>131</v>
      </c>
      <c r="B907" s="72"/>
      <c r="C907" s="72" t="s">
        <v>21</v>
      </c>
      <c r="D907" s="72" t="s">
        <v>104</v>
      </c>
      <c r="E907" s="116" t="s">
        <v>777</v>
      </c>
      <c r="F907" s="72" t="s">
        <v>23</v>
      </c>
      <c r="G907" s="75">
        <v>1372.9</v>
      </c>
    </row>
    <row r="908" spans="1:7" ht="31.5">
      <c r="A908" s="74" t="s">
        <v>120</v>
      </c>
      <c r="B908" s="72"/>
      <c r="C908" s="72" t="s">
        <v>21</v>
      </c>
      <c r="D908" s="72" t="s">
        <v>104</v>
      </c>
      <c r="E908" s="116" t="s">
        <v>777</v>
      </c>
      <c r="F908" s="72" t="s">
        <v>113</v>
      </c>
      <c r="G908" s="75">
        <v>1554.4</v>
      </c>
    </row>
    <row r="909" spans="1:7" ht="31.5">
      <c r="A909" s="74" t="s">
        <v>1082</v>
      </c>
      <c r="B909" s="72"/>
      <c r="C909" s="72" t="s">
        <v>21</v>
      </c>
      <c r="D909" s="72" t="s">
        <v>104</v>
      </c>
      <c r="E909" s="116" t="s">
        <v>778</v>
      </c>
      <c r="F909" s="72"/>
      <c r="G909" s="75">
        <f>SUM(G910)</f>
        <v>1435.5</v>
      </c>
    </row>
    <row r="910" spans="1:7" ht="31.5">
      <c r="A910" s="74" t="s">
        <v>120</v>
      </c>
      <c r="B910" s="72"/>
      <c r="C910" s="72" t="s">
        <v>21</v>
      </c>
      <c r="D910" s="72" t="s">
        <v>104</v>
      </c>
      <c r="E910" s="116" t="s">
        <v>778</v>
      </c>
      <c r="F910" s="72" t="s">
        <v>113</v>
      </c>
      <c r="G910" s="75">
        <v>1435.5</v>
      </c>
    </row>
    <row r="911" spans="1:7" ht="78.75">
      <c r="A911" s="74" t="s">
        <v>1083</v>
      </c>
      <c r="B911" s="117"/>
      <c r="C911" s="72" t="s">
        <v>21</v>
      </c>
      <c r="D911" s="72" t="s">
        <v>104</v>
      </c>
      <c r="E911" s="119" t="s">
        <v>1084</v>
      </c>
      <c r="F911" s="72"/>
      <c r="G911" s="75">
        <f>G912</f>
        <v>613.6</v>
      </c>
    </row>
    <row r="912" spans="1:7">
      <c r="A912" s="74" t="s">
        <v>131</v>
      </c>
      <c r="B912" s="117"/>
      <c r="C912" s="72" t="s">
        <v>21</v>
      </c>
      <c r="D912" s="72" t="s">
        <v>104</v>
      </c>
      <c r="E912" s="119" t="s">
        <v>1084</v>
      </c>
      <c r="F912" s="72" t="s">
        <v>23</v>
      </c>
      <c r="G912" s="75">
        <v>613.6</v>
      </c>
    </row>
    <row r="913" spans="1:7" ht="47.25" hidden="1">
      <c r="A913" s="74" t="s">
        <v>139</v>
      </c>
      <c r="B913" s="72"/>
      <c r="C913" s="72" t="s">
        <v>21</v>
      </c>
      <c r="D913" s="72" t="s">
        <v>104</v>
      </c>
      <c r="E913" s="116" t="s">
        <v>779</v>
      </c>
      <c r="F913" s="72"/>
      <c r="G913" s="75">
        <f>SUM(G914)</f>
        <v>0</v>
      </c>
    </row>
    <row r="914" spans="1:7" hidden="1">
      <c r="A914" s="74" t="s">
        <v>131</v>
      </c>
      <c r="B914" s="72"/>
      <c r="C914" s="72" t="s">
        <v>21</v>
      </c>
      <c r="D914" s="72" t="s">
        <v>104</v>
      </c>
      <c r="E914" s="116" t="s">
        <v>779</v>
      </c>
      <c r="F914" s="72" t="s">
        <v>23</v>
      </c>
      <c r="G914" s="75"/>
    </row>
    <row r="915" spans="1:7" ht="63">
      <c r="A915" s="74" t="s">
        <v>322</v>
      </c>
      <c r="B915" s="72"/>
      <c r="C915" s="72" t="s">
        <v>21</v>
      </c>
      <c r="D915" s="72" t="s">
        <v>104</v>
      </c>
      <c r="E915" s="118" t="s">
        <v>398</v>
      </c>
      <c r="F915" s="72"/>
      <c r="G915" s="75">
        <f>G916+G918+G921</f>
        <v>801924.29999999993</v>
      </c>
    </row>
    <row r="916" spans="1:7" ht="31.5">
      <c r="A916" s="74" t="s">
        <v>127</v>
      </c>
      <c r="B916" s="72"/>
      <c r="C916" s="72" t="s">
        <v>21</v>
      </c>
      <c r="D916" s="72" t="s">
        <v>104</v>
      </c>
      <c r="E916" s="118" t="s">
        <v>780</v>
      </c>
      <c r="F916" s="72"/>
      <c r="G916" s="75">
        <f>G917</f>
        <v>7176.7</v>
      </c>
    </row>
    <row r="917" spans="1:7" ht="31.5">
      <c r="A917" s="74" t="s">
        <v>114</v>
      </c>
      <c r="B917" s="72"/>
      <c r="C917" s="72" t="s">
        <v>21</v>
      </c>
      <c r="D917" s="72" t="s">
        <v>104</v>
      </c>
      <c r="E917" s="118" t="s">
        <v>780</v>
      </c>
      <c r="F917" s="72" t="s">
        <v>113</v>
      </c>
      <c r="G917" s="75">
        <v>7176.7</v>
      </c>
    </row>
    <row r="918" spans="1:7" ht="78.75">
      <c r="A918" s="74" t="s">
        <v>126</v>
      </c>
      <c r="B918" s="72"/>
      <c r="C918" s="72" t="s">
        <v>21</v>
      </c>
      <c r="D918" s="72" t="s">
        <v>104</v>
      </c>
      <c r="E918" s="118" t="s">
        <v>781</v>
      </c>
      <c r="F918" s="72"/>
      <c r="G918" s="75">
        <f>G919+G920</f>
        <v>45617.200000000004</v>
      </c>
    </row>
    <row r="919" spans="1:7" ht="47.25">
      <c r="A919" s="78" t="s">
        <v>312</v>
      </c>
      <c r="B919" s="72"/>
      <c r="C919" s="72" t="s">
        <v>21</v>
      </c>
      <c r="D919" s="72" t="s">
        <v>104</v>
      </c>
      <c r="E919" s="118" t="s">
        <v>781</v>
      </c>
      <c r="F919" s="72" t="s">
        <v>107</v>
      </c>
      <c r="G919" s="75">
        <v>42650.3</v>
      </c>
    </row>
    <row r="920" spans="1:7">
      <c r="A920" s="74" t="s">
        <v>131</v>
      </c>
      <c r="B920" s="72"/>
      <c r="C920" s="72" t="s">
        <v>21</v>
      </c>
      <c r="D920" s="72" t="s">
        <v>104</v>
      </c>
      <c r="E920" s="118" t="s">
        <v>781</v>
      </c>
      <c r="F920" s="72" t="s">
        <v>23</v>
      </c>
      <c r="G920" s="75">
        <v>2966.9</v>
      </c>
    </row>
    <row r="921" spans="1:7" ht="63">
      <c r="A921" s="74" t="s">
        <v>128</v>
      </c>
      <c r="B921" s="72"/>
      <c r="C921" s="72" t="s">
        <v>21</v>
      </c>
      <c r="D921" s="72" t="s">
        <v>104</v>
      </c>
      <c r="E921" s="118" t="s">
        <v>782</v>
      </c>
      <c r="F921" s="72"/>
      <c r="G921" s="75">
        <f>G922+G923+G924</f>
        <v>749130.39999999991</v>
      </c>
    </row>
    <row r="922" spans="1:7" ht="47.25">
      <c r="A922" s="74" t="s">
        <v>312</v>
      </c>
      <c r="B922" s="72"/>
      <c r="C922" s="72" t="s">
        <v>21</v>
      </c>
      <c r="D922" s="72" t="s">
        <v>104</v>
      </c>
      <c r="E922" s="118" t="s">
        <v>782</v>
      </c>
      <c r="F922" s="72" t="s">
        <v>107</v>
      </c>
      <c r="G922" s="75">
        <v>322687</v>
      </c>
    </row>
    <row r="923" spans="1:7">
      <c r="A923" s="74" t="s">
        <v>131</v>
      </c>
      <c r="B923" s="72"/>
      <c r="C923" s="72" t="s">
        <v>21</v>
      </c>
      <c r="D923" s="72" t="s">
        <v>104</v>
      </c>
      <c r="E923" s="118" t="s">
        <v>782</v>
      </c>
      <c r="F923" s="72" t="s">
        <v>23</v>
      </c>
      <c r="G923" s="75">
        <v>3890.1</v>
      </c>
    </row>
    <row r="924" spans="1:7" ht="31.5">
      <c r="A924" s="74" t="s">
        <v>114</v>
      </c>
      <c r="B924" s="72"/>
      <c r="C924" s="72" t="s">
        <v>21</v>
      </c>
      <c r="D924" s="72" t="s">
        <v>104</v>
      </c>
      <c r="E924" s="118" t="s">
        <v>782</v>
      </c>
      <c r="F924" s="72" t="s">
        <v>113</v>
      </c>
      <c r="G924" s="75">
        <v>422553.3</v>
      </c>
    </row>
    <row r="925" spans="1:7" ht="31.5">
      <c r="A925" s="74" t="s">
        <v>1029</v>
      </c>
      <c r="B925" s="72"/>
      <c r="C925" s="72" t="s">
        <v>21</v>
      </c>
      <c r="D925" s="72" t="s">
        <v>104</v>
      </c>
      <c r="E925" s="80" t="s">
        <v>620</v>
      </c>
      <c r="F925" s="72"/>
      <c r="G925" s="75">
        <f>G926+G946+G949+G957+G967</f>
        <v>300386.3</v>
      </c>
    </row>
    <row r="926" spans="1:7">
      <c r="A926" s="74" t="s">
        <v>387</v>
      </c>
      <c r="B926" s="72"/>
      <c r="C926" s="72" t="s">
        <v>21</v>
      </c>
      <c r="D926" s="72" t="s">
        <v>104</v>
      </c>
      <c r="E926" s="73" t="s">
        <v>754</v>
      </c>
      <c r="F926" s="73"/>
      <c r="G926" s="75">
        <f>G932+G939+G942+G927+G935+G944+G937</f>
        <v>11353.6</v>
      </c>
    </row>
    <row r="927" spans="1:7">
      <c r="A927" s="74" t="s">
        <v>783</v>
      </c>
      <c r="B927" s="72"/>
      <c r="C927" s="72" t="s">
        <v>21</v>
      </c>
      <c r="D927" s="72" t="s">
        <v>104</v>
      </c>
      <c r="E927" s="99" t="s">
        <v>784</v>
      </c>
      <c r="F927" s="73"/>
      <c r="G927" s="75">
        <f>SUM(G928:G931)</f>
        <v>2480.8000000000002</v>
      </c>
    </row>
    <row r="928" spans="1:7" ht="47.25">
      <c r="A928" s="74" t="s">
        <v>312</v>
      </c>
      <c r="B928" s="72"/>
      <c r="C928" s="72" t="s">
        <v>21</v>
      </c>
      <c r="D928" s="72" t="s">
        <v>104</v>
      </c>
      <c r="E928" s="99" t="s">
        <v>784</v>
      </c>
      <c r="F928" s="73">
        <v>100</v>
      </c>
      <c r="G928" s="75"/>
    </row>
    <row r="929" spans="1:7">
      <c r="A929" s="74" t="s">
        <v>131</v>
      </c>
      <c r="B929" s="72"/>
      <c r="C929" s="72" t="s">
        <v>21</v>
      </c>
      <c r="D929" s="72" t="s">
        <v>104</v>
      </c>
      <c r="E929" s="99" t="s">
        <v>784</v>
      </c>
      <c r="F929" s="73">
        <v>200</v>
      </c>
      <c r="G929" s="75">
        <v>833.7</v>
      </c>
    </row>
    <row r="930" spans="1:7">
      <c r="A930" s="74" t="s">
        <v>111</v>
      </c>
      <c r="B930" s="72"/>
      <c r="C930" s="72" t="s">
        <v>21</v>
      </c>
      <c r="D930" s="72" t="s">
        <v>104</v>
      </c>
      <c r="E930" s="99" t="s">
        <v>784</v>
      </c>
      <c r="F930" s="73">
        <v>300</v>
      </c>
      <c r="G930" s="75">
        <v>110</v>
      </c>
    </row>
    <row r="931" spans="1:7" ht="31.5">
      <c r="A931" s="74" t="s">
        <v>120</v>
      </c>
      <c r="B931" s="72"/>
      <c r="C931" s="72" t="s">
        <v>21</v>
      </c>
      <c r="D931" s="72" t="s">
        <v>104</v>
      </c>
      <c r="E931" s="99" t="s">
        <v>784</v>
      </c>
      <c r="F931" s="73">
        <v>600</v>
      </c>
      <c r="G931" s="75">
        <v>1537.1</v>
      </c>
    </row>
    <row r="932" spans="1:7" ht="31.5">
      <c r="A932" s="74" t="s">
        <v>343</v>
      </c>
      <c r="B932" s="72"/>
      <c r="C932" s="72" t="s">
        <v>21</v>
      </c>
      <c r="D932" s="72" t="s">
        <v>104</v>
      </c>
      <c r="E932" s="73" t="s">
        <v>785</v>
      </c>
      <c r="F932" s="73"/>
      <c r="G932" s="75">
        <f>G933+G934</f>
        <v>570.4</v>
      </c>
    </row>
    <row r="933" spans="1:7">
      <c r="A933" s="74" t="s">
        <v>131</v>
      </c>
      <c r="B933" s="72"/>
      <c r="C933" s="72" t="s">
        <v>21</v>
      </c>
      <c r="D933" s="72" t="s">
        <v>104</v>
      </c>
      <c r="E933" s="73" t="s">
        <v>785</v>
      </c>
      <c r="F933" s="73">
        <v>200</v>
      </c>
      <c r="G933" s="75">
        <v>310.39999999999998</v>
      </c>
    </row>
    <row r="934" spans="1:7" ht="31.5">
      <c r="A934" s="74" t="s">
        <v>120</v>
      </c>
      <c r="B934" s="72"/>
      <c r="C934" s="72" t="s">
        <v>21</v>
      </c>
      <c r="D934" s="72" t="s">
        <v>104</v>
      </c>
      <c r="E934" s="73" t="s">
        <v>785</v>
      </c>
      <c r="F934" s="73">
        <v>600</v>
      </c>
      <c r="G934" s="75">
        <v>260</v>
      </c>
    </row>
    <row r="935" spans="1:7">
      <c r="A935" s="74" t="s">
        <v>786</v>
      </c>
      <c r="B935" s="72"/>
      <c r="C935" s="72" t="s">
        <v>21</v>
      </c>
      <c r="D935" s="72" t="s">
        <v>104</v>
      </c>
      <c r="E935" s="99" t="s">
        <v>787</v>
      </c>
      <c r="F935" s="73"/>
      <c r="G935" s="75">
        <f>G936</f>
        <v>2.4</v>
      </c>
    </row>
    <row r="936" spans="1:7">
      <c r="A936" s="74" t="s">
        <v>131</v>
      </c>
      <c r="B936" s="72"/>
      <c r="C936" s="72" t="s">
        <v>788</v>
      </c>
      <c r="D936" s="72" t="s">
        <v>104</v>
      </c>
      <c r="E936" s="99" t="s">
        <v>787</v>
      </c>
      <c r="F936" s="73">
        <v>200</v>
      </c>
      <c r="G936" s="75">
        <v>2.4</v>
      </c>
    </row>
    <row r="937" spans="1:7" ht="78.75" hidden="1">
      <c r="A937" s="74" t="s">
        <v>1085</v>
      </c>
      <c r="B937" s="72"/>
      <c r="C937" s="72" t="s">
        <v>21</v>
      </c>
      <c r="D937" s="72" t="s">
        <v>104</v>
      </c>
      <c r="E937" s="99" t="s">
        <v>1086</v>
      </c>
      <c r="F937" s="73"/>
      <c r="G937" s="75">
        <f>G938</f>
        <v>0</v>
      </c>
    </row>
    <row r="938" spans="1:7" hidden="1">
      <c r="A938" s="74" t="s">
        <v>131</v>
      </c>
      <c r="B938" s="72"/>
      <c r="C938" s="72" t="s">
        <v>21</v>
      </c>
      <c r="D938" s="72" t="s">
        <v>104</v>
      </c>
      <c r="E938" s="99" t="s">
        <v>1086</v>
      </c>
      <c r="F938" s="73">
        <v>200</v>
      </c>
      <c r="G938" s="75"/>
    </row>
    <row r="939" spans="1:7" ht="47.25">
      <c r="A939" s="74" t="s">
        <v>1087</v>
      </c>
      <c r="B939" s="72"/>
      <c r="C939" s="72" t="s">
        <v>21</v>
      </c>
      <c r="D939" s="72" t="s">
        <v>104</v>
      </c>
      <c r="E939" s="73" t="s">
        <v>791</v>
      </c>
      <c r="F939" s="73"/>
      <c r="G939" s="75">
        <f>G940+G941</f>
        <v>8000</v>
      </c>
    </row>
    <row r="940" spans="1:7">
      <c r="A940" s="74" t="s">
        <v>131</v>
      </c>
      <c r="B940" s="72"/>
      <c r="C940" s="72" t="s">
        <v>21</v>
      </c>
      <c r="D940" s="72" t="s">
        <v>104</v>
      </c>
      <c r="E940" s="73" t="s">
        <v>791</v>
      </c>
      <c r="F940" s="73">
        <v>200</v>
      </c>
      <c r="G940" s="75">
        <v>3687.5</v>
      </c>
    </row>
    <row r="941" spans="1:7" ht="31.5">
      <c r="A941" s="74" t="s">
        <v>120</v>
      </c>
      <c r="B941" s="72"/>
      <c r="C941" s="72" t="s">
        <v>21</v>
      </c>
      <c r="D941" s="72" t="s">
        <v>104</v>
      </c>
      <c r="E941" s="73" t="s">
        <v>791</v>
      </c>
      <c r="F941" s="73">
        <v>600</v>
      </c>
      <c r="G941" s="75">
        <v>4312.5</v>
      </c>
    </row>
    <row r="942" spans="1:7" ht="47.25" hidden="1">
      <c r="A942" s="74" t="s">
        <v>792</v>
      </c>
      <c r="B942" s="72"/>
      <c r="C942" s="72" t="s">
        <v>21</v>
      </c>
      <c r="D942" s="72" t="s">
        <v>104</v>
      </c>
      <c r="E942" s="73" t="s">
        <v>793</v>
      </c>
      <c r="F942" s="73"/>
      <c r="G942" s="75">
        <f>G943</f>
        <v>0</v>
      </c>
    </row>
    <row r="943" spans="1:7" hidden="1">
      <c r="A943" s="74" t="s">
        <v>131</v>
      </c>
      <c r="B943" s="72"/>
      <c r="C943" s="72" t="s">
        <v>21</v>
      </c>
      <c r="D943" s="72" t="s">
        <v>104</v>
      </c>
      <c r="E943" s="73" t="s">
        <v>793</v>
      </c>
      <c r="F943" s="73">
        <v>200</v>
      </c>
      <c r="G943" s="75"/>
    </row>
    <row r="944" spans="1:7" ht="31.5">
      <c r="A944" s="74" t="s">
        <v>789</v>
      </c>
      <c r="B944" s="72"/>
      <c r="C944" s="72" t="s">
        <v>788</v>
      </c>
      <c r="D944" s="72" t="s">
        <v>104</v>
      </c>
      <c r="E944" s="99" t="s">
        <v>790</v>
      </c>
      <c r="F944" s="73"/>
      <c r="G944" s="75">
        <f>G945</f>
        <v>300</v>
      </c>
    </row>
    <row r="945" spans="1:7" ht="31.5">
      <c r="A945" s="74" t="s">
        <v>120</v>
      </c>
      <c r="B945" s="72"/>
      <c r="C945" s="72" t="s">
        <v>788</v>
      </c>
      <c r="D945" s="72" t="s">
        <v>104</v>
      </c>
      <c r="E945" s="99" t="s">
        <v>790</v>
      </c>
      <c r="F945" s="73">
        <v>600</v>
      </c>
      <c r="G945" s="75">
        <v>300</v>
      </c>
    </row>
    <row r="946" spans="1:7" ht="47.25">
      <c r="A946" s="74" t="s">
        <v>432</v>
      </c>
      <c r="B946" s="72"/>
      <c r="C946" s="72" t="s">
        <v>21</v>
      </c>
      <c r="D946" s="72" t="s">
        <v>104</v>
      </c>
      <c r="E946" s="73" t="s">
        <v>760</v>
      </c>
      <c r="F946" s="72"/>
      <c r="G946" s="75">
        <f>SUM(G947)</f>
        <v>143953.5</v>
      </c>
    </row>
    <row r="947" spans="1:7">
      <c r="A947" s="74" t="s">
        <v>783</v>
      </c>
      <c r="B947" s="72"/>
      <c r="C947" s="72" t="s">
        <v>21</v>
      </c>
      <c r="D947" s="72" t="s">
        <v>104</v>
      </c>
      <c r="E947" s="73" t="s">
        <v>794</v>
      </c>
      <c r="F947" s="72"/>
      <c r="G947" s="75">
        <f>G948</f>
        <v>143953.5</v>
      </c>
    </row>
    <row r="948" spans="1:7" ht="31.5">
      <c r="A948" s="74" t="s">
        <v>120</v>
      </c>
      <c r="B948" s="72"/>
      <c r="C948" s="72" t="s">
        <v>21</v>
      </c>
      <c r="D948" s="72" t="s">
        <v>104</v>
      </c>
      <c r="E948" s="73" t="s">
        <v>794</v>
      </c>
      <c r="F948" s="72" t="s">
        <v>113</v>
      </c>
      <c r="G948" s="75">
        <v>143953.5</v>
      </c>
    </row>
    <row r="949" spans="1:7">
      <c r="A949" s="74" t="s">
        <v>37</v>
      </c>
      <c r="B949" s="72"/>
      <c r="C949" s="72" t="s">
        <v>21</v>
      </c>
      <c r="D949" s="72" t="s">
        <v>104</v>
      </c>
      <c r="E949" s="80" t="s">
        <v>762</v>
      </c>
      <c r="F949" s="72"/>
      <c r="G949" s="75">
        <f>SUM(G950)</f>
        <v>2841.4</v>
      </c>
    </row>
    <row r="950" spans="1:7">
      <c r="A950" s="74" t="s">
        <v>783</v>
      </c>
      <c r="B950" s="72"/>
      <c r="C950" s="72" t="s">
        <v>21</v>
      </c>
      <c r="D950" s="72" t="s">
        <v>104</v>
      </c>
      <c r="E950" s="80" t="s">
        <v>795</v>
      </c>
      <c r="F950" s="72"/>
      <c r="G950" s="75">
        <f>G952+G954+G956</f>
        <v>2841.4</v>
      </c>
    </row>
    <row r="951" spans="1:7" hidden="1">
      <c r="A951" s="74" t="s">
        <v>764</v>
      </c>
      <c r="B951" s="72"/>
      <c r="C951" s="72" t="s">
        <v>21</v>
      </c>
      <c r="D951" s="72" t="s">
        <v>104</v>
      </c>
      <c r="E951" s="80" t="s">
        <v>796</v>
      </c>
      <c r="F951" s="72"/>
      <c r="G951" s="75">
        <f>G952</f>
        <v>0</v>
      </c>
    </row>
    <row r="952" spans="1:7" ht="31.5" hidden="1">
      <c r="A952" s="74" t="s">
        <v>120</v>
      </c>
      <c r="B952" s="72"/>
      <c r="C952" s="72" t="s">
        <v>21</v>
      </c>
      <c r="D952" s="72" t="s">
        <v>104</v>
      </c>
      <c r="E952" s="80" t="s">
        <v>796</v>
      </c>
      <c r="F952" s="72" t="s">
        <v>113</v>
      </c>
      <c r="G952" s="75"/>
    </row>
    <row r="953" spans="1:7" hidden="1">
      <c r="A953" s="74" t="s">
        <v>766</v>
      </c>
      <c r="B953" s="72"/>
      <c r="C953" s="72" t="s">
        <v>21</v>
      </c>
      <c r="D953" s="72" t="s">
        <v>104</v>
      </c>
      <c r="E953" s="80" t="s">
        <v>797</v>
      </c>
      <c r="F953" s="72"/>
      <c r="G953" s="75">
        <f>G954</f>
        <v>0</v>
      </c>
    </row>
    <row r="954" spans="1:7" ht="31.5" hidden="1">
      <c r="A954" s="74" t="s">
        <v>120</v>
      </c>
      <c r="B954" s="72"/>
      <c r="C954" s="72" t="s">
        <v>21</v>
      </c>
      <c r="D954" s="72" t="s">
        <v>104</v>
      </c>
      <c r="E954" s="80" t="s">
        <v>797</v>
      </c>
      <c r="F954" s="72" t="s">
        <v>113</v>
      </c>
      <c r="G954" s="75"/>
    </row>
    <row r="955" spans="1:7">
      <c r="A955" s="74" t="s">
        <v>768</v>
      </c>
      <c r="B955" s="72"/>
      <c r="C955" s="72" t="s">
        <v>21</v>
      </c>
      <c r="D955" s="72" t="s">
        <v>104</v>
      </c>
      <c r="E955" s="80" t="s">
        <v>798</v>
      </c>
      <c r="F955" s="72"/>
      <c r="G955" s="75">
        <f>G956</f>
        <v>2841.4</v>
      </c>
    </row>
    <row r="956" spans="1:7" ht="31.5">
      <c r="A956" s="74" t="s">
        <v>120</v>
      </c>
      <c r="B956" s="72"/>
      <c r="C956" s="72" t="s">
        <v>21</v>
      </c>
      <c r="D956" s="72" t="s">
        <v>104</v>
      </c>
      <c r="E956" s="80" t="s">
        <v>798</v>
      </c>
      <c r="F956" s="72" t="s">
        <v>113</v>
      </c>
      <c r="G956" s="75">
        <v>2841.4</v>
      </c>
    </row>
    <row r="957" spans="1:7">
      <c r="A957" s="74" t="s">
        <v>7</v>
      </c>
      <c r="B957" s="72"/>
      <c r="C957" s="72" t="s">
        <v>21</v>
      </c>
      <c r="D957" s="72" t="s">
        <v>104</v>
      </c>
      <c r="E957" s="80" t="s">
        <v>770</v>
      </c>
      <c r="F957" s="80"/>
      <c r="G957" s="75">
        <f>SUM(G958+G963)</f>
        <v>134188.70000000001</v>
      </c>
    </row>
    <row r="958" spans="1:7">
      <c r="A958" s="74" t="s">
        <v>783</v>
      </c>
      <c r="B958" s="72"/>
      <c r="C958" s="72" t="s">
        <v>21</v>
      </c>
      <c r="D958" s="72" t="s">
        <v>104</v>
      </c>
      <c r="E958" s="80" t="s">
        <v>799</v>
      </c>
      <c r="F958" s="80"/>
      <c r="G958" s="75">
        <f>G959+G960+G962+G961</f>
        <v>124095.70000000001</v>
      </c>
    </row>
    <row r="959" spans="1:7" ht="47.25">
      <c r="A959" s="78" t="s">
        <v>312</v>
      </c>
      <c r="B959" s="72"/>
      <c r="C959" s="72" t="s">
        <v>21</v>
      </c>
      <c r="D959" s="72" t="s">
        <v>104</v>
      </c>
      <c r="E959" s="80" t="s">
        <v>799</v>
      </c>
      <c r="F959" s="72" t="s">
        <v>107</v>
      </c>
      <c r="G959" s="75">
        <v>64067.9</v>
      </c>
    </row>
    <row r="960" spans="1:7">
      <c r="A960" s="74" t="s">
        <v>131</v>
      </c>
      <c r="B960" s="72"/>
      <c r="C960" s="72" t="s">
        <v>21</v>
      </c>
      <c r="D960" s="72" t="s">
        <v>104</v>
      </c>
      <c r="E960" s="80" t="s">
        <v>799</v>
      </c>
      <c r="F960" s="72" t="s">
        <v>23</v>
      </c>
      <c r="G960" s="75">
        <v>47193.7</v>
      </c>
    </row>
    <row r="961" spans="1:7">
      <c r="A961" s="74" t="s">
        <v>111</v>
      </c>
      <c r="B961" s="72"/>
      <c r="C961" s="72" t="s">
        <v>21</v>
      </c>
      <c r="D961" s="72" t="s">
        <v>104</v>
      </c>
      <c r="E961" s="80" t="s">
        <v>799</v>
      </c>
      <c r="F961" s="72" t="s">
        <v>112</v>
      </c>
      <c r="G961" s="75"/>
    </row>
    <row r="962" spans="1:7">
      <c r="A962" s="74" t="s">
        <v>109</v>
      </c>
      <c r="B962" s="72"/>
      <c r="C962" s="72" t="s">
        <v>21</v>
      </c>
      <c r="D962" s="72" t="s">
        <v>104</v>
      </c>
      <c r="E962" s="80" t="s">
        <v>799</v>
      </c>
      <c r="F962" s="72" t="s">
        <v>40</v>
      </c>
      <c r="G962" s="75">
        <v>12834.1</v>
      </c>
    </row>
    <row r="963" spans="1:7">
      <c r="A963" s="74" t="s">
        <v>786</v>
      </c>
      <c r="B963" s="72"/>
      <c r="C963" s="72" t="s">
        <v>21</v>
      </c>
      <c r="D963" s="72" t="s">
        <v>104</v>
      </c>
      <c r="E963" s="73" t="s">
        <v>800</v>
      </c>
      <c r="F963" s="73"/>
      <c r="G963" s="75">
        <f>G964+G965+G966</f>
        <v>10093</v>
      </c>
    </row>
    <row r="964" spans="1:7" ht="47.25">
      <c r="A964" s="78" t="s">
        <v>312</v>
      </c>
      <c r="B964" s="72"/>
      <c r="C964" s="72" t="s">
        <v>21</v>
      </c>
      <c r="D964" s="72" t="s">
        <v>104</v>
      </c>
      <c r="E964" s="73" t="s">
        <v>800</v>
      </c>
      <c r="F964" s="73">
        <v>100</v>
      </c>
      <c r="G964" s="75">
        <v>5493.6</v>
      </c>
    </row>
    <row r="965" spans="1:7">
      <c r="A965" s="74" t="s">
        <v>131</v>
      </c>
      <c r="B965" s="72"/>
      <c r="C965" s="72" t="s">
        <v>21</v>
      </c>
      <c r="D965" s="72" t="s">
        <v>104</v>
      </c>
      <c r="E965" s="73" t="s">
        <v>800</v>
      </c>
      <c r="F965" s="73">
        <v>200</v>
      </c>
      <c r="G965" s="75">
        <v>3420.4</v>
      </c>
    </row>
    <row r="966" spans="1:7">
      <c r="A966" s="74" t="s">
        <v>109</v>
      </c>
      <c r="B966" s="72"/>
      <c r="C966" s="72" t="s">
        <v>21</v>
      </c>
      <c r="D966" s="72" t="s">
        <v>104</v>
      </c>
      <c r="E966" s="73" t="s">
        <v>800</v>
      </c>
      <c r="F966" s="73">
        <v>800</v>
      </c>
      <c r="G966" s="75">
        <v>1179</v>
      </c>
    </row>
    <row r="967" spans="1:7" ht="31.5">
      <c r="A967" s="74" t="s">
        <v>772</v>
      </c>
      <c r="B967" s="72"/>
      <c r="C967" s="72" t="s">
        <v>21</v>
      </c>
      <c r="D967" s="72" t="s">
        <v>104</v>
      </c>
      <c r="E967" s="80" t="s">
        <v>773</v>
      </c>
      <c r="F967" s="72"/>
      <c r="G967" s="75">
        <f>G968</f>
        <v>8049.1</v>
      </c>
    </row>
    <row r="968" spans="1:7">
      <c r="A968" s="74" t="s">
        <v>387</v>
      </c>
      <c r="B968" s="72"/>
      <c r="C968" s="72" t="s">
        <v>21</v>
      </c>
      <c r="D968" s="72" t="s">
        <v>104</v>
      </c>
      <c r="E968" s="80" t="s">
        <v>774</v>
      </c>
      <c r="F968" s="72"/>
      <c r="G968" s="75">
        <f>SUM(G969:G970)</f>
        <v>8049.1</v>
      </c>
    </row>
    <row r="969" spans="1:7">
      <c r="A969" s="74" t="s">
        <v>131</v>
      </c>
      <c r="B969" s="72"/>
      <c r="C969" s="72" t="s">
        <v>21</v>
      </c>
      <c r="D969" s="72" t="s">
        <v>104</v>
      </c>
      <c r="E969" s="80" t="s">
        <v>774</v>
      </c>
      <c r="F969" s="72" t="s">
        <v>23</v>
      </c>
      <c r="G969" s="75">
        <v>5954.8</v>
      </c>
    </row>
    <row r="970" spans="1:7" ht="31.5">
      <c r="A970" s="74" t="s">
        <v>120</v>
      </c>
      <c r="B970" s="72"/>
      <c r="C970" s="72" t="s">
        <v>21</v>
      </c>
      <c r="D970" s="72" t="s">
        <v>104</v>
      </c>
      <c r="E970" s="80" t="s">
        <v>774</v>
      </c>
      <c r="F970" s="72" t="s">
        <v>113</v>
      </c>
      <c r="G970" s="75">
        <v>2094.3000000000002</v>
      </c>
    </row>
    <row r="971" spans="1:7" ht="31.5">
      <c r="A971" s="120" t="s">
        <v>1023</v>
      </c>
      <c r="B971" s="121"/>
      <c r="C971" s="122" t="s">
        <v>21</v>
      </c>
      <c r="D971" s="122" t="s">
        <v>104</v>
      </c>
      <c r="E971" s="123" t="s">
        <v>384</v>
      </c>
      <c r="F971" s="122"/>
      <c r="G971" s="124">
        <f>G974</f>
        <v>224.5</v>
      </c>
    </row>
    <row r="972" spans="1:7">
      <c r="A972" s="120" t="s">
        <v>587</v>
      </c>
      <c r="B972" s="122"/>
      <c r="C972" s="122" t="s">
        <v>21</v>
      </c>
      <c r="D972" s="122" t="s">
        <v>104</v>
      </c>
      <c r="E972" s="123" t="s">
        <v>588</v>
      </c>
      <c r="F972" s="122"/>
      <c r="G972" s="124">
        <f>G973</f>
        <v>224.5</v>
      </c>
    </row>
    <row r="973" spans="1:7">
      <c r="A973" s="125" t="s">
        <v>387</v>
      </c>
      <c r="B973" s="122"/>
      <c r="C973" s="122" t="s">
        <v>21</v>
      </c>
      <c r="D973" s="122" t="s">
        <v>104</v>
      </c>
      <c r="E973" s="123" t="s">
        <v>683</v>
      </c>
      <c r="F973" s="122"/>
      <c r="G973" s="124">
        <f>G974</f>
        <v>224.5</v>
      </c>
    </row>
    <row r="974" spans="1:7">
      <c r="A974" s="125" t="s">
        <v>42</v>
      </c>
      <c r="B974" s="122"/>
      <c r="C974" s="122" t="s">
        <v>21</v>
      </c>
      <c r="D974" s="122" t="s">
        <v>104</v>
      </c>
      <c r="E974" s="123" t="s">
        <v>684</v>
      </c>
      <c r="F974" s="122"/>
      <c r="G974" s="124">
        <f>G975+G976</f>
        <v>224.5</v>
      </c>
    </row>
    <row r="975" spans="1:7">
      <c r="A975" s="125" t="s">
        <v>131</v>
      </c>
      <c r="B975" s="122"/>
      <c r="C975" s="122" t="s">
        <v>21</v>
      </c>
      <c r="D975" s="122" t="s">
        <v>104</v>
      </c>
      <c r="E975" s="123" t="s">
        <v>684</v>
      </c>
      <c r="F975" s="122" t="s">
        <v>23</v>
      </c>
      <c r="G975" s="124">
        <v>54.5</v>
      </c>
    </row>
    <row r="976" spans="1:7" ht="31.5">
      <c r="A976" s="125" t="s">
        <v>120</v>
      </c>
      <c r="B976" s="122"/>
      <c r="C976" s="122" t="s">
        <v>21</v>
      </c>
      <c r="D976" s="122" t="s">
        <v>104</v>
      </c>
      <c r="E976" s="123" t="s">
        <v>684</v>
      </c>
      <c r="F976" s="122" t="s">
        <v>113</v>
      </c>
      <c r="G976" s="124">
        <v>170</v>
      </c>
    </row>
    <row r="977" spans="1:7">
      <c r="A977" s="74" t="s">
        <v>369</v>
      </c>
      <c r="B977" s="72"/>
      <c r="C977" s="72" t="s">
        <v>21</v>
      </c>
      <c r="D977" s="72" t="s">
        <v>17</v>
      </c>
      <c r="E977" s="72"/>
      <c r="F977" s="72"/>
      <c r="G977" s="75">
        <f>G978</f>
        <v>74752.2</v>
      </c>
    </row>
    <row r="978" spans="1:7" ht="31.5">
      <c r="A978" s="74" t="s">
        <v>1029</v>
      </c>
      <c r="B978" s="72"/>
      <c r="C978" s="72" t="s">
        <v>21</v>
      </c>
      <c r="D978" s="72" t="s">
        <v>17</v>
      </c>
      <c r="E978" s="119" t="s">
        <v>620</v>
      </c>
      <c r="F978" s="72"/>
      <c r="G978" s="75">
        <f>G982+G979+G989+G985</f>
        <v>74752.2</v>
      </c>
    </row>
    <row r="979" spans="1:7">
      <c r="A979" s="74" t="s">
        <v>387</v>
      </c>
      <c r="B979" s="72"/>
      <c r="C979" s="72" t="s">
        <v>21</v>
      </c>
      <c r="D979" s="72" t="s">
        <v>17</v>
      </c>
      <c r="E979" s="99" t="s">
        <v>754</v>
      </c>
      <c r="F979" s="72"/>
      <c r="G979" s="75">
        <f>G980</f>
        <v>222.8</v>
      </c>
    </row>
    <row r="980" spans="1:7">
      <c r="A980" s="74" t="s">
        <v>801</v>
      </c>
      <c r="B980" s="72"/>
      <c r="C980" s="72" t="s">
        <v>21</v>
      </c>
      <c r="D980" s="72" t="s">
        <v>17</v>
      </c>
      <c r="E980" s="119" t="s">
        <v>802</v>
      </c>
      <c r="F980" s="72"/>
      <c r="G980" s="75">
        <f>G981</f>
        <v>222.8</v>
      </c>
    </row>
    <row r="981" spans="1:7" ht="31.5">
      <c r="A981" s="74" t="s">
        <v>120</v>
      </c>
      <c r="B981" s="72"/>
      <c r="C981" s="72" t="s">
        <v>21</v>
      </c>
      <c r="D981" s="72" t="s">
        <v>17</v>
      </c>
      <c r="E981" s="119" t="s">
        <v>802</v>
      </c>
      <c r="F981" s="72" t="s">
        <v>113</v>
      </c>
      <c r="G981" s="75">
        <v>222.8</v>
      </c>
    </row>
    <row r="982" spans="1:7" ht="47.25">
      <c r="A982" s="74" t="s">
        <v>432</v>
      </c>
      <c r="B982" s="72"/>
      <c r="C982" s="72" t="s">
        <v>21</v>
      </c>
      <c r="D982" s="72" t="s">
        <v>17</v>
      </c>
      <c r="E982" s="99" t="s">
        <v>760</v>
      </c>
      <c r="F982" s="72"/>
      <c r="G982" s="75">
        <f>SUM(G983)</f>
        <v>73378.399999999994</v>
      </c>
    </row>
    <row r="983" spans="1:7">
      <c r="A983" s="74" t="s">
        <v>801</v>
      </c>
      <c r="B983" s="72"/>
      <c r="C983" s="72" t="s">
        <v>21</v>
      </c>
      <c r="D983" s="72" t="s">
        <v>17</v>
      </c>
      <c r="E983" s="99" t="s">
        <v>803</v>
      </c>
      <c r="F983" s="72"/>
      <c r="G983" s="75">
        <f>G984</f>
        <v>73378.399999999994</v>
      </c>
    </row>
    <row r="984" spans="1:7" ht="31.5">
      <c r="A984" s="74" t="s">
        <v>804</v>
      </c>
      <c r="B984" s="72"/>
      <c r="C984" s="72" t="s">
        <v>21</v>
      </c>
      <c r="D984" s="72" t="s">
        <v>17</v>
      </c>
      <c r="E984" s="99" t="s">
        <v>803</v>
      </c>
      <c r="F984" s="72" t="s">
        <v>113</v>
      </c>
      <c r="G984" s="75">
        <v>73378.399999999994</v>
      </c>
    </row>
    <row r="985" spans="1:7">
      <c r="A985" s="74" t="s">
        <v>37</v>
      </c>
      <c r="B985" s="72"/>
      <c r="C985" s="72" t="s">
        <v>21</v>
      </c>
      <c r="D985" s="72" t="s">
        <v>17</v>
      </c>
      <c r="E985" s="119" t="s">
        <v>762</v>
      </c>
      <c r="F985" s="72"/>
      <c r="G985" s="75">
        <f>G986</f>
        <v>265.3</v>
      </c>
    </row>
    <row r="986" spans="1:7">
      <c r="A986" s="74" t="s">
        <v>801</v>
      </c>
      <c r="B986" s="72"/>
      <c r="C986" s="72" t="s">
        <v>21</v>
      </c>
      <c r="D986" s="72" t="s">
        <v>17</v>
      </c>
      <c r="E986" s="119" t="s">
        <v>1088</v>
      </c>
      <c r="F986" s="72"/>
      <c r="G986" s="75">
        <f>G987</f>
        <v>265.3</v>
      </c>
    </row>
    <row r="987" spans="1:7">
      <c r="A987" s="74" t="s">
        <v>768</v>
      </c>
      <c r="B987" s="72"/>
      <c r="C987" s="72" t="s">
        <v>21</v>
      </c>
      <c r="D987" s="72" t="s">
        <v>17</v>
      </c>
      <c r="E987" s="119" t="s">
        <v>1089</v>
      </c>
      <c r="F987" s="72"/>
      <c r="G987" s="75">
        <f>G988</f>
        <v>265.3</v>
      </c>
    </row>
    <row r="988" spans="1:7" ht="31.5">
      <c r="A988" s="74" t="s">
        <v>120</v>
      </c>
      <c r="B988" s="72"/>
      <c r="C988" s="72" t="s">
        <v>21</v>
      </c>
      <c r="D988" s="72" t="s">
        <v>17</v>
      </c>
      <c r="E988" s="119" t="s">
        <v>1089</v>
      </c>
      <c r="F988" s="72" t="s">
        <v>113</v>
      </c>
      <c r="G988" s="75">
        <v>265.3</v>
      </c>
    </row>
    <row r="989" spans="1:7" ht="31.5">
      <c r="A989" s="74" t="s">
        <v>772</v>
      </c>
      <c r="B989" s="72"/>
      <c r="C989" s="72" t="s">
        <v>21</v>
      </c>
      <c r="D989" s="72" t="s">
        <v>17</v>
      </c>
      <c r="E989" s="119" t="s">
        <v>773</v>
      </c>
      <c r="F989" s="72"/>
      <c r="G989" s="75">
        <f>G990</f>
        <v>885.7</v>
      </c>
    </row>
    <row r="990" spans="1:7">
      <c r="A990" s="74" t="s">
        <v>387</v>
      </c>
      <c r="B990" s="72"/>
      <c r="C990" s="72" t="s">
        <v>21</v>
      </c>
      <c r="D990" s="72" t="s">
        <v>17</v>
      </c>
      <c r="E990" s="119" t="s">
        <v>774</v>
      </c>
      <c r="F990" s="72"/>
      <c r="G990" s="75">
        <f>SUM(G991)</f>
        <v>885.7</v>
      </c>
    </row>
    <row r="991" spans="1:7" ht="31.5">
      <c r="A991" s="74" t="s">
        <v>120</v>
      </c>
      <c r="B991" s="72"/>
      <c r="C991" s="72" t="s">
        <v>21</v>
      </c>
      <c r="D991" s="72" t="s">
        <v>17</v>
      </c>
      <c r="E991" s="119" t="s">
        <v>774</v>
      </c>
      <c r="F991" s="72" t="s">
        <v>113</v>
      </c>
      <c r="G991" s="75">
        <v>885.7</v>
      </c>
    </row>
    <row r="992" spans="1:7">
      <c r="A992" s="74" t="s">
        <v>619</v>
      </c>
      <c r="B992" s="72"/>
      <c r="C992" s="72" t="s">
        <v>21</v>
      </c>
      <c r="D992" s="72" t="s">
        <v>21</v>
      </c>
      <c r="E992" s="72"/>
      <c r="F992" s="72"/>
      <c r="G992" s="75">
        <f>SUM(G1005+G1008+G1011)+G993+G999+G1038</f>
        <v>29738</v>
      </c>
    </row>
    <row r="993" spans="1:7" ht="31.5">
      <c r="A993" s="74" t="s">
        <v>941</v>
      </c>
      <c r="B993" s="72"/>
      <c r="C993" s="72" t="s">
        <v>21</v>
      </c>
      <c r="D993" s="72" t="s">
        <v>21</v>
      </c>
      <c r="E993" s="116" t="s">
        <v>396</v>
      </c>
      <c r="F993" s="72"/>
      <c r="G993" s="75">
        <f>SUM(G994)</f>
        <v>20122.900000000001</v>
      </c>
    </row>
    <row r="994" spans="1:7" ht="47.25">
      <c r="A994" s="74" t="s">
        <v>318</v>
      </c>
      <c r="B994" s="72"/>
      <c r="C994" s="72" t="s">
        <v>21</v>
      </c>
      <c r="D994" s="72" t="s">
        <v>21</v>
      </c>
      <c r="E994" s="116" t="s">
        <v>775</v>
      </c>
      <c r="F994" s="72"/>
      <c r="G994" s="75">
        <f>SUM(G995)</f>
        <v>20122.900000000001</v>
      </c>
    </row>
    <row r="995" spans="1:7">
      <c r="A995" s="74" t="s">
        <v>134</v>
      </c>
      <c r="B995" s="72"/>
      <c r="C995" s="72" t="s">
        <v>21</v>
      </c>
      <c r="D995" s="72" t="s">
        <v>21</v>
      </c>
      <c r="E995" s="72" t="s">
        <v>805</v>
      </c>
      <c r="F995" s="72"/>
      <c r="G995" s="75">
        <f>SUM(G996:G998)</f>
        <v>20122.900000000001</v>
      </c>
    </row>
    <row r="996" spans="1:7">
      <c r="A996" s="74" t="s">
        <v>131</v>
      </c>
      <c r="B996" s="72"/>
      <c r="C996" s="72" t="s">
        <v>21</v>
      </c>
      <c r="D996" s="72" t="s">
        <v>21</v>
      </c>
      <c r="E996" s="72" t="s">
        <v>805</v>
      </c>
      <c r="F996" s="82" t="s">
        <v>23</v>
      </c>
      <c r="G996" s="75">
        <v>2524</v>
      </c>
    </row>
    <row r="997" spans="1:7" ht="31.5">
      <c r="A997" s="74" t="s">
        <v>804</v>
      </c>
      <c r="B997" s="72"/>
      <c r="C997" s="72" t="s">
        <v>21</v>
      </c>
      <c r="D997" s="72" t="s">
        <v>21</v>
      </c>
      <c r="E997" s="72" t="s">
        <v>805</v>
      </c>
      <c r="F997" s="82" t="s">
        <v>113</v>
      </c>
      <c r="G997" s="75">
        <v>4909.5</v>
      </c>
    </row>
    <row r="998" spans="1:7">
      <c r="A998" s="74" t="s">
        <v>109</v>
      </c>
      <c r="B998" s="72"/>
      <c r="C998" s="72" t="s">
        <v>21</v>
      </c>
      <c r="D998" s="72" t="s">
        <v>21</v>
      </c>
      <c r="E998" s="72" t="s">
        <v>805</v>
      </c>
      <c r="F998" s="82" t="s">
        <v>40</v>
      </c>
      <c r="G998" s="75">
        <v>12689.4</v>
      </c>
    </row>
    <row r="999" spans="1:7" ht="31.5">
      <c r="A999" s="74" t="s">
        <v>1090</v>
      </c>
      <c r="B999" s="72"/>
      <c r="C999" s="72" t="s">
        <v>21</v>
      </c>
      <c r="D999" s="72" t="s">
        <v>21</v>
      </c>
      <c r="E999" s="119" t="s">
        <v>1091</v>
      </c>
      <c r="F999" s="72"/>
      <c r="G999" s="75">
        <f>G1000</f>
        <v>338.6</v>
      </c>
    </row>
    <row r="1000" spans="1:7" ht="47.25">
      <c r="A1000" s="74" t="s">
        <v>318</v>
      </c>
      <c r="B1000" s="72"/>
      <c r="C1000" s="72" t="s">
        <v>21</v>
      </c>
      <c r="D1000" s="72" t="s">
        <v>21</v>
      </c>
      <c r="E1000" s="119" t="s">
        <v>1092</v>
      </c>
      <c r="F1000" s="72"/>
      <c r="G1000" s="75">
        <f>G1001</f>
        <v>338.6</v>
      </c>
    </row>
    <row r="1001" spans="1:7">
      <c r="A1001" s="74" t="s">
        <v>1093</v>
      </c>
      <c r="B1001" s="72"/>
      <c r="C1001" s="72" t="s">
        <v>21</v>
      </c>
      <c r="D1001" s="72" t="s">
        <v>21</v>
      </c>
      <c r="E1001" s="119" t="s">
        <v>1094</v>
      </c>
      <c r="F1001" s="72"/>
      <c r="G1001" s="75">
        <f>SUM(G1002:G1004)</f>
        <v>338.6</v>
      </c>
    </row>
    <row r="1002" spans="1:7" ht="47.25">
      <c r="A1002" s="74" t="s">
        <v>318</v>
      </c>
      <c r="B1002" s="72"/>
      <c r="C1002" s="72" t="s">
        <v>21</v>
      </c>
      <c r="D1002" s="72" t="s">
        <v>21</v>
      </c>
      <c r="E1002" s="119" t="s">
        <v>1094</v>
      </c>
      <c r="F1002" s="72" t="s">
        <v>107</v>
      </c>
      <c r="G1002" s="75">
        <v>35</v>
      </c>
    </row>
    <row r="1003" spans="1:7">
      <c r="A1003" s="74" t="s">
        <v>131</v>
      </c>
      <c r="B1003" s="72"/>
      <c r="C1003" s="72" t="s">
        <v>21</v>
      </c>
      <c r="D1003" s="72" t="s">
        <v>21</v>
      </c>
      <c r="E1003" s="119" t="s">
        <v>1094</v>
      </c>
      <c r="F1003" s="72" t="s">
        <v>23</v>
      </c>
      <c r="G1003" s="75">
        <v>253.6</v>
      </c>
    </row>
    <row r="1004" spans="1:7">
      <c r="A1004" s="74" t="s">
        <v>111</v>
      </c>
      <c r="B1004" s="72"/>
      <c r="C1004" s="72" t="s">
        <v>21</v>
      </c>
      <c r="D1004" s="72" t="s">
        <v>21</v>
      </c>
      <c r="E1004" s="119" t="s">
        <v>1094</v>
      </c>
      <c r="F1004" s="72" t="s">
        <v>112</v>
      </c>
      <c r="G1004" s="75">
        <v>50</v>
      </c>
    </row>
    <row r="1005" spans="1:7" ht="31.5">
      <c r="A1005" s="74" t="s">
        <v>1095</v>
      </c>
      <c r="B1005" s="82"/>
      <c r="C1005" s="82" t="s">
        <v>21</v>
      </c>
      <c r="D1005" s="82" t="s">
        <v>21</v>
      </c>
      <c r="E1005" s="82" t="s">
        <v>425</v>
      </c>
      <c r="F1005" s="82"/>
      <c r="G1005" s="79">
        <f>G1006</f>
        <v>78</v>
      </c>
    </row>
    <row r="1006" spans="1:7">
      <c r="A1006" s="74" t="s">
        <v>387</v>
      </c>
      <c r="B1006" s="82"/>
      <c r="C1006" s="82" t="s">
        <v>21</v>
      </c>
      <c r="D1006" s="82" t="s">
        <v>21</v>
      </c>
      <c r="E1006" s="82" t="s">
        <v>806</v>
      </c>
      <c r="F1006" s="82"/>
      <c r="G1006" s="79">
        <f>SUM(G1007)</f>
        <v>78</v>
      </c>
    </row>
    <row r="1007" spans="1:7">
      <c r="A1007" s="74" t="s">
        <v>131</v>
      </c>
      <c r="B1007" s="82"/>
      <c r="C1007" s="82" t="s">
        <v>21</v>
      </c>
      <c r="D1007" s="82" t="s">
        <v>21</v>
      </c>
      <c r="E1007" s="82" t="s">
        <v>806</v>
      </c>
      <c r="F1007" s="82" t="s">
        <v>23</v>
      </c>
      <c r="G1007" s="79">
        <v>78</v>
      </c>
    </row>
    <row r="1008" spans="1:7" ht="31.5">
      <c r="A1008" s="74" t="s">
        <v>1096</v>
      </c>
      <c r="B1008" s="82"/>
      <c r="C1008" s="82" t="s">
        <v>21</v>
      </c>
      <c r="D1008" s="82" t="s">
        <v>21</v>
      </c>
      <c r="E1008" s="82" t="s">
        <v>807</v>
      </c>
      <c r="F1008" s="82"/>
      <c r="G1008" s="79">
        <f>G1009</f>
        <v>78.5</v>
      </c>
    </row>
    <row r="1009" spans="1:7">
      <c r="A1009" s="74" t="s">
        <v>387</v>
      </c>
      <c r="B1009" s="82"/>
      <c r="C1009" s="82" t="s">
        <v>21</v>
      </c>
      <c r="D1009" s="82" t="s">
        <v>21</v>
      </c>
      <c r="E1009" s="82" t="s">
        <v>808</v>
      </c>
      <c r="F1009" s="82"/>
      <c r="G1009" s="79">
        <f>SUM(G1010)</f>
        <v>78.5</v>
      </c>
    </row>
    <row r="1010" spans="1:7">
      <c r="A1010" s="74" t="s">
        <v>131</v>
      </c>
      <c r="B1010" s="82"/>
      <c r="C1010" s="82" t="s">
        <v>21</v>
      </c>
      <c r="D1010" s="82" t="s">
        <v>21</v>
      </c>
      <c r="E1010" s="82" t="s">
        <v>808</v>
      </c>
      <c r="F1010" s="82" t="s">
        <v>23</v>
      </c>
      <c r="G1010" s="79">
        <v>78.5</v>
      </c>
    </row>
    <row r="1011" spans="1:7" ht="31.5">
      <c r="A1011" s="74" t="s">
        <v>1029</v>
      </c>
      <c r="B1011" s="82"/>
      <c r="C1011" s="82" t="s">
        <v>21</v>
      </c>
      <c r="D1011" s="82" t="s">
        <v>21</v>
      </c>
      <c r="E1011" s="80" t="s">
        <v>620</v>
      </c>
      <c r="F1011" s="82"/>
      <c r="G1011" s="79">
        <f>G1012+G1021</f>
        <v>8820</v>
      </c>
    </row>
    <row r="1012" spans="1:7">
      <c r="A1012" s="74" t="s">
        <v>387</v>
      </c>
      <c r="B1012" s="82"/>
      <c r="C1012" s="82" t="s">
        <v>21</v>
      </c>
      <c r="D1012" s="82" t="s">
        <v>21</v>
      </c>
      <c r="E1012" s="80" t="s">
        <v>754</v>
      </c>
      <c r="F1012" s="82"/>
      <c r="G1012" s="79">
        <f>SUM(G1013+G1017)</f>
        <v>5643.7000000000007</v>
      </c>
    </row>
    <row r="1013" spans="1:7">
      <c r="A1013" s="87" t="s">
        <v>809</v>
      </c>
      <c r="B1013" s="72"/>
      <c r="C1013" s="72" t="s">
        <v>21</v>
      </c>
      <c r="D1013" s="72" t="s">
        <v>21</v>
      </c>
      <c r="E1013" s="72" t="s">
        <v>810</v>
      </c>
      <c r="F1013" s="82"/>
      <c r="G1013" s="79">
        <f>SUM(G1014:G1015)+G1016</f>
        <v>2669.7000000000003</v>
      </c>
    </row>
    <row r="1014" spans="1:7">
      <c r="A1014" s="74" t="s">
        <v>131</v>
      </c>
      <c r="B1014" s="82"/>
      <c r="C1014" s="82" t="s">
        <v>21</v>
      </c>
      <c r="D1014" s="82" t="s">
        <v>21</v>
      </c>
      <c r="E1014" s="73" t="s">
        <v>810</v>
      </c>
      <c r="F1014" s="82" t="s">
        <v>23</v>
      </c>
      <c r="G1014" s="79">
        <v>956</v>
      </c>
    </row>
    <row r="1015" spans="1:7" ht="31.5">
      <c r="A1015" s="74" t="s">
        <v>804</v>
      </c>
      <c r="B1015" s="82"/>
      <c r="C1015" s="82" t="s">
        <v>21</v>
      </c>
      <c r="D1015" s="82" t="s">
        <v>21</v>
      </c>
      <c r="E1015" s="73" t="s">
        <v>810</v>
      </c>
      <c r="F1015" s="82" t="s">
        <v>113</v>
      </c>
      <c r="G1015" s="79">
        <v>1710.4</v>
      </c>
    </row>
    <row r="1016" spans="1:7">
      <c r="A1016" s="74" t="s">
        <v>109</v>
      </c>
      <c r="B1016" s="82"/>
      <c r="C1016" s="82" t="s">
        <v>21</v>
      </c>
      <c r="D1016" s="82" t="s">
        <v>21</v>
      </c>
      <c r="E1016" s="73" t="s">
        <v>810</v>
      </c>
      <c r="F1016" s="82" t="s">
        <v>40</v>
      </c>
      <c r="G1016" s="79">
        <v>3.3</v>
      </c>
    </row>
    <row r="1017" spans="1:7">
      <c r="A1017" s="74" t="s">
        <v>1097</v>
      </c>
      <c r="B1017" s="82"/>
      <c r="C1017" s="82" t="s">
        <v>788</v>
      </c>
      <c r="D1017" s="82" t="s">
        <v>21</v>
      </c>
      <c r="E1017" s="80" t="s">
        <v>811</v>
      </c>
      <c r="F1017" s="82"/>
      <c r="G1017" s="79">
        <f>SUM(G1018:G1020)</f>
        <v>2974</v>
      </c>
    </row>
    <row r="1018" spans="1:7">
      <c r="A1018" s="74" t="s">
        <v>131</v>
      </c>
      <c r="B1018" s="82"/>
      <c r="C1018" s="82" t="s">
        <v>788</v>
      </c>
      <c r="D1018" s="82" t="s">
        <v>21</v>
      </c>
      <c r="E1018" s="80" t="s">
        <v>811</v>
      </c>
      <c r="F1018" s="82" t="s">
        <v>23</v>
      </c>
      <c r="G1018" s="79">
        <v>280.39999999999998</v>
      </c>
    </row>
    <row r="1019" spans="1:7" ht="31.5">
      <c r="A1019" s="74" t="s">
        <v>120</v>
      </c>
      <c r="B1019" s="82"/>
      <c r="C1019" s="82" t="s">
        <v>788</v>
      </c>
      <c r="D1019" s="82" t="s">
        <v>21</v>
      </c>
      <c r="E1019" s="80" t="s">
        <v>811</v>
      </c>
      <c r="F1019" s="82" t="s">
        <v>113</v>
      </c>
      <c r="G1019" s="79">
        <v>531.29999999999995</v>
      </c>
    </row>
    <row r="1020" spans="1:7">
      <c r="A1020" s="74" t="s">
        <v>109</v>
      </c>
      <c r="B1020" s="82"/>
      <c r="C1020" s="82" t="s">
        <v>788</v>
      </c>
      <c r="D1020" s="82" t="s">
        <v>21</v>
      </c>
      <c r="E1020" s="80" t="s">
        <v>811</v>
      </c>
      <c r="F1020" s="82" t="s">
        <v>40</v>
      </c>
      <c r="G1020" s="79">
        <v>2162.3000000000002</v>
      </c>
    </row>
    <row r="1021" spans="1:7" ht="31.5">
      <c r="A1021" s="74" t="s">
        <v>621</v>
      </c>
      <c r="B1021" s="72"/>
      <c r="C1021" s="72" t="s">
        <v>21</v>
      </c>
      <c r="D1021" s="72" t="s">
        <v>21</v>
      </c>
      <c r="E1021" s="72" t="s">
        <v>622</v>
      </c>
      <c r="F1021" s="72"/>
      <c r="G1021" s="75">
        <f>G1022+G1033</f>
        <v>3176.3</v>
      </c>
    </row>
    <row r="1022" spans="1:7">
      <c r="A1022" s="74" t="s">
        <v>387</v>
      </c>
      <c r="B1022" s="72"/>
      <c r="C1022" s="72" t="s">
        <v>21</v>
      </c>
      <c r="D1022" s="72" t="s">
        <v>21</v>
      </c>
      <c r="E1022" s="72" t="s">
        <v>623</v>
      </c>
      <c r="F1022" s="72"/>
      <c r="G1022" s="75">
        <f>G1026+G1030+G1023</f>
        <v>906.19999999999993</v>
      </c>
    </row>
    <row r="1023" spans="1:7">
      <c r="A1023" s="74" t="s">
        <v>1093</v>
      </c>
      <c r="B1023" s="72"/>
      <c r="C1023" s="72" t="s">
        <v>21</v>
      </c>
      <c r="D1023" s="72" t="s">
        <v>21</v>
      </c>
      <c r="E1023" s="99" t="s">
        <v>1098</v>
      </c>
      <c r="F1023" s="72"/>
      <c r="G1023" s="75">
        <f>G1025+G1024</f>
        <v>270</v>
      </c>
    </row>
    <row r="1024" spans="1:7" ht="47.25">
      <c r="A1024" s="74" t="s">
        <v>312</v>
      </c>
      <c r="B1024" s="72"/>
      <c r="C1024" s="72" t="s">
        <v>21</v>
      </c>
      <c r="D1024" s="72" t="s">
        <v>21</v>
      </c>
      <c r="E1024" s="99" t="s">
        <v>1098</v>
      </c>
      <c r="F1024" s="72" t="s">
        <v>107</v>
      </c>
      <c r="G1024" s="75">
        <v>5</v>
      </c>
    </row>
    <row r="1025" spans="1:7">
      <c r="A1025" s="74" t="s">
        <v>131</v>
      </c>
      <c r="B1025" s="72"/>
      <c r="C1025" s="72" t="s">
        <v>21</v>
      </c>
      <c r="D1025" s="72" t="s">
        <v>21</v>
      </c>
      <c r="E1025" s="99" t="s">
        <v>1098</v>
      </c>
      <c r="F1025" s="72" t="s">
        <v>23</v>
      </c>
      <c r="G1025" s="75">
        <v>265</v>
      </c>
    </row>
    <row r="1026" spans="1:7">
      <c r="A1026" s="74" t="s">
        <v>624</v>
      </c>
      <c r="B1026" s="80"/>
      <c r="C1026" s="72" t="s">
        <v>21</v>
      </c>
      <c r="D1026" s="72" t="s">
        <v>21</v>
      </c>
      <c r="E1026" s="72" t="s">
        <v>625</v>
      </c>
      <c r="F1026" s="72"/>
      <c r="G1026" s="75">
        <f>SUM(G1027:G1029)</f>
        <v>606.19999999999993</v>
      </c>
    </row>
    <row r="1027" spans="1:7" ht="47.25">
      <c r="A1027" s="74" t="s">
        <v>312</v>
      </c>
      <c r="B1027" s="80"/>
      <c r="C1027" s="72" t="s">
        <v>21</v>
      </c>
      <c r="D1027" s="72" t="s">
        <v>21</v>
      </c>
      <c r="E1027" s="72" t="s">
        <v>625</v>
      </c>
      <c r="F1027" s="72" t="s">
        <v>107</v>
      </c>
      <c r="G1027" s="75">
        <v>295.39999999999998</v>
      </c>
    </row>
    <row r="1028" spans="1:7">
      <c r="A1028" s="74" t="s">
        <v>131</v>
      </c>
      <c r="B1028" s="80"/>
      <c r="C1028" s="72" t="s">
        <v>21</v>
      </c>
      <c r="D1028" s="72" t="s">
        <v>21</v>
      </c>
      <c r="E1028" s="72" t="s">
        <v>625</v>
      </c>
      <c r="F1028" s="72" t="s">
        <v>23</v>
      </c>
      <c r="G1028" s="75">
        <v>15.4</v>
      </c>
    </row>
    <row r="1029" spans="1:7" ht="31.5">
      <c r="A1029" s="74" t="s">
        <v>120</v>
      </c>
      <c r="B1029" s="80"/>
      <c r="C1029" s="72" t="s">
        <v>21</v>
      </c>
      <c r="D1029" s="72" t="s">
        <v>21</v>
      </c>
      <c r="E1029" s="72" t="s">
        <v>625</v>
      </c>
      <c r="F1029" s="72" t="s">
        <v>113</v>
      </c>
      <c r="G1029" s="75">
        <v>295.39999999999998</v>
      </c>
    </row>
    <row r="1030" spans="1:7">
      <c r="A1030" s="74" t="s">
        <v>1099</v>
      </c>
      <c r="B1030" s="72"/>
      <c r="C1030" s="72" t="s">
        <v>21</v>
      </c>
      <c r="D1030" s="72" t="s">
        <v>21</v>
      </c>
      <c r="E1030" s="73" t="s">
        <v>812</v>
      </c>
      <c r="F1030" s="72"/>
      <c r="G1030" s="75">
        <f>SUM(G1031:G1032)</f>
        <v>30</v>
      </c>
    </row>
    <row r="1031" spans="1:7">
      <c r="A1031" s="74" t="s">
        <v>131</v>
      </c>
      <c r="B1031" s="72"/>
      <c r="C1031" s="72" t="s">
        <v>21</v>
      </c>
      <c r="D1031" s="72" t="s">
        <v>21</v>
      </c>
      <c r="E1031" s="73" t="s">
        <v>812</v>
      </c>
      <c r="F1031" s="72" t="s">
        <v>23</v>
      </c>
      <c r="G1031" s="75">
        <v>22.5</v>
      </c>
    </row>
    <row r="1032" spans="1:7">
      <c r="A1032" s="74" t="s">
        <v>111</v>
      </c>
      <c r="B1032" s="72"/>
      <c r="C1032" s="72" t="s">
        <v>21</v>
      </c>
      <c r="D1032" s="72" t="s">
        <v>21</v>
      </c>
      <c r="E1032" s="73" t="s">
        <v>812</v>
      </c>
      <c r="F1032" s="72" t="s">
        <v>112</v>
      </c>
      <c r="G1032" s="75">
        <v>7.5</v>
      </c>
    </row>
    <row r="1033" spans="1:7">
      <c r="A1033" s="74" t="s">
        <v>7</v>
      </c>
      <c r="B1033" s="72"/>
      <c r="C1033" s="72" t="s">
        <v>21</v>
      </c>
      <c r="D1033" s="72" t="s">
        <v>21</v>
      </c>
      <c r="E1033" s="80" t="s">
        <v>813</v>
      </c>
      <c r="F1033" s="72"/>
      <c r="G1033" s="75">
        <f>SUM(G1034)</f>
        <v>2270.1000000000004</v>
      </c>
    </row>
    <row r="1034" spans="1:7">
      <c r="A1034" s="83" t="s">
        <v>814</v>
      </c>
      <c r="B1034" s="72"/>
      <c r="C1034" s="72" t="s">
        <v>21</v>
      </c>
      <c r="D1034" s="72" t="s">
        <v>21</v>
      </c>
      <c r="E1034" s="80" t="s">
        <v>815</v>
      </c>
      <c r="F1034" s="72"/>
      <c r="G1034" s="75">
        <f>G1035+G1036+G1037</f>
        <v>2270.1000000000004</v>
      </c>
    </row>
    <row r="1035" spans="1:7" ht="47.25">
      <c r="A1035" s="78" t="s">
        <v>312</v>
      </c>
      <c r="B1035" s="72"/>
      <c r="C1035" s="72" t="s">
        <v>21</v>
      </c>
      <c r="D1035" s="72" t="s">
        <v>21</v>
      </c>
      <c r="E1035" s="80" t="s">
        <v>815</v>
      </c>
      <c r="F1035" s="72" t="s">
        <v>107</v>
      </c>
      <c r="G1035" s="75">
        <v>2084</v>
      </c>
    </row>
    <row r="1036" spans="1:7">
      <c r="A1036" s="74" t="s">
        <v>131</v>
      </c>
      <c r="B1036" s="72"/>
      <c r="C1036" s="72" t="s">
        <v>21</v>
      </c>
      <c r="D1036" s="72" t="s">
        <v>21</v>
      </c>
      <c r="E1036" s="80" t="s">
        <v>815</v>
      </c>
      <c r="F1036" s="72" t="s">
        <v>23</v>
      </c>
      <c r="G1036" s="75">
        <v>183.8</v>
      </c>
    </row>
    <row r="1037" spans="1:7">
      <c r="A1037" s="74" t="s">
        <v>109</v>
      </c>
      <c r="B1037" s="72"/>
      <c r="C1037" s="72" t="s">
        <v>21</v>
      </c>
      <c r="D1037" s="72" t="s">
        <v>21</v>
      </c>
      <c r="E1037" s="80" t="s">
        <v>815</v>
      </c>
      <c r="F1037" s="72" t="s">
        <v>40</v>
      </c>
      <c r="G1037" s="75">
        <v>2.2999999999999998</v>
      </c>
    </row>
    <row r="1038" spans="1:7" ht="31.5">
      <c r="A1038" s="74" t="s">
        <v>957</v>
      </c>
      <c r="B1038" s="72"/>
      <c r="C1038" s="72" t="s">
        <v>21</v>
      </c>
      <c r="D1038" s="72" t="s">
        <v>21</v>
      </c>
      <c r="E1038" s="80" t="s">
        <v>426</v>
      </c>
      <c r="F1038" s="72"/>
      <c r="G1038" s="75">
        <f>SUM(G1039)</f>
        <v>300</v>
      </c>
    </row>
    <row r="1039" spans="1:7">
      <c r="A1039" s="74" t="s">
        <v>131</v>
      </c>
      <c r="B1039" s="72"/>
      <c r="C1039" s="72" t="s">
        <v>21</v>
      </c>
      <c r="D1039" s="72" t="s">
        <v>21</v>
      </c>
      <c r="E1039" s="80" t="s">
        <v>426</v>
      </c>
      <c r="F1039" s="72" t="s">
        <v>23</v>
      </c>
      <c r="G1039" s="75">
        <v>300</v>
      </c>
    </row>
    <row r="1040" spans="1:7">
      <c r="A1040" s="74" t="s">
        <v>56</v>
      </c>
      <c r="B1040" s="80"/>
      <c r="C1040" s="72" t="s">
        <v>21</v>
      </c>
      <c r="D1040" s="72" t="s">
        <v>78</v>
      </c>
      <c r="E1040" s="80"/>
      <c r="F1040" s="80"/>
      <c r="G1040" s="79">
        <f>G1049+G1041</f>
        <v>53007.799999999996</v>
      </c>
    </row>
    <row r="1041" spans="1:7" ht="31.5">
      <c r="A1041" s="74" t="s">
        <v>1100</v>
      </c>
      <c r="B1041" s="72"/>
      <c r="C1041" s="72" t="s">
        <v>21</v>
      </c>
      <c r="D1041" s="72" t="s">
        <v>78</v>
      </c>
      <c r="E1041" s="116" t="s">
        <v>396</v>
      </c>
      <c r="F1041" s="84"/>
      <c r="G1041" s="79">
        <f>G1045+G1042</f>
        <v>4610.5</v>
      </c>
    </row>
    <row r="1042" spans="1:7" ht="47.25">
      <c r="A1042" s="74" t="s">
        <v>318</v>
      </c>
      <c r="B1042" s="72"/>
      <c r="C1042" s="72" t="s">
        <v>21</v>
      </c>
      <c r="D1042" s="72" t="s">
        <v>78</v>
      </c>
      <c r="E1042" s="116" t="s">
        <v>775</v>
      </c>
      <c r="F1042" s="84"/>
      <c r="G1042" s="79">
        <f>SUM(G1043)</f>
        <v>1620</v>
      </c>
    </row>
    <row r="1043" spans="1:7">
      <c r="A1043" s="74" t="s">
        <v>816</v>
      </c>
      <c r="B1043" s="72"/>
      <c r="C1043" s="72" t="s">
        <v>21</v>
      </c>
      <c r="D1043" s="72" t="s">
        <v>78</v>
      </c>
      <c r="E1043" s="116" t="s">
        <v>817</v>
      </c>
      <c r="F1043" s="84"/>
      <c r="G1043" s="79">
        <f>SUM(G1044)</f>
        <v>1620</v>
      </c>
    </row>
    <row r="1044" spans="1:7">
      <c r="A1044" s="74" t="s">
        <v>131</v>
      </c>
      <c r="B1044" s="72"/>
      <c r="C1044" s="72" t="s">
        <v>21</v>
      </c>
      <c r="D1044" s="72" t="s">
        <v>78</v>
      </c>
      <c r="E1044" s="116" t="s">
        <v>817</v>
      </c>
      <c r="F1044" s="84">
        <v>200</v>
      </c>
      <c r="G1044" s="79">
        <v>1620</v>
      </c>
    </row>
    <row r="1045" spans="1:7" ht="63">
      <c r="A1045" s="74" t="s">
        <v>316</v>
      </c>
      <c r="B1045" s="72"/>
      <c r="C1045" s="72" t="s">
        <v>21</v>
      </c>
      <c r="D1045" s="72" t="s">
        <v>78</v>
      </c>
      <c r="E1045" s="99" t="s">
        <v>398</v>
      </c>
      <c r="F1045" s="72"/>
      <c r="G1045" s="79">
        <f>G1046</f>
        <v>2990.5</v>
      </c>
    </row>
    <row r="1046" spans="1:7" ht="47.25">
      <c r="A1046" s="74" t="s">
        <v>344</v>
      </c>
      <c r="B1046" s="72"/>
      <c r="C1046" s="72" t="s">
        <v>21</v>
      </c>
      <c r="D1046" s="72" t="s">
        <v>78</v>
      </c>
      <c r="E1046" s="99" t="s">
        <v>818</v>
      </c>
      <c r="F1046" s="72"/>
      <c r="G1046" s="79">
        <f>G1047+G1048</f>
        <v>2990.5</v>
      </c>
    </row>
    <row r="1047" spans="1:7" ht="47.25">
      <c r="A1047" s="74" t="s">
        <v>312</v>
      </c>
      <c r="B1047" s="72"/>
      <c r="C1047" s="72" t="s">
        <v>21</v>
      </c>
      <c r="D1047" s="72" t="s">
        <v>78</v>
      </c>
      <c r="E1047" s="99" t="s">
        <v>818</v>
      </c>
      <c r="F1047" s="72" t="s">
        <v>107</v>
      </c>
      <c r="G1047" s="79">
        <v>2588</v>
      </c>
    </row>
    <row r="1048" spans="1:7">
      <c r="A1048" s="74" t="s">
        <v>131</v>
      </c>
      <c r="B1048" s="72"/>
      <c r="C1048" s="72" t="s">
        <v>21</v>
      </c>
      <c r="D1048" s="72" t="s">
        <v>78</v>
      </c>
      <c r="E1048" s="99" t="s">
        <v>818</v>
      </c>
      <c r="F1048" s="72" t="s">
        <v>23</v>
      </c>
      <c r="G1048" s="79">
        <v>402.5</v>
      </c>
    </row>
    <row r="1049" spans="1:7" ht="31.5">
      <c r="A1049" s="74" t="s">
        <v>1029</v>
      </c>
      <c r="B1049" s="82"/>
      <c r="C1049" s="82" t="s">
        <v>21</v>
      </c>
      <c r="D1049" s="82" t="s">
        <v>78</v>
      </c>
      <c r="E1049" s="80" t="s">
        <v>620</v>
      </c>
      <c r="F1049" s="80"/>
      <c r="G1049" s="79">
        <f>SUM(G1064)+G1050+G1061+G1057</f>
        <v>48397.299999999996</v>
      </c>
    </row>
    <row r="1050" spans="1:7">
      <c r="A1050" s="74" t="s">
        <v>387</v>
      </c>
      <c r="B1050" s="72"/>
      <c r="C1050" s="72" t="s">
        <v>21</v>
      </c>
      <c r="D1050" s="72" t="s">
        <v>78</v>
      </c>
      <c r="E1050" s="99" t="s">
        <v>754</v>
      </c>
      <c r="F1050" s="72"/>
      <c r="G1050" s="75">
        <f>SUM(G1051+G1055)+G1053</f>
        <v>369</v>
      </c>
    </row>
    <row r="1051" spans="1:7">
      <c r="A1051" s="74" t="s">
        <v>819</v>
      </c>
      <c r="B1051" s="72"/>
      <c r="C1051" s="72" t="s">
        <v>21</v>
      </c>
      <c r="D1051" s="72" t="s">
        <v>78</v>
      </c>
      <c r="E1051" s="99" t="s">
        <v>820</v>
      </c>
      <c r="F1051" s="72"/>
      <c r="G1051" s="75">
        <f>G1052</f>
        <v>99.5</v>
      </c>
    </row>
    <row r="1052" spans="1:7">
      <c r="A1052" s="74" t="s">
        <v>131</v>
      </c>
      <c r="B1052" s="72"/>
      <c r="C1052" s="72" t="s">
        <v>21</v>
      </c>
      <c r="D1052" s="72" t="s">
        <v>78</v>
      </c>
      <c r="E1052" s="99" t="s">
        <v>820</v>
      </c>
      <c r="F1052" s="72" t="s">
        <v>23</v>
      </c>
      <c r="G1052" s="75">
        <v>99.5</v>
      </c>
    </row>
    <row r="1053" spans="1:7" hidden="1">
      <c r="A1053" s="74" t="s">
        <v>816</v>
      </c>
      <c r="B1053" s="72"/>
      <c r="C1053" s="72" t="s">
        <v>21</v>
      </c>
      <c r="D1053" s="72" t="s">
        <v>78</v>
      </c>
      <c r="E1053" s="99" t="s">
        <v>1101</v>
      </c>
      <c r="F1053" s="72"/>
      <c r="G1053" s="75">
        <f>SUM(G1054)</f>
        <v>0</v>
      </c>
    </row>
    <row r="1054" spans="1:7" hidden="1">
      <c r="A1054" s="74" t="s">
        <v>131</v>
      </c>
      <c r="B1054" s="72"/>
      <c r="C1054" s="72" t="s">
        <v>21</v>
      </c>
      <c r="D1054" s="72" t="s">
        <v>78</v>
      </c>
      <c r="E1054" s="99" t="s">
        <v>1101</v>
      </c>
      <c r="F1054" s="72" t="s">
        <v>23</v>
      </c>
      <c r="G1054" s="75"/>
    </row>
    <row r="1055" spans="1:7" ht="31.5">
      <c r="A1055" s="74" t="s">
        <v>1102</v>
      </c>
      <c r="B1055" s="72"/>
      <c r="C1055" s="72" t="s">
        <v>21</v>
      </c>
      <c r="D1055" s="72" t="s">
        <v>78</v>
      </c>
      <c r="E1055" s="99" t="s">
        <v>793</v>
      </c>
      <c r="F1055" s="73"/>
      <c r="G1055" s="75">
        <f>G1056</f>
        <v>269.5</v>
      </c>
    </row>
    <row r="1056" spans="1:7">
      <c r="A1056" s="74" t="s">
        <v>131</v>
      </c>
      <c r="B1056" s="72"/>
      <c r="C1056" s="72" t="s">
        <v>21</v>
      </c>
      <c r="D1056" s="72" t="s">
        <v>78</v>
      </c>
      <c r="E1056" s="99" t="s">
        <v>793</v>
      </c>
      <c r="F1056" s="73">
        <v>200</v>
      </c>
      <c r="G1056" s="75">
        <v>269.5</v>
      </c>
    </row>
    <row r="1057" spans="1:7">
      <c r="A1057" s="125" t="s">
        <v>7</v>
      </c>
      <c r="B1057" s="122"/>
      <c r="C1057" s="122" t="s">
        <v>21</v>
      </c>
      <c r="D1057" s="122" t="s">
        <v>78</v>
      </c>
      <c r="E1057" s="126" t="s">
        <v>770</v>
      </c>
      <c r="F1057" s="122"/>
      <c r="G1057" s="124">
        <f>G1058</f>
        <v>819</v>
      </c>
    </row>
    <row r="1058" spans="1:7" ht="47.25">
      <c r="A1058" s="125" t="s">
        <v>344</v>
      </c>
      <c r="B1058" s="122"/>
      <c r="C1058" s="122" t="s">
        <v>21</v>
      </c>
      <c r="D1058" s="122" t="s">
        <v>78</v>
      </c>
      <c r="E1058" s="126" t="s">
        <v>1103</v>
      </c>
      <c r="F1058" s="122"/>
      <c r="G1058" s="124">
        <f>G1059+G1060</f>
        <v>819</v>
      </c>
    </row>
    <row r="1059" spans="1:7" ht="47.25">
      <c r="A1059" s="125" t="s">
        <v>312</v>
      </c>
      <c r="B1059" s="122"/>
      <c r="C1059" s="122" t="s">
        <v>21</v>
      </c>
      <c r="D1059" s="122" t="s">
        <v>78</v>
      </c>
      <c r="E1059" s="126" t="s">
        <v>1103</v>
      </c>
      <c r="F1059" s="122" t="s">
        <v>107</v>
      </c>
      <c r="G1059" s="124">
        <v>620.6</v>
      </c>
    </row>
    <row r="1060" spans="1:7">
      <c r="A1060" s="125" t="s">
        <v>131</v>
      </c>
      <c r="B1060" s="122"/>
      <c r="C1060" s="122" t="s">
        <v>21</v>
      </c>
      <c r="D1060" s="122" t="s">
        <v>78</v>
      </c>
      <c r="E1060" s="126" t="s">
        <v>1103</v>
      </c>
      <c r="F1060" s="122" t="s">
        <v>23</v>
      </c>
      <c r="G1060" s="124">
        <v>198.4</v>
      </c>
    </row>
    <row r="1061" spans="1:7" ht="31.5">
      <c r="A1061" s="74" t="s">
        <v>772</v>
      </c>
      <c r="B1061" s="72"/>
      <c r="C1061" s="72" t="s">
        <v>21</v>
      </c>
      <c r="D1061" s="72" t="s">
        <v>78</v>
      </c>
      <c r="E1061" s="80" t="s">
        <v>773</v>
      </c>
      <c r="F1061" s="73"/>
      <c r="G1061" s="75">
        <f>SUM(G1062)</f>
        <v>179.7</v>
      </c>
    </row>
    <row r="1062" spans="1:7">
      <c r="A1062" s="74" t="s">
        <v>387</v>
      </c>
      <c r="B1062" s="72"/>
      <c r="C1062" s="72" t="s">
        <v>21</v>
      </c>
      <c r="D1062" s="72" t="s">
        <v>78</v>
      </c>
      <c r="E1062" s="80" t="s">
        <v>774</v>
      </c>
      <c r="F1062" s="73"/>
      <c r="G1062" s="75">
        <f>SUM(G1063)</f>
        <v>179.7</v>
      </c>
    </row>
    <row r="1063" spans="1:7">
      <c r="A1063" s="74" t="s">
        <v>131</v>
      </c>
      <c r="B1063" s="72"/>
      <c r="C1063" s="72" t="s">
        <v>21</v>
      </c>
      <c r="D1063" s="72" t="s">
        <v>78</v>
      </c>
      <c r="E1063" s="80" t="s">
        <v>774</v>
      </c>
      <c r="F1063" s="73">
        <v>200</v>
      </c>
      <c r="G1063" s="75">
        <v>179.7</v>
      </c>
    </row>
    <row r="1064" spans="1:7">
      <c r="A1064" s="74" t="s">
        <v>821</v>
      </c>
      <c r="B1064" s="72"/>
      <c r="C1064" s="72" t="s">
        <v>21</v>
      </c>
      <c r="D1064" s="72" t="s">
        <v>78</v>
      </c>
      <c r="E1064" s="119" t="s">
        <v>822</v>
      </c>
      <c r="F1064" s="72"/>
      <c r="G1064" s="75">
        <f>SUM(G1065)</f>
        <v>47029.599999999999</v>
      </c>
    </row>
    <row r="1065" spans="1:7">
      <c r="A1065" s="74" t="s">
        <v>7</v>
      </c>
      <c r="B1065" s="72"/>
      <c r="C1065" s="72" t="s">
        <v>21</v>
      </c>
      <c r="D1065" s="72" t="s">
        <v>78</v>
      </c>
      <c r="E1065" s="73" t="s">
        <v>823</v>
      </c>
      <c r="F1065" s="72"/>
      <c r="G1065" s="75">
        <f>SUM(G1066)</f>
        <v>47029.599999999999</v>
      </c>
    </row>
    <row r="1066" spans="1:7">
      <c r="A1066" s="87" t="s">
        <v>824</v>
      </c>
      <c r="B1066" s="72"/>
      <c r="C1066" s="72" t="s">
        <v>21</v>
      </c>
      <c r="D1066" s="72" t="s">
        <v>78</v>
      </c>
      <c r="E1066" s="73" t="s">
        <v>825</v>
      </c>
      <c r="F1066" s="72"/>
      <c r="G1066" s="75">
        <f>G1067+G1068+G1069</f>
        <v>47029.599999999999</v>
      </c>
    </row>
    <row r="1067" spans="1:7" ht="47.25">
      <c r="A1067" s="78" t="s">
        <v>312</v>
      </c>
      <c r="B1067" s="72"/>
      <c r="C1067" s="72" t="s">
        <v>21</v>
      </c>
      <c r="D1067" s="72" t="s">
        <v>78</v>
      </c>
      <c r="E1067" s="73" t="s">
        <v>825</v>
      </c>
      <c r="F1067" s="72" t="s">
        <v>107</v>
      </c>
      <c r="G1067" s="75">
        <v>41912.6</v>
      </c>
    </row>
    <row r="1068" spans="1:7">
      <c r="A1068" s="74" t="s">
        <v>131</v>
      </c>
      <c r="B1068" s="72"/>
      <c r="C1068" s="72" t="s">
        <v>21</v>
      </c>
      <c r="D1068" s="72" t="s">
        <v>78</v>
      </c>
      <c r="E1068" s="73" t="s">
        <v>825</v>
      </c>
      <c r="F1068" s="72" t="s">
        <v>23</v>
      </c>
      <c r="G1068" s="75">
        <v>4867.1000000000004</v>
      </c>
    </row>
    <row r="1069" spans="1:7">
      <c r="A1069" s="74" t="s">
        <v>109</v>
      </c>
      <c r="B1069" s="72"/>
      <c r="C1069" s="72" t="s">
        <v>21</v>
      </c>
      <c r="D1069" s="72" t="s">
        <v>78</v>
      </c>
      <c r="E1069" s="73" t="s">
        <v>825</v>
      </c>
      <c r="F1069" s="72" t="s">
        <v>40</v>
      </c>
      <c r="G1069" s="75">
        <v>249.9</v>
      </c>
    </row>
    <row r="1070" spans="1:7">
      <c r="A1070" s="74" t="s">
        <v>43</v>
      </c>
      <c r="B1070" s="82"/>
      <c r="C1070" s="82" t="s">
        <v>0</v>
      </c>
      <c r="D1070" s="82" t="s">
        <v>44</v>
      </c>
      <c r="E1070" s="80"/>
      <c r="F1070" s="80"/>
      <c r="G1070" s="79">
        <f>SUM(G1071+G1078+G1096)</f>
        <v>69822.600000000006</v>
      </c>
    </row>
    <row r="1071" spans="1:7">
      <c r="A1071" s="74" t="s">
        <v>2</v>
      </c>
      <c r="B1071" s="72"/>
      <c r="C1071" s="72" t="s">
        <v>0</v>
      </c>
      <c r="D1071" s="72" t="s">
        <v>17</v>
      </c>
      <c r="E1071" s="99"/>
      <c r="F1071" s="72"/>
      <c r="G1071" s="75">
        <f>G1072</f>
        <v>5113</v>
      </c>
    </row>
    <row r="1072" spans="1:7" ht="31.5">
      <c r="A1072" s="74" t="s">
        <v>1031</v>
      </c>
      <c r="B1072" s="82"/>
      <c r="C1072" s="82" t="s">
        <v>0</v>
      </c>
      <c r="D1072" s="82" t="s">
        <v>17</v>
      </c>
      <c r="E1072" s="119" t="s">
        <v>577</v>
      </c>
      <c r="F1072" s="72"/>
      <c r="G1072" s="75">
        <f>G1073</f>
        <v>5113</v>
      </c>
    </row>
    <row r="1073" spans="1:7" ht="31.5">
      <c r="A1073" s="74" t="s">
        <v>639</v>
      </c>
      <c r="B1073" s="82"/>
      <c r="C1073" s="82" t="s">
        <v>0</v>
      </c>
      <c r="D1073" s="82" t="s">
        <v>17</v>
      </c>
      <c r="E1073" s="119" t="s">
        <v>640</v>
      </c>
      <c r="F1073" s="72"/>
      <c r="G1073" s="75">
        <f>G1074</f>
        <v>5113</v>
      </c>
    </row>
    <row r="1074" spans="1:7" ht="63">
      <c r="A1074" s="74" t="s">
        <v>322</v>
      </c>
      <c r="B1074" s="82"/>
      <c r="C1074" s="82" t="s">
        <v>0</v>
      </c>
      <c r="D1074" s="82" t="s">
        <v>17</v>
      </c>
      <c r="E1074" s="82" t="s">
        <v>641</v>
      </c>
      <c r="F1074" s="72"/>
      <c r="G1074" s="75">
        <f>G1075</f>
        <v>5113</v>
      </c>
    </row>
    <row r="1075" spans="1:7" ht="31.5">
      <c r="A1075" s="74" t="s">
        <v>328</v>
      </c>
      <c r="B1075" s="82"/>
      <c r="C1075" s="82" t="s">
        <v>0</v>
      </c>
      <c r="D1075" s="82" t="s">
        <v>17</v>
      </c>
      <c r="E1075" s="119" t="s">
        <v>663</v>
      </c>
      <c r="F1075" s="72"/>
      <c r="G1075" s="75">
        <f>G1076+G1077</f>
        <v>5113</v>
      </c>
    </row>
    <row r="1076" spans="1:7">
      <c r="A1076" s="74" t="s">
        <v>111</v>
      </c>
      <c r="B1076" s="82"/>
      <c r="C1076" s="82" t="s">
        <v>0</v>
      </c>
      <c r="D1076" s="82" t="s">
        <v>17</v>
      </c>
      <c r="E1076" s="119" t="s">
        <v>663</v>
      </c>
      <c r="F1076" s="82" t="s">
        <v>112</v>
      </c>
      <c r="G1076" s="75">
        <v>4699.3999999999996</v>
      </c>
    </row>
    <row r="1077" spans="1:7" ht="31.5">
      <c r="A1077" s="74" t="s">
        <v>114</v>
      </c>
      <c r="B1077" s="72"/>
      <c r="C1077" s="82" t="s">
        <v>0</v>
      </c>
      <c r="D1077" s="82" t="s">
        <v>17</v>
      </c>
      <c r="E1077" s="119" t="s">
        <v>663</v>
      </c>
      <c r="F1077" s="72" t="s">
        <v>113</v>
      </c>
      <c r="G1077" s="75">
        <v>413.6</v>
      </c>
    </row>
    <row r="1078" spans="1:7">
      <c r="A1078" s="74" t="s">
        <v>38</v>
      </c>
      <c r="B1078" s="80"/>
      <c r="C1078" s="72" t="s">
        <v>0</v>
      </c>
      <c r="D1078" s="72" t="s">
        <v>25</v>
      </c>
      <c r="E1078" s="119"/>
      <c r="F1078" s="80"/>
      <c r="G1078" s="79">
        <f>SUM(G1079+G1083+G1090)</f>
        <v>64709.599999999999</v>
      </c>
    </row>
    <row r="1079" spans="1:7" ht="31.5">
      <c r="A1079" s="74" t="s">
        <v>941</v>
      </c>
      <c r="B1079" s="72"/>
      <c r="C1079" s="72" t="s">
        <v>0</v>
      </c>
      <c r="D1079" s="72" t="s">
        <v>25</v>
      </c>
      <c r="E1079" s="118" t="s">
        <v>396</v>
      </c>
      <c r="F1079" s="72"/>
      <c r="G1079" s="79">
        <f>G1080</f>
        <v>23335</v>
      </c>
    </row>
    <row r="1080" spans="1:7" ht="63">
      <c r="A1080" s="74" t="s">
        <v>316</v>
      </c>
      <c r="B1080" s="72"/>
      <c r="C1080" s="72" t="s">
        <v>0</v>
      </c>
      <c r="D1080" s="72" t="s">
        <v>25</v>
      </c>
      <c r="E1080" s="118" t="s">
        <v>398</v>
      </c>
      <c r="F1080" s="80"/>
      <c r="G1080" s="79">
        <f>G1081</f>
        <v>23335</v>
      </c>
    </row>
    <row r="1081" spans="1:7" ht="31.5">
      <c r="A1081" s="74" t="s">
        <v>129</v>
      </c>
      <c r="B1081" s="72"/>
      <c r="C1081" s="72" t="s">
        <v>0</v>
      </c>
      <c r="D1081" s="72" t="s">
        <v>25</v>
      </c>
      <c r="E1081" s="118" t="s">
        <v>826</v>
      </c>
      <c r="F1081" s="72"/>
      <c r="G1081" s="79">
        <f>G1082</f>
        <v>23335</v>
      </c>
    </row>
    <row r="1082" spans="1:7">
      <c r="A1082" s="74" t="s">
        <v>111</v>
      </c>
      <c r="B1082" s="72"/>
      <c r="C1082" s="72" t="s">
        <v>0</v>
      </c>
      <c r="D1082" s="72" t="s">
        <v>25</v>
      </c>
      <c r="E1082" s="118" t="s">
        <v>826</v>
      </c>
      <c r="F1082" s="72" t="s">
        <v>112</v>
      </c>
      <c r="G1082" s="79">
        <v>23335</v>
      </c>
    </row>
    <row r="1083" spans="1:7" ht="31.5">
      <c r="A1083" s="74" t="s">
        <v>125</v>
      </c>
      <c r="B1083" s="72"/>
      <c r="C1083" s="72" t="s">
        <v>0</v>
      </c>
      <c r="D1083" s="72" t="s">
        <v>25</v>
      </c>
      <c r="E1083" s="116" t="s">
        <v>566</v>
      </c>
      <c r="F1083" s="72"/>
      <c r="G1083" s="79">
        <f>G1087+G1084</f>
        <v>38374.6</v>
      </c>
    </row>
    <row r="1084" spans="1:7" ht="47.25">
      <c r="A1084" s="74" t="s">
        <v>318</v>
      </c>
      <c r="B1084" s="72"/>
      <c r="C1084" s="72" t="s">
        <v>0</v>
      </c>
      <c r="D1084" s="72" t="s">
        <v>25</v>
      </c>
      <c r="E1084" s="116" t="s">
        <v>567</v>
      </c>
      <c r="F1084" s="72"/>
      <c r="G1084" s="79">
        <f>SUM(G1085)</f>
        <v>8686.7999999999993</v>
      </c>
    </row>
    <row r="1085" spans="1:7" ht="63">
      <c r="A1085" s="74" t="s">
        <v>345</v>
      </c>
      <c r="B1085" s="72"/>
      <c r="C1085" s="72" t="s">
        <v>0</v>
      </c>
      <c r="D1085" s="72" t="s">
        <v>25</v>
      </c>
      <c r="E1085" s="116" t="s">
        <v>827</v>
      </c>
      <c r="F1085" s="72"/>
      <c r="G1085" s="79">
        <f>SUM(G1086)</f>
        <v>8686.7999999999993</v>
      </c>
    </row>
    <row r="1086" spans="1:7">
      <c r="A1086" s="74" t="s">
        <v>111</v>
      </c>
      <c r="B1086" s="72"/>
      <c r="C1086" s="72" t="s">
        <v>0</v>
      </c>
      <c r="D1086" s="72" t="s">
        <v>25</v>
      </c>
      <c r="E1086" s="116" t="s">
        <v>827</v>
      </c>
      <c r="F1086" s="72" t="s">
        <v>112</v>
      </c>
      <c r="G1086" s="79">
        <v>8686.7999999999993</v>
      </c>
    </row>
    <row r="1087" spans="1:7" ht="63">
      <c r="A1087" s="74" t="s">
        <v>316</v>
      </c>
      <c r="B1087" s="72"/>
      <c r="C1087" s="72" t="s">
        <v>0</v>
      </c>
      <c r="D1087" s="72" t="s">
        <v>25</v>
      </c>
      <c r="E1087" s="116" t="s">
        <v>752</v>
      </c>
      <c r="F1087" s="72"/>
      <c r="G1087" s="79">
        <f>G1088</f>
        <v>29687.8</v>
      </c>
    </row>
    <row r="1088" spans="1:7" ht="63">
      <c r="A1088" s="74" t="s">
        <v>130</v>
      </c>
      <c r="B1088" s="72"/>
      <c r="C1088" s="72" t="s">
        <v>0</v>
      </c>
      <c r="D1088" s="72" t="s">
        <v>25</v>
      </c>
      <c r="E1088" s="118" t="s">
        <v>828</v>
      </c>
      <c r="F1088" s="72"/>
      <c r="G1088" s="79">
        <f>G1089</f>
        <v>29687.8</v>
      </c>
    </row>
    <row r="1089" spans="1:7">
      <c r="A1089" s="74" t="s">
        <v>111</v>
      </c>
      <c r="B1089" s="82"/>
      <c r="C1089" s="72" t="s">
        <v>0</v>
      </c>
      <c r="D1089" s="72" t="s">
        <v>25</v>
      </c>
      <c r="E1089" s="118" t="s">
        <v>828</v>
      </c>
      <c r="F1089" s="72">
        <v>300</v>
      </c>
      <c r="G1089" s="79">
        <v>29687.8</v>
      </c>
    </row>
    <row r="1090" spans="1:7" ht="31.5">
      <c r="A1090" s="74" t="s">
        <v>1029</v>
      </c>
      <c r="B1090" s="80"/>
      <c r="C1090" s="72" t="s">
        <v>0</v>
      </c>
      <c r="D1090" s="72" t="s">
        <v>25</v>
      </c>
      <c r="E1090" s="80" t="s">
        <v>620</v>
      </c>
      <c r="F1090" s="80"/>
      <c r="G1090" s="79">
        <f>SUM(G1091)</f>
        <v>3000</v>
      </c>
    </row>
    <row r="1091" spans="1:7">
      <c r="A1091" s="74" t="s">
        <v>387</v>
      </c>
      <c r="B1091" s="72"/>
      <c r="C1091" s="72" t="s">
        <v>0</v>
      </c>
      <c r="D1091" s="72" t="s">
        <v>25</v>
      </c>
      <c r="E1091" s="73" t="s">
        <v>754</v>
      </c>
      <c r="F1091" s="72"/>
      <c r="G1091" s="75">
        <f>SUM(G1092+G1094)</f>
        <v>3000</v>
      </c>
    </row>
    <row r="1092" spans="1:7" ht="31.5" hidden="1">
      <c r="A1092" s="74" t="s">
        <v>756</v>
      </c>
      <c r="B1092" s="72"/>
      <c r="C1092" s="72" t="s">
        <v>0</v>
      </c>
      <c r="D1092" s="72" t="s">
        <v>25</v>
      </c>
      <c r="E1092" s="80" t="s">
        <v>757</v>
      </c>
      <c r="F1092" s="72"/>
      <c r="G1092" s="75">
        <f>G1093</f>
        <v>0</v>
      </c>
    </row>
    <row r="1093" spans="1:7" hidden="1">
      <c r="A1093" s="74" t="s">
        <v>111</v>
      </c>
      <c r="B1093" s="72"/>
      <c r="C1093" s="72" t="s">
        <v>0</v>
      </c>
      <c r="D1093" s="72" t="s">
        <v>25</v>
      </c>
      <c r="E1093" s="80" t="s">
        <v>757</v>
      </c>
      <c r="F1093" s="72" t="s">
        <v>112</v>
      </c>
      <c r="G1093" s="75"/>
    </row>
    <row r="1094" spans="1:7" ht="94.5">
      <c r="A1094" s="74" t="s">
        <v>346</v>
      </c>
      <c r="B1094" s="72"/>
      <c r="C1094" s="72" t="s">
        <v>0</v>
      </c>
      <c r="D1094" s="72" t="s">
        <v>25</v>
      </c>
      <c r="E1094" s="80" t="s">
        <v>829</v>
      </c>
      <c r="F1094" s="72"/>
      <c r="G1094" s="75">
        <f>G1095</f>
        <v>3000</v>
      </c>
    </row>
    <row r="1095" spans="1:7">
      <c r="A1095" s="74" t="s">
        <v>111</v>
      </c>
      <c r="B1095" s="72"/>
      <c r="C1095" s="72" t="s">
        <v>0</v>
      </c>
      <c r="D1095" s="72" t="s">
        <v>25</v>
      </c>
      <c r="E1095" s="80" t="s">
        <v>829</v>
      </c>
      <c r="F1095" s="72" t="s">
        <v>112</v>
      </c>
      <c r="G1095" s="75">
        <v>3000</v>
      </c>
    </row>
    <row r="1096" spans="1:7" hidden="1">
      <c r="A1096" s="74" t="s">
        <v>39</v>
      </c>
      <c r="B1096" s="102"/>
      <c r="C1096" s="82" t="s">
        <v>0</v>
      </c>
      <c r="D1096" s="82" t="s">
        <v>91</v>
      </c>
      <c r="E1096" s="82"/>
      <c r="F1096" s="85"/>
      <c r="G1096" s="79">
        <f>G1097</f>
        <v>0</v>
      </c>
    </row>
    <row r="1097" spans="1:7" ht="31.5" hidden="1">
      <c r="A1097" s="74" t="s">
        <v>1023</v>
      </c>
      <c r="B1097" s="102"/>
      <c r="C1097" s="82" t="s">
        <v>0</v>
      </c>
      <c r="D1097" s="82" t="s">
        <v>91</v>
      </c>
      <c r="E1097" s="80" t="s">
        <v>384</v>
      </c>
      <c r="F1097" s="85"/>
      <c r="G1097" s="79">
        <f>G1098</f>
        <v>0</v>
      </c>
    </row>
    <row r="1098" spans="1:7" s="76" customFormat="1" hidden="1">
      <c r="A1098" s="74" t="s">
        <v>587</v>
      </c>
      <c r="B1098" s="102"/>
      <c r="C1098" s="82" t="s">
        <v>0</v>
      </c>
      <c r="D1098" s="82" t="s">
        <v>91</v>
      </c>
      <c r="E1098" s="80" t="s">
        <v>588</v>
      </c>
      <c r="F1098" s="80"/>
      <c r="G1098" s="79">
        <f>SUM(G1100)</f>
        <v>0</v>
      </c>
    </row>
    <row r="1099" spans="1:7" hidden="1">
      <c r="A1099" s="74" t="s">
        <v>387</v>
      </c>
      <c r="B1099" s="102"/>
      <c r="C1099" s="82" t="s">
        <v>0</v>
      </c>
      <c r="D1099" s="82" t="s">
        <v>91</v>
      </c>
      <c r="E1099" s="80" t="s">
        <v>683</v>
      </c>
      <c r="F1099" s="80"/>
      <c r="G1099" s="79">
        <f>G1100</f>
        <v>0</v>
      </c>
    </row>
    <row r="1100" spans="1:7" hidden="1">
      <c r="A1100" s="74" t="s">
        <v>42</v>
      </c>
      <c r="B1100" s="102"/>
      <c r="C1100" s="82" t="s">
        <v>0</v>
      </c>
      <c r="D1100" s="82" t="s">
        <v>91</v>
      </c>
      <c r="E1100" s="80" t="s">
        <v>684</v>
      </c>
      <c r="F1100" s="80"/>
      <c r="G1100" s="79">
        <f>G1101</f>
        <v>0</v>
      </c>
    </row>
    <row r="1101" spans="1:7" ht="31.5" hidden="1">
      <c r="A1101" s="74" t="s">
        <v>114</v>
      </c>
      <c r="B1101" s="102"/>
      <c r="C1101" s="82" t="s">
        <v>0</v>
      </c>
      <c r="D1101" s="82" t="s">
        <v>91</v>
      </c>
      <c r="E1101" s="80" t="s">
        <v>684</v>
      </c>
      <c r="F1101" s="80">
        <v>600</v>
      </c>
      <c r="G1101" s="79"/>
    </row>
    <row r="1102" spans="1:7">
      <c r="A1102" s="74" t="s">
        <v>80</v>
      </c>
      <c r="B1102" s="72" t="s">
        <v>70</v>
      </c>
      <c r="C1102" s="72"/>
      <c r="D1102" s="72"/>
      <c r="E1102" s="72"/>
      <c r="F1102" s="72"/>
      <c r="G1102" s="75">
        <f>G1103+G1121+G1213</f>
        <v>245524</v>
      </c>
    </row>
    <row r="1103" spans="1:7">
      <c r="A1103" s="74" t="s">
        <v>20</v>
      </c>
      <c r="B1103" s="72"/>
      <c r="C1103" s="72" t="s">
        <v>21</v>
      </c>
      <c r="D1103" s="72"/>
      <c r="E1103" s="72"/>
      <c r="F1103" s="72"/>
      <c r="G1103" s="75">
        <f>G1104+G1114</f>
        <v>85048.2</v>
      </c>
    </row>
    <row r="1104" spans="1:7">
      <c r="A1104" s="74" t="s">
        <v>369</v>
      </c>
      <c r="B1104" s="72"/>
      <c r="C1104" s="72" t="s">
        <v>21</v>
      </c>
      <c r="D1104" s="72" t="s">
        <v>17</v>
      </c>
      <c r="E1104" s="72"/>
      <c r="F1104" s="72"/>
      <c r="G1104" s="75">
        <f>G1105</f>
        <v>84851.3</v>
      </c>
    </row>
    <row r="1105" spans="1:7">
      <c r="A1105" s="74" t="s">
        <v>1104</v>
      </c>
      <c r="B1105" s="72"/>
      <c r="C1105" s="72" t="s">
        <v>21</v>
      </c>
      <c r="D1105" s="72" t="s">
        <v>17</v>
      </c>
      <c r="E1105" s="72" t="s">
        <v>830</v>
      </c>
      <c r="F1105" s="72"/>
      <c r="G1105" s="75">
        <f>SUM(G1106)</f>
        <v>84851.3</v>
      </c>
    </row>
    <row r="1106" spans="1:7">
      <c r="A1106" s="74" t="s">
        <v>831</v>
      </c>
      <c r="B1106" s="72"/>
      <c r="C1106" s="72" t="s">
        <v>21</v>
      </c>
      <c r="D1106" s="72" t="s">
        <v>17</v>
      </c>
      <c r="E1106" s="72" t="s">
        <v>832</v>
      </c>
      <c r="F1106" s="72"/>
      <c r="G1106" s="75">
        <f>G1107+G1110</f>
        <v>84851.3</v>
      </c>
    </row>
    <row r="1107" spans="1:7" ht="47.25">
      <c r="A1107" s="74" t="s">
        <v>432</v>
      </c>
      <c r="B1107" s="72"/>
      <c r="C1107" s="72" t="s">
        <v>21</v>
      </c>
      <c r="D1107" s="72" t="s">
        <v>17</v>
      </c>
      <c r="E1107" s="72" t="s">
        <v>833</v>
      </c>
      <c r="F1107" s="72"/>
      <c r="G1107" s="75">
        <f>G1108</f>
        <v>84675.199999999997</v>
      </c>
    </row>
    <row r="1108" spans="1:7">
      <c r="A1108" s="74" t="s">
        <v>834</v>
      </c>
      <c r="B1108" s="72"/>
      <c r="C1108" s="72" t="s">
        <v>21</v>
      </c>
      <c r="D1108" s="72" t="s">
        <v>17</v>
      </c>
      <c r="E1108" s="72" t="s">
        <v>835</v>
      </c>
      <c r="F1108" s="72"/>
      <c r="G1108" s="75">
        <f>G1109</f>
        <v>84675.199999999997</v>
      </c>
    </row>
    <row r="1109" spans="1:7" ht="31.5">
      <c r="A1109" s="74" t="s">
        <v>114</v>
      </c>
      <c r="B1109" s="72"/>
      <c r="C1109" s="72" t="s">
        <v>21</v>
      </c>
      <c r="D1109" s="72" t="s">
        <v>17</v>
      </c>
      <c r="E1109" s="72" t="s">
        <v>835</v>
      </c>
      <c r="F1109" s="72" t="s">
        <v>113</v>
      </c>
      <c r="G1109" s="75">
        <v>84675.199999999997</v>
      </c>
    </row>
    <row r="1110" spans="1:7">
      <c r="A1110" s="74" t="s">
        <v>37</v>
      </c>
      <c r="B1110" s="72"/>
      <c r="C1110" s="72" t="s">
        <v>21</v>
      </c>
      <c r="D1110" s="72" t="s">
        <v>17</v>
      </c>
      <c r="E1110" s="119" t="s">
        <v>1105</v>
      </c>
      <c r="F1110" s="72"/>
      <c r="G1110" s="75">
        <f>G1111</f>
        <v>176.1</v>
      </c>
    </row>
    <row r="1111" spans="1:7">
      <c r="A1111" s="74" t="s">
        <v>801</v>
      </c>
      <c r="B1111" s="72"/>
      <c r="C1111" s="72" t="s">
        <v>21</v>
      </c>
      <c r="D1111" s="72" t="s">
        <v>17</v>
      </c>
      <c r="E1111" s="119" t="s">
        <v>1106</v>
      </c>
      <c r="F1111" s="72"/>
      <c r="G1111" s="75">
        <f>G1112</f>
        <v>176.1</v>
      </c>
    </row>
    <row r="1112" spans="1:7">
      <c r="A1112" s="74" t="s">
        <v>768</v>
      </c>
      <c r="B1112" s="72"/>
      <c r="C1112" s="72" t="s">
        <v>21</v>
      </c>
      <c r="D1112" s="72" t="s">
        <v>17</v>
      </c>
      <c r="E1112" s="119" t="s">
        <v>1107</v>
      </c>
      <c r="F1112" s="72"/>
      <c r="G1112" s="75">
        <f>G1113</f>
        <v>176.1</v>
      </c>
    </row>
    <row r="1113" spans="1:7" ht="31.5">
      <c r="A1113" s="74" t="s">
        <v>120</v>
      </c>
      <c r="B1113" s="72"/>
      <c r="C1113" s="72" t="s">
        <v>21</v>
      </c>
      <c r="D1113" s="72" t="s">
        <v>17</v>
      </c>
      <c r="E1113" s="119" t="s">
        <v>1107</v>
      </c>
      <c r="F1113" s="72" t="s">
        <v>113</v>
      </c>
      <c r="G1113" s="75">
        <v>176.1</v>
      </c>
    </row>
    <row r="1114" spans="1:7">
      <c r="A1114" s="74" t="s">
        <v>619</v>
      </c>
      <c r="B1114" s="72"/>
      <c r="C1114" s="72" t="s">
        <v>21</v>
      </c>
      <c r="D1114" s="72" t="s">
        <v>21</v>
      </c>
      <c r="E1114" s="80"/>
      <c r="F1114" s="80"/>
      <c r="G1114" s="75">
        <f>SUM(G1115)</f>
        <v>196.9</v>
      </c>
    </row>
    <row r="1115" spans="1:7" ht="31.5">
      <c r="A1115" s="74" t="s">
        <v>1029</v>
      </c>
      <c r="B1115" s="82"/>
      <c r="C1115" s="82" t="s">
        <v>21</v>
      </c>
      <c r="D1115" s="82" t="s">
        <v>21</v>
      </c>
      <c r="E1115" s="80" t="s">
        <v>620</v>
      </c>
      <c r="F1115" s="80"/>
      <c r="G1115" s="75">
        <f>SUM(G1116)</f>
        <v>196.9</v>
      </c>
    </row>
    <row r="1116" spans="1:7" ht="31.5">
      <c r="A1116" s="74" t="s">
        <v>621</v>
      </c>
      <c r="B1116" s="72"/>
      <c r="C1116" s="72" t="s">
        <v>21</v>
      </c>
      <c r="D1116" s="72" t="s">
        <v>21</v>
      </c>
      <c r="E1116" s="72" t="s">
        <v>622</v>
      </c>
      <c r="F1116" s="72"/>
      <c r="G1116" s="75">
        <f>SUM(G1117)</f>
        <v>196.9</v>
      </c>
    </row>
    <row r="1117" spans="1:7">
      <c r="A1117" s="74" t="s">
        <v>387</v>
      </c>
      <c r="B1117" s="72"/>
      <c r="C1117" s="72" t="s">
        <v>21</v>
      </c>
      <c r="D1117" s="72" t="s">
        <v>21</v>
      </c>
      <c r="E1117" s="72" t="s">
        <v>623</v>
      </c>
      <c r="F1117" s="72"/>
      <c r="G1117" s="75">
        <f>SUM(G1118)</f>
        <v>196.9</v>
      </c>
    </row>
    <row r="1118" spans="1:7">
      <c r="A1118" s="74" t="s">
        <v>624</v>
      </c>
      <c r="B1118" s="80"/>
      <c r="C1118" s="72" t="s">
        <v>21</v>
      </c>
      <c r="D1118" s="72" t="s">
        <v>21</v>
      </c>
      <c r="E1118" s="72" t="s">
        <v>625</v>
      </c>
      <c r="F1118" s="72"/>
      <c r="G1118" s="75">
        <f>SUM(G1119:G1120)</f>
        <v>196.9</v>
      </c>
    </row>
    <row r="1119" spans="1:7" hidden="1">
      <c r="A1119" s="74" t="s">
        <v>131</v>
      </c>
      <c r="B1119" s="72"/>
      <c r="C1119" s="72" t="s">
        <v>21</v>
      </c>
      <c r="D1119" s="72" t="s">
        <v>21</v>
      </c>
      <c r="E1119" s="72" t="s">
        <v>625</v>
      </c>
      <c r="F1119" s="72" t="s">
        <v>23</v>
      </c>
      <c r="G1119" s="79"/>
    </row>
    <row r="1120" spans="1:7" ht="31.5">
      <c r="A1120" s="74" t="s">
        <v>116</v>
      </c>
      <c r="B1120" s="72"/>
      <c r="C1120" s="72" t="s">
        <v>21</v>
      </c>
      <c r="D1120" s="72" t="s">
        <v>21</v>
      </c>
      <c r="E1120" s="72" t="s">
        <v>625</v>
      </c>
      <c r="F1120" s="73">
        <v>600</v>
      </c>
      <c r="G1120" s="75">
        <v>196.9</v>
      </c>
    </row>
    <row r="1121" spans="1:7">
      <c r="A1121" s="74" t="s">
        <v>81</v>
      </c>
      <c r="B1121" s="72"/>
      <c r="C1121" s="72" t="s">
        <v>27</v>
      </c>
      <c r="D1121" s="72"/>
      <c r="E1121" s="72"/>
      <c r="F1121" s="72"/>
      <c r="G1121" s="75">
        <f>SUM(G1122+G1187)</f>
        <v>160090.29999999999</v>
      </c>
    </row>
    <row r="1122" spans="1:7">
      <c r="A1122" s="74" t="s">
        <v>85</v>
      </c>
      <c r="B1122" s="72"/>
      <c r="C1122" s="72" t="s">
        <v>27</v>
      </c>
      <c r="D1122" s="72" t="s">
        <v>103</v>
      </c>
      <c r="E1122" s="72"/>
      <c r="F1122" s="72"/>
      <c r="G1122" s="75">
        <f>G1131+G1123</f>
        <v>145074.59999999998</v>
      </c>
    </row>
    <row r="1123" spans="1:7" ht="31.5">
      <c r="A1123" s="74" t="s">
        <v>1108</v>
      </c>
      <c r="B1123" s="72"/>
      <c r="C1123" s="72" t="s">
        <v>27</v>
      </c>
      <c r="D1123" s="72" t="s">
        <v>103</v>
      </c>
      <c r="E1123" s="72" t="s">
        <v>836</v>
      </c>
      <c r="F1123" s="72"/>
      <c r="G1123" s="75">
        <f>G1124</f>
        <v>137.19999999999999</v>
      </c>
    </row>
    <row r="1124" spans="1:7">
      <c r="A1124" s="74" t="s">
        <v>1109</v>
      </c>
      <c r="B1124" s="72"/>
      <c r="C1124" s="72" t="s">
        <v>27</v>
      </c>
      <c r="D1124" s="72" t="s">
        <v>103</v>
      </c>
      <c r="E1124" s="72" t="s">
        <v>837</v>
      </c>
      <c r="F1124" s="72"/>
      <c r="G1124" s="75">
        <f>G1125+G1128</f>
        <v>137.19999999999999</v>
      </c>
    </row>
    <row r="1125" spans="1:7" ht="47.25">
      <c r="A1125" s="74" t="s">
        <v>318</v>
      </c>
      <c r="B1125" s="72"/>
      <c r="C1125" s="72" t="s">
        <v>27</v>
      </c>
      <c r="D1125" s="72" t="s">
        <v>103</v>
      </c>
      <c r="E1125" s="72" t="s">
        <v>838</v>
      </c>
      <c r="F1125" s="72"/>
      <c r="G1125" s="75">
        <f>G1126</f>
        <v>137.19999999999999</v>
      </c>
    </row>
    <row r="1126" spans="1:7">
      <c r="A1126" s="74" t="s">
        <v>1110</v>
      </c>
      <c r="B1126" s="72"/>
      <c r="C1126" s="72" t="s">
        <v>27</v>
      </c>
      <c r="D1126" s="72" t="s">
        <v>103</v>
      </c>
      <c r="E1126" s="72" t="s">
        <v>1111</v>
      </c>
      <c r="F1126" s="72"/>
      <c r="G1126" s="75">
        <f>G1127</f>
        <v>137.19999999999999</v>
      </c>
    </row>
    <row r="1127" spans="1:7">
      <c r="A1127" s="74" t="s">
        <v>131</v>
      </c>
      <c r="B1127" s="72"/>
      <c r="C1127" s="72" t="s">
        <v>27</v>
      </c>
      <c r="D1127" s="72" t="s">
        <v>103</v>
      </c>
      <c r="E1127" s="72" t="s">
        <v>1111</v>
      </c>
      <c r="F1127" s="72" t="s">
        <v>23</v>
      </c>
      <c r="G1127" s="75">
        <v>137.19999999999999</v>
      </c>
    </row>
    <row r="1128" spans="1:7" hidden="1">
      <c r="A1128" s="74" t="s">
        <v>347</v>
      </c>
      <c r="B1128" s="72"/>
      <c r="C1128" s="72" t="s">
        <v>27</v>
      </c>
      <c r="D1128" s="72" t="s">
        <v>103</v>
      </c>
      <c r="E1128" s="72" t="s">
        <v>839</v>
      </c>
      <c r="F1128" s="72"/>
      <c r="G1128" s="75">
        <f>G1129</f>
        <v>0</v>
      </c>
    </row>
    <row r="1129" spans="1:7" hidden="1">
      <c r="A1129" s="74" t="s">
        <v>840</v>
      </c>
      <c r="B1129" s="72"/>
      <c r="C1129" s="72" t="s">
        <v>27</v>
      </c>
      <c r="D1129" s="72" t="s">
        <v>103</v>
      </c>
      <c r="E1129" s="72" t="s">
        <v>841</v>
      </c>
      <c r="F1129" s="72"/>
      <c r="G1129" s="75">
        <f>G1130</f>
        <v>0</v>
      </c>
    </row>
    <row r="1130" spans="1:7" ht="47.25" hidden="1">
      <c r="A1130" s="74" t="s">
        <v>312</v>
      </c>
      <c r="B1130" s="72"/>
      <c r="C1130" s="72" t="s">
        <v>27</v>
      </c>
      <c r="D1130" s="72" t="s">
        <v>103</v>
      </c>
      <c r="E1130" s="72" t="s">
        <v>841</v>
      </c>
      <c r="F1130" s="72" t="s">
        <v>107</v>
      </c>
      <c r="G1130" s="75"/>
    </row>
    <row r="1131" spans="1:7">
      <c r="A1131" s="74" t="s">
        <v>1104</v>
      </c>
      <c r="B1131" s="72"/>
      <c r="C1131" s="72" t="s">
        <v>27</v>
      </c>
      <c r="D1131" s="72" t="s">
        <v>103</v>
      </c>
      <c r="E1131" s="72" t="s">
        <v>830</v>
      </c>
      <c r="F1131" s="72"/>
      <c r="G1131" s="75">
        <f>G1132+G1145+G1151+G1159+G1164</f>
        <v>144937.39999999997</v>
      </c>
    </row>
    <row r="1132" spans="1:7">
      <c r="A1132" s="74" t="s">
        <v>842</v>
      </c>
      <c r="B1132" s="72"/>
      <c r="C1132" s="72" t="s">
        <v>27</v>
      </c>
      <c r="D1132" s="72" t="s">
        <v>103</v>
      </c>
      <c r="E1132" s="72" t="s">
        <v>843</v>
      </c>
      <c r="F1132" s="72"/>
      <c r="G1132" s="75">
        <f>G1133+G1140+G1136</f>
        <v>74344.7</v>
      </c>
    </row>
    <row r="1133" spans="1:7" ht="47.25">
      <c r="A1133" s="74" t="s">
        <v>432</v>
      </c>
      <c r="B1133" s="72"/>
      <c r="C1133" s="72" t="s">
        <v>27</v>
      </c>
      <c r="D1133" s="72" t="s">
        <v>103</v>
      </c>
      <c r="E1133" s="72" t="s">
        <v>844</v>
      </c>
      <c r="F1133" s="72"/>
      <c r="G1133" s="75">
        <f>G1134</f>
        <v>44546.3</v>
      </c>
    </row>
    <row r="1134" spans="1:7">
      <c r="A1134" s="74" t="s">
        <v>845</v>
      </c>
      <c r="B1134" s="72"/>
      <c r="C1134" s="72" t="s">
        <v>27</v>
      </c>
      <c r="D1134" s="72" t="s">
        <v>103</v>
      </c>
      <c r="E1134" s="72" t="s">
        <v>846</v>
      </c>
      <c r="F1134" s="72"/>
      <c r="G1134" s="75">
        <f>G1135</f>
        <v>44546.3</v>
      </c>
    </row>
    <row r="1135" spans="1:7" ht="31.5">
      <c r="A1135" s="74" t="s">
        <v>114</v>
      </c>
      <c r="B1135" s="72"/>
      <c r="C1135" s="72" t="s">
        <v>27</v>
      </c>
      <c r="D1135" s="72" t="s">
        <v>103</v>
      </c>
      <c r="E1135" s="72" t="s">
        <v>846</v>
      </c>
      <c r="F1135" s="72" t="s">
        <v>113</v>
      </c>
      <c r="G1135" s="75">
        <v>44546.3</v>
      </c>
    </row>
    <row r="1136" spans="1:7">
      <c r="A1136" s="74" t="s">
        <v>37</v>
      </c>
      <c r="B1136" s="72"/>
      <c r="C1136" s="72" t="s">
        <v>27</v>
      </c>
      <c r="D1136" s="72" t="s">
        <v>103</v>
      </c>
      <c r="E1136" s="119" t="s">
        <v>1112</v>
      </c>
      <c r="F1136" s="72"/>
      <c r="G1136" s="75">
        <f>G1137</f>
        <v>144.9</v>
      </c>
    </row>
    <row r="1137" spans="1:7">
      <c r="A1137" s="74" t="s">
        <v>845</v>
      </c>
      <c r="B1137" s="72"/>
      <c r="C1137" s="72" t="s">
        <v>27</v>
      </c>
      <c r="D1137" s="72" t="s">
        <v>103</v>
      </c>
      <c r="E1137" s="119" t="s">
        <v>1113</v>
      </c>
      <c r="F1137" s="72"/>
      <c r="G1137" s="75">
        <f>G1138</f>
        <v>144.9</v>
      </c>
    </row>
    <row r="1138" spans="1:7">
      <c r="A1138" s="74" t="s">
        <v>768</v>
      </c>
      <c r="B1138" s="72"/>
      <c r="C1138" s="72" t="s">
        <v>27</v>
      </c>
      <c r="D1138" s="72" t="s">
        <v>103</v>
      </c>
      <c r="E1138" s="119" t="s">
        <v>1114</v>
      </c>
      <c r="F1138" s="72"/>
      <c r="G1138" s="75">
        <f>G1139</f>
        <v>144.9</v>
      </c>
    </row>
    <row r="1139" spans="1:7" ht="31.5">
      <c r="A1139" s="74" t="s">
        <v>120</v>
      </c>
      <c r="B1139" s="72"/>
      <c r="C1139" s="72" t="s">
        <v>27</v>
      </c>
      <c r="D1139" s="72" t="s">
        <v>103</v>
      </c>
      <c r="E1139" s="119" t="s">
        <v>1114</v>
      </c>
      <c r="F1139" s="72" t="s">
        <v>113</v>
      </c>
      <c r="G1139" s="75">
        <v>144.9</v>
      </c>
    </row>
    <row r="1140" spans="1:7">
      <c r="A1140" s="74" t="s">
        <v>7</v>
      </c>
      <c r="B1140" s="72"/>
      <c r="C1140" s="72" t="s">
        <v>27</v>
      </c>
      <c r="D1140" s="72" t="s">
        <v>103</v>
      </c>
      <c r="E1140" s="72" t="s">
        <v>847</v>
      </c>
      <c r="F1140" s="72"/>
      <c r="G1140" s="75">
        <f>G1141</f>
        <v>29653.5</v>
      </c>
    </row>
    <row r="1141" spans="1:7">
      <c r="A1141" s="74" t="s">
        <v>845</v>
      </c>
      <c r="B1141" s="72"/>
      <c r="C1141" s="72" t="s">
        <v>27</v>
      </c>
      <c r="D1141" s="72" t="s">
        <v>103</v>
      </c>
      <c r="E1141" s="72" t="s">
        <v>848</v>
      </c>
      <c r="F1141" s="72"/>
      <c r="G1141" s="75">
        <f>G1142+G1143+G1144</f>
        <v>29653.5</v>
      </c>
    </row>
    <row r="1142" spans="1:7" ht="47.25">
      <c r="A1142" s="74" t="s">
        <v>312</v>
      </c>
      <c r="B1142" s="72"/>
      <c r="C1142" s="72" t="s">
        <v>27</v>
      </c>
      <c r="D1142" s="72" t="s">
        <v>103</v>
      </c>
      <c r="E1142" s="72" t="s">
        <v>848</v>
      </c>
      <c r="F1142" s="72" t="s">
        <v>107</v>
      </c>
      <c r="G1142" s="75">
        <v>24730</v>
      </c>
    </row>
    <row r="1143" spans="1:7">
      <c r="A1143" s="74" t="s">
        <v>131</v>
      </c>
      <c r="B1143" s="72"/>
      <c r="C1143" s="72" t="s">
        <v>27</v>
      </c>
      <c r="D1143" s="72" t="s">
        <v>103</v>
      </c>
      <c r="E1143" s="72" t="s">
        <v>848</v>
      </c>
      <c r="F1143" s="72" t="s">
        <v>23</v>
      </c>
      <c r="G1143" s="79">
        <v>4551.2</v>
      </c>
    </row>
    <row r="1144" spans="1:7">
      <c r="A1144" s="74" t="s">
        <v>109</v>
      </c>
      <c r="B1144" s="72"/>
      <c r="C1144" s="72" t="s">
        <v>27</v>
      </c>
      <c r="D1144" s="72" t="s">
        <v>103</v>
      </c>
      <c r="E1144" s="72" t="s">
        <v>848</v>
      </c>
      <c r="F1144" s="72" t="s">
        <v>40</v>
      </c>
      <c r="G1144" s="75">
        <v>372.3</v>
      </c>
    </row>
    <row r="1145" spans="1:7">
      <c r="A1145" s="74" t="s">
        <v>849</v>
      </c>
      <c r="B1145" s="72"/>
      <c r="C1145" s="72" t="s">
        <v>27</v>
      </c>
      <c r="D1145" s="72" t="s">
        <v>103</v>
      </c>
      <c r="E1145" s="72" t="s">
        <v>850</v>
      </c>
      <c r="F1145" s="72"/>
      <c r="G1145" s="75">
        <f>G1146</f>
        <v>57259.299999999996</v>
      </c>
    </row>
    <row r="1146" spans="1:7">
      <c r="A1146" s="74" t="s">
        <v>7</v>
      </c>
      <c r="B1146" s="72"/>
      <c r="C1146" s="72" t="s">
        <v>27</v>
      </c>
      <c r="D1146" s="72" t="s">
        <v>103</v>
      </c>
      <c r="E1146" s="72" t="s">
        <v>851</v>
      </c>
      <c r="F1146" s="72"/>
      <c r="G1146" s="75">
        <f>G1147</f>
        <v>57259.299999999996</v>
      </c>
    </row>
    <row r="1147" spans="1:7">
      <c r="A1147" s="74" t="s">
        <v>87</v>
      </c>
      <c r="B1147" s="72"/>
      <c r="C1147" s="72" t="s">
        <v>27</v>
      </c>
      <c r="D1147" s="72" t="s">
        <v>103</v>
      </c>
      <c r="E1147" s="72" t="s">
        <v>852</v>
      </c>
      <c r="F1147" s="72"/>
      <c r="G1147" s="75">
        <f>G1148+G1149+G1150</f>
        <v>57259.299999999996</v>
      </c>
    </row>
    <row r="1148" spans="1:7" ht="47.25">
      <c r="A1148" s="74" t="s">
        <v>312</v>
      </c>
      <c r="B1148" s="72"/>
      <c r="C1148" s="72" t="s">
        <v>27</v>
      </c>
      <c r="D1148" s="72" t="s">
        <v>103</v>
      </c>
      <c r="E1148" s="72" t="s">
        <v>852</v>
      </c>
      <c r="F1148" s="72" t="s">
        <v>107</v>
      </c>
      <c r="G1148" s="75">
        <v>51544.6</v>
      </c>
    </row>
    <row r="1149" spans="1:7">
      <c r="A1149" s="74" t="s">
        <v>131</v>
      </c>
      <c r="B1149" s="72"/>
      <c r="C1149" s="72" t="s">
        <v>27</v>
      </c>
      <c r="D1149" s="72" t="s">
        <v>103</v>
      </c>
      <c r="E1149" s="72" t="s">
        <v>852</v>
      </c>
      <c r="F1149" s="72" t="s">
        <v>23</v>
      </c>
      <c r="G1149" s="79">
        <v>5208.6000000000004</v>
      </c>
    </row>
    <row r="1150" spans="1:7">
      <c r="A1150" s="74" t="s">
        <v>109</v>
      </c>
      <c r="B1150" s="72"/>
      <c r="C1150" s="72" t="s">
        <v>27</v>
      </c>
      <c r="D1150" s="72" t="s">
        <v>103</v>
      </c>
      <c r="E1150" s="72" t="s">
        <v>852</v>
      </c>
      <c r="F1150" s="72" t="s">
        <v>40</v>
      </c>
      <c r="G1150" s="75">
        <v>506.1</v>
      </c>
    </row>
    <row r="1151" spans="1:7">
      <c r="A1151" s="74" t="s">
        <v>853</v>
      </c>
      <c r="B1151" s="72"/>
      <c r="C1151" s="72" t="s">
        <v>27</v>
      </c>
      <c r="D1151" s="72" t="s">
        <v>103</v>
      </c>
      <c r="E1151" s="72" t="s">
        <v>854</v>
      </c>
      <c r="F1151" s="72"/>
      <c r="G1151" s="75">
        <f>G1152+G1155</f>
        <v>10453.800000000001</v>
      </c>
    </row>
    <row r="1152" spans="1:7" ht="47.25">
      <c r="A1152" s="74" t="s">
        <v>432</v>
      </c>
      <c r="B1152" s="72"/>
      <c r="C1152" s="72" t="s">
        <v>27</v>
      </c>
      <c r="D1152" s="72" t="s">
        <v>103</v>
      </c>
      <c r="E1152" s="72" t="s">
        <v>855</v>
      </c>
      <c r="F1152" s="72"/>
      <c r="G1152" s="75">
        <f>G1153</f>
        <v>10129.200000000001</v>
      </c>
    </row>
    <row r="1153" spans="1:7">
      <c r="A1153" s="74" t="s">
        <v>86</v>
      </c>
      <c r="B1153" s="72"/>
      <c r="C1153" s="72" t="s">
        <v>27</v>
      </c>
      <c r="D1153" s="72" t="s">
        <v>103</v>
      </c>
      <c r="E1153" s="72" t="s">
        <v>856</v>
      </c>
      <c r="F1153" s="72"/>
      <c r="G1153" s="75">
        <f>G1154</f>
        <v>10129.200000000001</v>
      </c>
    </row>
    <row r="1154" spans="1:7" ht="31.5">
      <c r="A1154" s="74" t="s">
        <v>114</v>
      </c>
      <c r="B1154" s="72"/>
      <c r="C1154" s="72" t="s">
        <v>27</v>
      </c>
      <c r="D1154" s="72" t="s">
        <v>103</v>
      </c>
      <c r="E1154" s="72" t="s">
        <v>856</v>
      </c>
      <c r="F1154" s="72" t="s">
        <v>113</v>
      </c>
      <c r="G1154" s="75">
        <v>10129.200000000001</v>
      </c>
    </row>
    <row r="1155" spans="1:7">
      <c r="A1155" s="74" t="s">
        <v>37</v>
      </c>
      <c r="B1155" s="72"/>
      <c r="C1155" s="72" t="s">
        <v>27</v>
      </c>
      <c r="D1155" s="72" t="s">
        <v>103</v>
      </c>
      <c r="E1155" s="72" t="s">
        <v>1115</v>
      </c>
      <c r="F1155" s="72"/>
      <c r="G1155" s="75">
        <f>SUM(G1156)</f>
        <v>324.60000000000002</v>
      </c>
    </row>
    <row r="1156" spans="1:7">
      <c r="A1156" s="74" t="s">
        <v>86</v>
      </c>
      <c r="B1156" s="72"/>
      <c r="C1156" s="72" t="s">
        <v>27</v>
      </c>
      <c r="D1156" s="72" t="s">
        <v>103</v>
      </c>
      <c r="E1156" s="72" t="s">
        <v>1116</v>
      </c>
      <c r="F1156" s="72"/>
      <c r="G1156" s="75">
        <f>SUM(G1157)</f>
        <v>324.60000000000002</v>
      </c>
    </row>
    <row r="1157" spans="1:7">
      <c r="A1157" s="74" t="s">
        <v>768</v>
      </c>
      <c r="B1157" s="72"/>
      <c r="C1157" s="72" t="s">
        <v>27</v>
      </c>
      <c r="D1157" s="72" t="s">
        <v>103</v>
      </c>
      <c r="E1157" s="72" t="s">
        <v>1117</v>
      </c>
      <c r="F1157" s="72"/>
      <c r="G1157" s="75">
        <f>SUM(G1158)</f>
        <v>324.60000000000002</v>
      </c>
    </row>
    <row r="1158" spans="1:7" ht="31.5">
      <c r="A1158" s="74" t="s">
        <v>120</v>
      </c>
      <c r="B1158" s="72"/>
      <c r="C1158" s="72" t="s">
        <v>27</v>
      </c>
      <c r="D1158" s="72" t="s">
        <v>103</v>
      </c>
      <c r="E1158" s="72" t="s">
        <v>1117</v>
      </c>
      <c r="F1158" s="72" t="s">
        <v>113</v>
      </c>
      <c r="G1158" s="75">
        <f>96.9+227.7</f>
        <v>324.60000000000002</v>
      </c>
    </row>
    <row r="1159" spans="1:7" ht="31.5">
      <c r="A1159" s="74" t="s">
        <v>857</v>
      </c>
      <c r="B1159" s="117"/>
      <c r="C1159" s="72" t="s">
        <v>27</v>
      </c>
      <c r="D1159" s="72" t="s">
        <v>103</v>
      </c>
      <c r="E1159" s="72" t="s">
        <v>858</v>
      </c>
      <c r="F1159" s="72"/>
      <c r="G1159" s="75">
        <f>SUM(G1160)</f>
        <v>172.3</v>
      </c>
    </row>
    <row r="1160" spans="1:7">
      <c r="A1160" s="74" t="s">
        <v>37</v>
      </c>
      <c r="B1160" s="117"/>
      <c r="C1160" s="72" t="s">
        <v>27</v>
      </c>
      <c r="D1160" s="72" t="s">
        <v>103</v>
      </c>
      <c r="E1160" s="72" t="s">
        <v>861</v>
      </c>
      <c r="F1160" s="72"/>
      <c r="G1160" s="75">
        <f>SUM(G1161)</f>
        <v>172.3</v>
      </c>
    </row>
    <row r="1161" spans="1:7">
      <c r="A1161" s="74" t="s">
        <v>86</v>
      </c>
      <c r="B1161" s="117"/>
      <c r="C1161" s="72" t="s">
        <v>27</v>
      </c>
      <c r="D1161" s="72" t="s">
        <v>103</v>
      </c>
      <c r="E1161" s="72" t="s">
        <v>862</v>
      </c>
      <c r="F1161" s="72"/>
      <c r="G1161" s="75">
        <f>SUM(G1162)</f>
        <v>172.3</v>
      </c>
    </row>
    <row r="1162" spans="1:7">
      <c r="A1162" s="74" t="s">
        <v>768</v>
      </c>
      <c r="B1162" s="117"/>
      <c r="C1162" s="72" t="s">
        <v>27</v>
      </c>
      <c r="D1162" s="72" t="s">
        <v>103</v>
      </c>
      <c r="E1162" s="72" t="s">
        <v>863</v>
      </c>
      <c r="F1162" s="72"/>
      <c r="G1162" s="75">
        <f>SUM(G1163)</f>
        <v>172.3</v>
      </c>
    </row>
    <row r="1163" spans="1:7" ht="31.5">
      <c r="A1163" s="74" t="s">
        <v>120</v>
      </c>
      <c r="B1163" s="117"/>
      <c r="C1163" s="72" t="s">
        <v>27</v>
      </c>
      <c r="D1163" s="72" t="s">
        <v>103</v>
      </c>
      <c r="E1163" s="72" t="s">
        <v>863</v>
      </c>
      <c r="F1163" s="72" t="s">
        <v>113</v>
      </c>
      <c r="G1163" s="75">
        <f>400-227.7</f>
        <v>172.3</v>
      </c>
    </row>
    <row r="1164" spans="1:7">
      <c r="A1164" s="74" t="s">
        <v>869</v>
      </c>
      <c r="B1164" s="117"/>
      <c r="C1164" s="72" t="s">
        <v>27</v>
      </c>
      <c r="D1164" s="72" t="s">
        <v>103</v>
      </c>
      <c r="E1164" s="72" t="s">
        <v>870</v>
      </c>
      <c r="F1164" s="72"/>
      <c r="G1164" s="75">
        <f>SUM(G1165)+G1171</f>
        <v>2707.3</v>
      </c>
    </row>
    <row r="1165" spans="1:7">
      <c r="A1165" s="74" t="s">
        <v>387</v>
      </c>
      <c r="B1165" s="117"/>
      <c r="C1165" s="72" t="s">
        <v>27</v>
      </c>
      <c r="D1165" s="72" t="s">
        <v>103</v>
      </c>
      <c r="E1165" s="72" t="s">
        <v>871</v>
      </c>
      <c r="F1165" s="72"/>
      <c r="G1165" s="75">
        <f>SUM(G1166)</f>
        <v>1581.5</v>
      </c>
    </row>
    <row r="1166" spans="1:7">
      <c r="A1166" s="74" t="s">
        <v>867</v>
      </c>
      <c r="B1166" s="117"/>
      <c r="C1166" s="72" t="s">
        <v>27</v>
      </c>
      <c r="D1166" s="72" t="s">
        <v>103</v>
      </c>
      <c r="E1166" s="72" t="s">
        <v>872</v>
      </c>
      <c r="F1166" s="72"/>
      <c r="G1166" s="75">
        <f>SUM(G1169)+G1167</f>
        <v>1581.5</v>
      </c>
    </row>
    <row r="1167" spans="1:7">
      <c r="A1167" s="74" t="s">
        <v>845</v>
      </c>
      <c r="B1167" s="117"/>
      <c r="C1167" s="72" t="s">
        <v>27</v>
      </c>
      <c r="D1167" s="72" t="s">
        <v>103</v>
      </c>
      <c r="E1167" s="72" t="s">
        <v>873</v>
      </c>
      <c r="F1167" s="72"/>
      <c r="G1167" s="75">
        <f>SUM(G1168)</f>
        <v>1198.3</v>
      </c>
    </row>
    <row r="1168" spans="1:7">
      <c r="A1168" s="74" t="s">
        <v>131</v>
      </c>
      <c r="B1168" s="117"/>
      <c r="C1168" s="72" t="s">
        <v>27</v>
      </c>
      <c r="D1168" s="72" t="s">
        <v>103</v>
      </c>
      <c r="E1168" s="72" t="s">
        <v>873</v>
      </c>
      <c r="F1168" s="72" t="s">
        <v>23</v>
      </c>
      <c r="G1168" s="75">
        <v>1198.3</v>
      </c>
    </row>
    <row r="1169" spans="1:7">
      <c r="A1169" s="74" t="s">
        <v>87</v>
      </c>
      <c r="B1169" s="117"/>
      <c r="C1169" s="72" t="s">
        <v>27</v>
      </c>
      <c r="D1169" s="72" t="s">
        <v>103</v>
      </c>
      <c r="E1169" s="72" t="s">
        <v>874</v>
      </c>
      <c r="F1169" s="72"/>
      <c r="G1169" s="75">
        <f>SUM(G1170)</f>
        <v>383.2</v>
      </c>
    </row>
    <row r="1170" spans="1:7">
      <c r="A1170" s="74" t="s">
        <v>131</v>
      </c>
      <c r="B1170" s="117"/>
      <c r="C1170" s="72" t="s">
        <v>27</v>
      </c>
      <c r="D1170" s="72" t="s">
        <v>103</v>
      </c>
      <c r="E1170" s="72" t="s">
        <v>874</v>
      </c>
      <c r="F1170" s="72" t="s">
        <v>23</v>
      </c>
      <c r="G1170" s="75">
        <v>383.2</v>
      </c>
    </row>
    <row r="1171" spans="1:7">
      <c r="A1171" s="74" t="s">
        <v>37</v>
      </c>
      <c r="B1171" s="117"/>
      <c r="C1171" s="72" t="s">
        <v>27</v>
      </c>
      <c r="D1171" s="72" t="s">
        <v>103</v>
      </c>
      <c r="E1171" s="72" t="s">
        <v>876</v>
      </c>
      <c r="F1171" s="72"/>
      <c r="G1171" s="75">
        <f>SUM(G1172+G1179)+G1182</f>
        <v>1125.8</v>
      </c>
    </row>
    <row r="1172" spans="1:7">
      <c r="A1172" s="74" t="s">
        <v>435</v>
      </c>
      <c r="B1172" s="117"/>
      <c r="C1172" s="72" t="s">
        <v>27</v>
      </c>
      <c r="D1172" s="72" t="s">
        <v>103</v>
      </c>
      <c r="E1172" s="72" t="s">
        <v>877</v>
      </c>
      <c r="F1172" s="72"/>
      <c r="G1172" s="75">
        <f>SUM(G1175)+G1173+G1177</f>
        <v>952.4</v>
      </c>
    </row>
    <row r="1173" spans="1:7">
      <c r="A1173" s="74" t="s">
        <v>801</v>
      </c>
      <c r="B1173" s="117"/>
      <c r="C1173" s="72" t="s">
        <v>27</v>
      </c>
      <c r="D1173" s="72" t="s">
        <v>103</v>
      </c>
      <c r="E1173" s="72" t="s">
        <v>878</v>
      </c>
      <c r="F1173" s="72"/>
      <c r="G1173" s="75">
        <f>SUM(G1174)</f>
        <v>91.9</v>
      </c>
    </row>
    <row r="1174" spans="1:7" ht="31.5">
      <c r="A1174" s="74" t="s">
        <v>114</v>
      </c>
      <c r="B1174" s="117"/>
      <c r="C1174" s="72" t="s">
        <v>27</v>
      </c>
      <c r="D1174" s="72" t="s">
        <v>103</v>
      </c>
      <c r="E1174" s="72" t="s">
        <v>878</v>
      </c>
      <c r="F1174" s="72" t="s">
        <v>113</v>
      </c>
      <c r="G1174" s="75">
        <v>91.9</v>
      </c>
    </row>
    <row r="1175" spans="1:7">
      <c r="A1175" s="74" t="s">
        <v>845</v>
      </c>
      <c r="B1175" s="117"/>
      <c r="C1175" s="72" t="s">
        <v>27</v>
      </c>
      <c r="D1175" s="72" t="s">
        <v>103</v>
      </c>
      <c r="E1175" s="72" t="s">
        <v>879</v>
      </c>
      <c r="F1175" s="72"/>
      <c r="G1175" s="75">
        <f>SUM(G1176)</f>
        <v>770.5</v>
      </c>
    </row>
    <row r="1176" spans="1:7" ht="31.5">
      <c r="A1176" s="74" t="s">
        <v>114</v>
      </c>
      <c r="B1176" s="117"/>
      <c r="C1176" s="72" t="s">
        <v>27</v>
      </c>
      <c r="D1176" s="72" t="s">
        <v>103</v>
      </c>
      <c r="E1176" s="72" t="s">
        <v>879</v>
      </c>
      <c r="F1176" s="72" t="s">
        <v>113</v>
      </c>
      <c r="G1176" s="75">
        <v>770.5</v>
      </c>
    </row>
    <row r="1177" spans="1:7">
      <c r="A1177" s="74" t="s">
        <v>86</v>
      </c>
      <c r="B1177" s="117"/>
      <c r="C1177" s="72" t="s">
        <v>27</v>
      </c>
      <c r="D1177" s="72" t="s">
        <v>103</v>
      </c>
      <c r="E1177" s="72" t="s">
        <v>1118</v>
      </c>
      <c r="F1177" s="72"/>
      <c r="G1177" s="75">
        <f>SUM(G1178)</f>
        <v>90</v>
      </c>
    </row>
    <row r="1178" spans="1:7" ht="31.5">
      <c r="A1178" s="74" t="s">
        <v>114</v>
      </c>
      <c r="B1178" s="117"/>
      <c r="C1178" s="72" t="s">
        <v>27</v>
      </c>
      <c r="D1178" s="72" t="s">
        <v>103</v>
      </c>
      <c r="E1178" s="72" t="s">
        <v>1118</v>
      </c>
      <c r="F1178" s="72" t="s">
        <v>113</v>
      </c>
      <c r="G1178" s="75">
        <v>90</v>
      </c>
    </row>
    <row r="1179" spans="1:7">
      <c r="A1179" s="74" t="s">
        <v>97</v>
      </c>
      <c r="B1179" s="117"/>
      <c r="C1179" s="72" t="s">
        <v>27</v>
      </c>
      <c r="D1179" s="72" t="s">
        <v>103</v>
      </c>
      <c r="E1179" s="72" t="s">
        <v>880</v>
      </c>
      <c r="F1179" s="117"/>
      <c r="G1179" s="75">
        <f>G1180</f>
        <v>34.200000000000003</v>
      </c>
    </row>
    <row r="1180" spans="1:7">
      <c r="A1180" s="74" t="s">
        <v>845</v>
      </c>
      <c r="B1180" s="117"/>
      <c r="C1180" s="72" t="s">
        <v>27</v>
      </c>
      <c r="D1180" s="72" t="s">
        <v>103</v>
      </c>
      <c r="E1180" s="72" t="s">
        <v>881</v>
      </c>
      <c r="F1180" s="117"/>
      <c r="G1180" s="75">
        <f>G1181</f>
        <v>34.200000000000003</v>
      </c>
    </row>
    <row r="1181" spans="1:7" ht="31.5">
      <c r="A1181" s="74" t="s">
        <v>114</v>
      </c>
      <c r="B1181" s="117"/>
      <c r="C1181" s="72" t="s">
        <v>27</v>
      </c>
      <c r="D1181" s="72" t="s">
        <v>103</v>
      </c>
      <c r="E1181" s="72" t="s">
        <v>881</v>
      </c>
      <c r="F1181" s="72" t="s">
        <v>113</v>
      </c>
      <c r="G1181" s="75">
        <v>34.200000000000003</v>
      </c>
    </row>
    <row r="1182" spans="1:7">
      <c r="A1182" s="74" t="s">
        <v>768</v>
      </c>
      <c r="B1182" s="117"/>
      <c r="C1182" s="72" t="s">
        <v>27</v>
      </c>
      <c r="D1182" s="72" t="s">
        <v>103</v>
      </c>
      <c r="E1182" s="72" t="s">
        <v>882</v>
      </c>
      <c r="F1182" s="72"/>
      <c r="G1182" s="75">
        <f>SUM(G1185)+G1183</f>
        <v>139.19999999999999</v>
      </c>
    </row>
    <row r="1183" spans="1:7">
      <c r="A1183" s="74" t="s">
        <v>801</v>
      </c>
      <c r="B1183" s="117"/>
      <c r="C1183" s="72" t="s">
        <v>27</v>
      </c>
      <c r="D1183" s="72" t="s">
        <v>103</v>
      </c>
      <c r="E1183" s="72" t="s">
        <v>883</v>
      </c>
      <c r="F1183" s="72"/>
      <c r="G1183" s="75">
        <f>SUM(G1184)</f>
        <v>79.5</v>
      </c>
    </row>
    <row r="1184" spans="1:7" ht="31.5">
      <c r="A1184" s="74" t="s">
        <v>114</v>
      </c>
      <c r="B1184" s="117"/>
      <c r="C1184" s="72" t="s">
        <v>27</v>
      </c>
      <c r="D1184" s="72" t="s">
        <v>103</v>
      </c>
      <c r="E1184" s="72" t="s">
        <v>883</v>
      </c>
      <c r="F1184" s="72" t="s">
        <v>113</v>
      </c>
      <c r="G1184" s="75">
        <v>79.5</v>
      </c>
    </row>
    <row r="1185" spans="1:7">
      <c r="A1185" s="74" t="s">
        <v>845</v>
      </c>
      <c r="B1185" s="117"/>
      <c r="C1185" s="72" t="s">
        <v>27</v>
      </c>
      <c r="D1185" s="72" t="s">
        <v>103</v>
      </c>
      <c r="E1185" s="72" t="s">
        <v>884</v>
      </c>
      <c r="F1185" s="72"/>
      <c r="G1185" s="75">
        <f>SUM(G1186)</f>
        <v>59.7</v>
      </c>
    </row>
    <row r="1186" spans="1:7" ht="31.5">
      <c r="A1186" s="74" t="s">
        <v>120</v>
      </c>
      <c r="B1186" s="117"/>
      <c r="C1186" s="72" t="s">
        <v>27</v>
      </c>
      <c r="D1186" s="72" t="s">
        <v>103</v>
      </c>
      <c r="E1186" s="72" t="s">
        <v>884</v>
      </c>
      <c r="F1186" s="72" t="s">
        <v>113</v>
      </c>
      <c r="G1186" s="75">
        <v>59.7</v>
      </c>
    </row>
    <row r="1187" spans="1:7">
      <c r="A1187" s="77" t="s">
        <v>57</v>
      </c>
      <c r="B1187" s="117"/>
      <c r="C1187" s="72" t="s">
        <v>27</v>
      </c>
      <c r="D1187" s="72" t="s">
        <v>25</v>
      </c>
      <c r="E1187" s="72"/>
      <c r="F1187" s="117"/>
      <c r="G1187" s="75">
        <f>G1188</f>
        <v>15015.699999999997</v>
      </c>
    </row>
    <row r="1188" spans="1:7">
      <c r="A1188" s="74" t="s">
        <v>1104</v>
      </c>
      <c r="B1188" s="117"/>
      <c r="C1188" s="72" t="s">
        <v>27</v>
      </c>
      <c r="D1188" s="72" t="s">
        <v>25</v>
      </c>
      <c r="E1188" s="72" t="s">
        <v>830</v>
      </c>
      <c r="F1188" s="117"/>
      <c r="G1188" s="75">
        <f>G1189+G1197+G1207</f>
        <v>15015.699999999997</v>
      </c>
    </row>
    <row r="1189" spans="1:7" ht="31.5" hidden="1">
      <c r="A1189" s="74" t="s">
        <v>857</v>
      </c>
      <c r="B1189" s="117"/>
      <c r="C1189" s="72" t="s">
        <v>27</v>
      </c>
      <c r="D1189" s="72" t="s">
        <v>25</v>
      </c>
      <c r="E1189" s="72" t="s">
        <v>858</v>
      </c>
      <c r="F1189" s="117"/>
      <c r="G1189" s="75">
        <f>G1193+G1190</f>
        <v>0</v>
      </c>
    </row>
    <row r="1190" spans="1:7" hidden="1">
      <c r="A1190" s="74" t="s">
        <v>387</v>
      </c>
      <c r="B1190" s="117"/>
      <c r="C1190" s="72" t="s">
        <v>27</v>
      </c>
      <c r="D1190" s="72" t="s">
        <v>25</v>
      </c>
      <c r="E1190" s="72" t="s">
        <v>859</v>
      </c>
      <c r="F1190" s="117"/>
      <c r="G1190" s="75">
        <f>G1191</f>
        <v>0</v>
      </c>
    </row>
    <row r="1191" spans="1:7" hidden="1">
      <c r="A1191" s="74" t="s">
        <v>845</v>
      </c>
      <c r="B1191" s="117"/>
      <c r="C1191" s="72" t="s">
        <v>27</v>
      </c>
      <c r="D1191" s="72" t="s">
        <v>25</v>
      </c>
      <c r="E1191" s="72" t="s">
        <v>860</v>
      </c>
      <c r="F1191" s="117"/>
      <c r="G1191" s="75">
        <f>G1192</f>
        <v>0</v>
      </c>
    </row>
    <row r="1192" spans="1:7" hidden="1">
      <c r="A1192" s="74" t="s">
        <v>131</v>
      </c>
      <c r="B1192" s="117"/>
      <c r="C1192" s="72" t="s">
        <v>27</v>
      </c>
      <c r="D1192" s="72" t="s">
        <v>25</v>
      </c>
      <c r="E1192" s="72" t="s">
        <v>860</v>
      </c>
      <c r="F1192" s="72" t="s">
        <v>23</v>
      </c>
      <c r="G1192" s="75"/>
    </row>
    <row r="1193" spans="1:7" hidden="1">
      <c r="A1193" s="74" t="s">
        <v>37</v>
      </c>
      <c r="B1193" s="117"/>
      <c r="C1193" s="72" t="s">
        <v>27</v>
      </c>
      <c r="D1193" s="72" t="s">
        <v>25</v>
      </c>
      <c r="E1193" s="72" t="s">
        <v>861</v>
      </c>
      <c r="F1193" s="72"/>
      <c r="G1193" s="75">
        <f>G1194</f>
        <v>0</v>
      </c>
    </row>
    <row r="1194" spans="1:7" hidden="1">
      <c r="A1194" s="74" t="s">
        <v>86</v>
      </c>
      <c r="B1194" s="117"/>
      <c r="C1194" s="72" t="s">
        <v>27</v>
      </c>
      <c r="D1194" s="72" t="s">
        <v>25</v>
      </c>
      <c r="E1194" s="72" t="s">
        <v>862</v>
      </c>
      <c r="F1194" s="72"/>
      <c r="G1194" s="75">
        <f>G1195</f>
        <v>0</v>
      </c>
    </row>
    <row r="1195" spans="1:7" hidden="1">
      <c r="A1195" s="74" t="s">
        <v>768</v>
      </c>
      <c r="B1195" s="117"/>
      <c r="C1195" s="72" t="s">
        <v>27</v>
      </c>
      <c r="D1195" s="72" t="s">
        <v>25</v>
      </c>
      <c r="E1195" s="72" t="s">
        <v>863</v>
      </c>
      <c r="F1195" s="72"/>
      <c r="G1195" s="75">
        <f>G1196</f>
        <v>0</v>
      </c>
    </row>
    <row r="1196" spans="1:7" ht="31.5" hidden="1">
      <c r="A1196" s="74" t="s">
        <v>120</v>
      </c>
      <c r="B1196" s="117"/>
      <c r="C1196" s="72" t="s">
        <v>27</v>
      </c>
      <c r="D1196" s="72" t="s">
        <v>25</v>
      </c>
      <c r="E1196" s="72" t="s">
        <v>863</v>
      </c>
      <c r="F1196" s="72" t="s">
        <v>113</v>
      </c>
      <c r="G1196" s="75"/>
    </row>
    <row r="1197" spans="1:7">
      <c r="A1197" s="74" t="s">
        <v>864</v>
      </c>
      <c r="B1197" s="117"/>
      <c r="C1197" s="72" t="s">
        <v>27</v>
      </c>
      <c r="D1197" s="72" t="s">
        <v>25</v>
      </c>
      <c r="E1197" s="72" t="s">
        <v>865</v>
      </c>
      <c r="F1197" s="72"/>
      <c r="G1197" s="75">
        <f>G1198+G1203</f>
        <v>4831.8</v>
      </c>
    </row>
    <row r="1198" spans="1:7">
      <c r="A1198" s="74" t="s">
        <v>387</v>
      </c>
      <c r="B1198" s="117"/>
      <c r="C1198" s="72" t="s">
        <v>27</v>
      </c>
      <c r="D1198" s="72" t="s">
        <v>25</v>
      </c>
      <c r="E1198" s="72" t="s">
        <v>866</v>
      </c>
      <c r="F1198" s="72"/>
      <c r="G1198" s="75">
        <f>G1199</f>
        <v>3231.8</v>
      </c>
    </row>
    <row r="1199" spans="1:7">
      <c r="A1199" s="74" t="s">
        <v>867</v>
      </c>
      <c r="B1199" s="117"/>
      <c r="C1199" s="72" t="s">
        <v>27</v>
      </c>
      <c r="D1199" s="72" t="s">
        <v>25</v>
      </c>
      <c r="E1199" s="72" t="s">
        <v>868</v>
      </c>
      <c r="F1199" s="72"/>
      <c r="G1199" s="75">
        <f>G1200+G1201+G1202</f>
        <v>3231.8</v>
      </c>
    </row>
    <row r="1200" spans="1:7" ht="47.25">
      <c r="A1200" s="74" t="s">
        <v>312</v>
      </c>
      <c r="B1200" s="117"/>
      <c r="C1200" s="72" t="s">
        <v>27</v>
      </c>
      <c r="D1200" s="72" t="s">
        <v>25</v>
      </c>
      <c r="E1200" s="72" t="s">
        <v>868</v>
      </c>
      <c r="F1200" s="72" t="s">
        <v>107</v>
      </c>
      <c r="G1200" s="75">
        <v>49.9</v>
      </c>
    </row>
    <row r="1201" spans="1:7">
      <c r="A1201" s="74" t="s">
        <v>131</v>
      </c>
      <c r="B1201" s="117"/>
      <c r="C1201" s="72" t="s">
        <v>27</v>
      </c>
      <c r="D1201" s="72" t="s">
        <v>25</v>
      </c>
      <c r="E1201" s="72" t="s">
        <v>868</v>
      </c>
      <c r="F1201" s="72" t="s">
        <v>23</v>
      </c>
      <c r="G1201" s="75">
        <v>3091.9</v>
      </c>
    </row>
    <row r="1202" spans="1:7">
      <c r="A1202" s="74" t="s">
        <v>111</v>
      </c>
      <c r="B1202" s="117"/>
      <c r="C1202" s="72" t="s">
        <v>27</v>
      </c>
      <c r="D1202" s="72" t="s">
        <v>25</v>
      </c>
      <c r="E1202" s="72" t="s">
        <v>868</v>
      </c>
      <c r="F1202" s="72" t="s">
        <v>112</v>
      </c>
      <c r="G1202" s="75">
        <v>90</v>
      </c>
    </row>
    <row r="1203" spans="1:7">
      <c r="A1203" s="74" t="s">
        <v>37</v>
      </c>
      <c r="B1203" s="117"/>
      <c r="C1203" s="72" t="s">
        <v>27</v>
      </c>
      <c r="D1203" s="72" t="s">
        <v>25</v>
      </c>
      <c r="E1203" s="72" t="s">
        <v>1119</v>
      </c>
      <c r="F1203" s="72"/>
      <c r="G1203" s="75">
        <f>SUM(G1204)</f>
        <v>1600</v>
      </c>
    </row>
    <row r="1204" spans="1:7">
      <c r="A1204" s="74" t="s">
        <v>768</v>
      </c>
      <c r="B1204" s="117"/>
      <c r="C1204" s="72" t="s">
        <v>27</v>
      </c>
      <c r="D1204" s="72" t="s">
        <v>25</v>
      </c>
      <c r="E1204" s="72" t="s">
        <v>1120</v>
      </c>
      <c r="F1204" s="72"/>
      <c r="G1204" s="75">
        <f>SUM(G1205)</f>
        <v>1600</v>
      </c>
    </row>
    <row r="1205" spans="1:7">
      <c r="A1205" s="74" t="s">
        <v>845</v>
      </c>
      <c r="B1205" s="117"/>
      <c r="C1205" s="72" t="s">
        <v>27</v>
      </c>
      <c r="D1205" s="72" t="s">
        <v>25</v>
      </c>
      <c r="E1205" s="72" t="s">
        <v>1121</v>
      </c>
      <c r="F1205" s="72"/>
      <c r="G1205" s="75">
        <f>SUM(G1206)</f>
        <v>1600</v>
      </c>
    </row>
    <row r="1206" spans="1:7" ht="31.5">
      <c r="A1206" s="74" t="s">
        <v>120</v>
      </c>
      <c r="B1206" s="117"/>
      <c r="C1206" s="72" t="s">
        <v>27</v>
      </c>
      <c r="D1206" s="72" t="s">
        <v>25</v>
      </c>
      <c r="E1206" s="72" t="s">
        <v>1121</v>
      </c>
      <c r="F1206" s="72" t="s">
        <v>113</v>
      </c>
      <c r="G1206" s="75">
        <v>1600</v>
      </c>
    </row>
    <row r="1207" spans="1:7">
      <c r="A1207" s="77" t="s">
        <v>885</v>
      </c>
      <c r="B1207" s="117"/>
      <c r="C1207" s="72" t="s">
        <v>27</v>
      </c>
      <c r="D1207" s="72" t="s">
        <v>25</v>
      </c>
      <c r="E1207" s="72" t="s">
        <v>886</v>
      </c>
      <c r="F1207" s="72"/>
      <c r="G1207" s="75">
        <f>G1208</f>
        <v>10183.899999999998</v>
      </c>
    </row>
    <row r="1208" spans="1:7">
      <c r="A1208" s="74" t="s">
        <v>7</v>
      </c>
      <c r="B1208" s="117"/>
      <c r="C1208" s="72" t="s">
        <v>27</v>
      </c>
      <c r="D1208" s="72" t="s">
        <v>25</v>
      </c>
      <c r="E1208" s="72" t="s">
        <v>887</v>
      </c>
      <c r="F1208" s="72"/>
      <c r="G1208" s="75">
        <f>G1209</f>
        <v>10183.899999999998</v>
      </c>
    </row>
    <row r="1209" spans="1:7">
      <c r="A1209" s="77" t="s">
        <v>875</v>
      </c>
      <c r="B1209" s="117"/>
      <c r="C1209" s="72" t="s">
        <v>27</v>
      </c>
      <c r="D1209" s="72" t="s">
        <v>25</v>
      </c>
      <c r="E1209" s="72" t="s">
        <v>888</v>
      </c>
      <c r="F1209" s="72"/>
      <c r="G1209" s="75">
        <f>G1210+G1211+G1212</f>
        <v>10183.899999999998</v>
      </c>
    </row>
    <row r="1210" spans="1:7" ht="47.25">
      <c r="A1210" s="74" t="s">
        <v>312</v>
      </c>
      <c r="B1210" s="117"/>
      <c r="C1210" s="72" t="s">
        <v>27</v>
      </c>
      <c r="D1210" s="72" t="s">
        <v>25</v>
      </c>
      <c r="E1210" s="72" t="s">
        <v>888</v>
      </c>
      <c r="F1210" s="72" t="s">
        <v>107</v>
      </c>
      <c r="G1210" s="75">
        <v>9232.7999999999993</v>
      </c>
    </row>
    <row r="1211" spans="1:7">
      <c r="A1211" s="74" t="s">
        <v>131</v>
      </c>
      <c r="B1211" s="117"/>
      <c r="C1211" s="72" t="s">
        <v>27</v>
      </c>
      <c r="D1211" s="72" t="s">
        <v>25</v>
      </c>
      <c r="E1211" s="72" t="s">
        <v>888</v>
      </c>
      <c r="F1211" s="72" t="s">
        <v>23</v>
      </c>
      <c r="G1211" s="75">
        <v>931.3</v>
      </c>
    </row>
    <row r="1212" spans="1:7">
      <c r="A1212" s="74" t="s">
        <v>109</v>
      </c>
      <c r="B1212" s="117"/>
      <c r="C1212" s="72" t="s">
        <v>27</v>
      </c>
      <c r="D1212" s="72" t="s">
        <v>25</v>
      </c>
      <c r="E1212" s="72" t="s">
        <v>888</v>
      </c>
      <c r="F1212" s="72" t="s">
        <v>40</v>
      </c>
      <c r="G1212" s="75">
        <v>19.8</v>
      </c>
    </row>
    <row r="1213" spans="1:7">
      <c r="A1213" s="74" t="s">
        <v>43</v>
      </c>
      <c r="B1213" s="82"/>
      <c r="C1213" s="82" t="s">
        <v>0</v>
      </c>
      <c r="D1213" s="82" t="s">
        <v>44</v>
      </c>
      <c r="E1213" s="80"/>
      <c r="F1213" s="80"/>
      <c r="G1213" s="79">
        <f>SUM(G1214)</f>
        <v>385.5</v>
      </c>
    </row>
    <row r="1214" spans="1:7">
      <c r="A1214" s="74" t="s">
        <v>2</v>
      </c>
      <c r="B1214" s="72"/>
      <c r="C1214" s="72" t="s">
        <v>0</v>
      </c>
      <c r="D1214" s="72" t="s">
        <v>17</v>
      </c>
      <c r="E1214" s="99"/>
      <c r="F1214" s="72"/>
      <c r="G1214" s="75">
        <f>SUM(G1215)</f>
        <v>385.5</v>
      </c>
    </row>
    <row r="1215" spans="1:7" ht="31.5">
      <c r="A1215" s="74" t="s">
        <v>1031</v>
      </c>
      <c r="B1215" s="102"/>
      <c r="C1215" s="82" t="s">
        <v>0</v>
      </c>
      <c r="D1215" s="82" t="s">
        <v>17</v>
      </c>
      <c r="E1215" s="82" t="s">
        <v>577</v>
      </c>
      <c r="F1215" s="85"/>
      <c r="G1215" s="103">
        <f>G1216</f>
        <v>385.5</v>
      </c>
    </row>
    <row r="1216" spans="1:7" s="76" customFormat="1" ht="31.5">
      <c r="A1216" s="74" t="s">
        <v>639</v>
      </c>
      <c r="B1216" s="102"/>
      <c r="C1216" s="82" t="s">
        <v>0</v>
      </c>
      <c r="D1216" s="82" t="s">
        <v>17</v>
      </c>
      <c r="E1216" s="82" t="s">
        <v>640</v>
      </c>
      <c r="F1216" s="85"/>
      <c r="G1216" s="103">
        <f>G1217</f>
        <v>385.5</v>
      </c>
    </row>
    <row r="1217" spans="1:7" ht="63">
      <c r="A1217" s="74" t="s">
        <v>322</v>
      </c>
      <c r="B1217" s="102"/>
      <c r="C1217" s="82" t="s">
        <v>0</v>
      </c>
      <c r="D1217" s="82" t="s">
        <v>17</v>
      </c>
      <c r="E1217" s="82" t="s">
        <v>641</v>
      </c>
      <c r="F1217" s="85"/>
      <c r="G1217" s="103">
        <f>SUM(G1218)</f>
        <v>385.5</v>
      </c>
    </row>
    <row r="1218" spans="1:7" ht="31.5">
      <c r="A1218" s="74" t="s">
        <v>662</v>
      </c>
      <c r="B1218" s="102"/>
      <c r="C1218" s="86" t="s">
        <v>0</v>
      </c>
      <c r="D1218" s="86" t="s">
        <v>17</v>
      </c>
      <c r="E1218" s="86" t="s">
        <v>663</v>
      </c>
      <c r="F1218" s="85"/>
      <c r="G1218" s="127">
        <f>SUM(G1219)</f>
        <v>385.5</v>
      </c>
    </row>
    <row r="1219" spans="1:7">
      <c r="A1219" s="74" t="s">
        <v>111</v>
      </c>
      <c r="B1219" s="102"/>
      <c r="C1219" s="82" t="s">
        <v>0</v>
      </c>
      <c r="D1219" s="82" t="s">
        <v>17</v>
      </c>
      <c r="E1219" s="82" t="s">
        <v>663</v>
      </c>
      <c r="F1219" s="85">
        <v>300</v>
      </c>
      <c r="G1219" s="103">
        <v>385.5</v>
      </c>
    </row>
    <row r="1220" spans="1:7">
      <c r="A1220" s="83" t="s">
        <v>146</v>
      </c>
      <c r="B1220" s="86"/>
      <c r="C1220" s="85"/>
      <c r="D1220" s="85"/>
      <c r="E1220" s="85"/>
      <c r="F1220" s="85"/>
      <c r="G1220" s="57">
        <f>SUM(G11+G32+G53+G498+G535+G739+G848+G1102)</f>
        <v>4523950</v>
      </c>
    </row>
    <row r="1221" spans="1:7">
      <c r="F1221" s="128"/>
    </row>
    <row r="1222" spans="1:7" hidden="1">
      <c r="G1222" s="130">
        <v>4572400.3</v>
      </c>
    </row>
    <row r="1223" spans="1:7" hidden="1">
      <c r="G1223" s="131">
        <f>SUM(G1220-G1222)</f>
        <v>-48450.299999999814</v>
      </c>
    </row>
    <row r="1224" spans="1:7">
      <c r="G1224" s="131"/>
    </row>
  </sheetData>
  <mergeCells count="4">
    <mergeCell ref="A7:G7"/>
    <mergeCell ref="A9:A10"/>
    <mergeCell ref="B9:F9"/>
    <mergeCell ref="G9:G10"/>
  </mergeCells>
  <phoneticPr fontId="5" type="noConversion"/>
  <pageMargins left="1.1811023622047245" right="0.39370078740157483" top="0.35433070866141736" bottom="0.23622047244094491" header="0" footer="0"/>
  <pageSetup paperSize="9" scale="55" fitToHeight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zoomScaleNormal="100" workbookViewId="0">
      <selection activeCell="A6" sqref="A6:D7"/>
    </sheetView>
  </sheetViews>
  <sheetFormatPr defaultColWidth="8.85546875" defaultRowHeight="15"/>
  <cols>
    <col min="1" max="1" width="42.140625" style="4" customWidth="1"/>
    <col min="2" max="2" width="5.5703125" style="4" hidden="1" customWidth="1"/>
    <col min="3" max="3" width="32.5703125" style="4" customWidth="1"/>
    <col min="4" max="4" width="19" style="4" customWidth="1"/>
    <col min="5" max="6" width="8.85546875" style="4"/>
    <col min="7" max="7" width="10.5703125" style="4" bestFit="1" customWidth="1"/>
    <col min="8" max="16384" width="8.85546875" style="4"/>
  </cols>
  <sheetData>
    <row r="1" spans="1:7" ht="15.75">
      <c r="A1" s="34"/>
      <c r="B1" s="34"/>
      <c r="C1" s="138" t="s">
        <v>1175</v>
      </c>
      <c r="D1" s="138"/>
      <c r="E1" s="1"/>
    </row>
    <row r="2" spans="1:7" ht="15.75">
      <c r="A2" s="35"/>
      <c r="B2" s="35"/>
      <c r="C2" s="138" t="s">
        <v>1176</v>
      </c>
      <c r="D2" s="138"/>
      <c r="E2" s="1"/>
    </row>
    <row r="3" spans="1:7" ht="15.75">
      <c r="A3" s="35"/>
      <c r="B3" s="35"/>
      <c r="C3" s="138" t="s">
        <v>142</v>
      </c>
      <c r="D3" s="138"/>
      <c r="E3" s="1"/>
    </row>
    <row r="4" spans="1:7" ht="15.75">
      <c r="A4" s="35"/>
      <c r="B4" s="35"/>
      <c r="C4" s="138" t="s">
        <v>143</v>
      </c>
      <c r="D4" s="138"/>
      <c r="E4" s="1"/>
    </row>
    <row r="5" spans="1:7" ht="22.5" customHeight="1">
      <c r="A5" s="36"/>
      <c r="B5" s="36"/>
      <c r="C5" s="139" t="s">
        <v>1177</v>
      </c>
      <c r="D5" s="139"/>
      <c r="E5" s="7"/>
    </row>
    <row r="6" spans="1:7" ht="15" customHeight="1">
      <c r="A6" s="150" t="s">
        <v>1142</v>
      </c>
      <c r="B6" s="150"/>
      <c r="C6" s="150"/>
      <c r="D6" s="150"/>
    </row>
    <row r="7" spans="1:7" ht="49.5" customHeight="1">
      <c r="A7" s="150"/>
      <c r="B7" s="150"/>
      <c r="C7" s="150"/>
      <c r="D7" s="150"/>
    </row>
    <row r="8" spans="1:7" ht="17.25" customHeight="1">
      <c r="A8" s="37"/>
      <c r="B8" s="38"/>
      <c r="C8" s="39"/>
      <c r="D8" s="40" t="s">
        <v>1173</v>
      </c>
    </row>
    <row r="9" spans="1:7" ht="14.1" customHeight="1">
      <c r="A9" s="151" t="s">
        <v>299</v>
      </c>
      <c r="B9" s="151"/>
      <c r="C9" s="151" t="s">
        <v>145</v>
      </c>
      <c r="D9" s="153" t="s">
        <v>73</v>
      </c>
      <c r="E9" s="3"/>
    </row>
    <row r="10" spans="1:7" ht="35.450000000000003" customHeight="1">
      <c r="A10" s="152"/>
      <c r="B10" s="152"/>
      <c r="C10" s="152"/>
      <c r="D10" s="154"/>
    </row>
    <row r="11" spans="1:7" ht="58.15" customHeight="1">
      <c r="A11" s="42" t="s">
        <v>301</v>
      </c>
      <c r="B11" s="43" t="s">
        <v>302</v>
      </c>
      <c r="C11" s="43" t="s">
        <v>303</v>
      </c>
      <c r="D11" s="48">
        <v>-10872.8</v>
      </c>
      <c r="F11" s="13"/>
    </row>
    <row r="12" spans="1:7" ht="58.15" customHeight="1">
      <c r="A12" s="20" t="s">
        <v>304</v>
      </c>
      <c r="B12" s="41" t="s">
        <v>300</v>
      </c>
      <c r="C12" s="41" t="s">
        <v>305</v>
      </c>
      <c r="D12" s="22">
        <v>-28000</v>
      </c>
      <c r="F12" s="13"/>
    </row>
    <row r="13" spans="1:7" s="5" customFormat="1" ht="63.75" customHeight="1">
      <c r="A13" s="20" t="s">
        <v>306</v>
      </c>
      <c r="B13" s="41" t="s">
        <v>300</v>
      </c>
      <c r="C13" s="41" t="s">
        <v>307</v>
      </c>
      <c r="D13" s="22">
        <v>31300</v>
      </c>
    </row>
    <row r="14" spans="1:7" ht="57.75" customHeight="1">
      <c r="A14" s="20" t="s">
        <v>308</v>
      </c>
      <c r="B14" s="41" t="s">
        <v>300</v>
      </c>
      <c r="C14" s="41" t="s">
        <v>309</v>
      </c>
      <c r="D14" s="22">
        <v>-4666996.5</v>
      </c>
      <c r="E14" s="5"/>
      <c r="F14" s="5"/>
      <c r="G14" s="13"/>
    </row>
    <row r="15" spans="1:7" ht="58.15" customHeight="1" thickBot="1">
      <c r="A15" s="20" t="s">
        <v>310</v>
      </c>
      <c r="B15" s="41" t="s">
        <v>300</v>
      </c>
      <c r="C15" s="41" t="s">
        <v>311</v>
      </c>
      <c r="D15" s="22">
        <v>4652823.7</v>
      </c>
      <c r="E15" s="5"/>
      <c r="F15" s="5"/>
    </row>
    <row r="16" spans="1:7" ht="12.75" customHeight="1">
      <c r="A16" s="30"/>
      <c r="B16" s="31"/>
      <c r="C16" s="32"/>
      <c r="D16" s="33"/>
    </row>
    <row r="17" spans="1:1" ht="42.75" customHeight="1">
      <c r="A17" s="6"/>
    </row>
    <row r="18" spans="1:1" ht="42.75" customHeight="1">
      <c r="A18" s="6"/>
    </row>
  </sheetData>
  <mergeCells count="10">
    <mergeCell ref="C1:D1"/>
    <mergeCell ref="C2:D2"/>
    <mergeCell ref="C3:D3"/>
    <mergeCell ref="C4:D4"/>
    <mergeCell ref="C5:D5"/>
    <mergeCell ref="A6:D7"/>
    <mergeCell ref="A9:A10"/>
    <mergeCell ref="B9:B10"/>
    <mergeCell ref="C9:C10"/>
    <mergeCell ref="D9:D10"/>
  </mergeCells>
  <conditionalFormatting sqref="D11:D15">
    <cfRule type="cellIs" dxfId="0" priority="1" stopIfTrue="1" operator="equal">
      <formula>0</formula>
    </cfRule>
  </conditionalFormatting>
  <pageMargins left="1.299212598425197" right="0.51181102362204722" top="0.74803149606299213" bottom="0.35433070866141736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функцион.2018</vt:lpstr>
      <vt:lpstr>ведомствен.2018</vt:lpstr>
      <vt:lpstr>Источники</vt:lpstr>
      <vt:lpstr>ведомствен.2018!Заголовки_для_печати</vt:lpstr>
      <vt:lpstr>Доходы!Заголовки_для_печати</vt:lpstr>
      <vt:lpstr>Доходы!Область_печати</vt:lpstr>
      <vt:lpstr>Источники!Область_печати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2019-03-18T11:50:44Z</cp:lastPrinted>
  <dcterms:created xsi:type="dcterms:W3CDTF">2010-10-13T06:28:56Z</dcterms:created>
  <dcterms:modified xsi:type="dcterms:W3CDTF">2019-04-29T10:45:18Z</dcterms:modified>
</cp:coreProperties>
</file>