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325" windowWidth="20730" windowHeight="9870"/>
  </bookViews>
  <sheets>
    <sheet name="Ведомственная" sheetId="1" r:id="rId1"/>
    <sheet name="Программы" sheetId="2" r:id="rId2"/>
    <sheet name="Раздел, подраздел" sheetId="3" r:id="rId3"/>
    <sheet name="Кап.влож" sheetId="7" r:id="rId4"/>
    <sheet name="Источн" sheetId="8" r:id="rId5"/>
    <sheet name="Лист2" sheetId="9" r:id="rId6"/>
  </sheets>
  <definedNames>
    <definedName name="_xlnm.Print_Titles" localSheetId="0">Ведомственная!$8:$9</definedName>
    <definedName name="_xlnm.Print_Titles" localSheetId="3">Кап.влож!$8:$8</definedName>
    <definedName name="_xlnm.Print_Titles" localSheetId="1">Программы!$8:$8</definedName>
  </definedNames>
  <calcPr calcId="125725"/>
</workbook>
</file>

<file path=xl/calcChain.xml><?xml version="1.0" encoding="utf-8"?>
<calcChain xmlns="http://schemas.openxmlformats.org/spreadsheetml/2006/main">
  <c r="F313" i="2"/>
  <c r="G414" i="1"/>
  <c r="G401"/>
  <c r="G417"/>
  <c r="G416"/>
  <c r="G415" s="1"/>
  <c r="F246" i="2" l="1"/>
  <c r="F245" s="1"/>
  <c r="G317" i="1"/>
  <c r="G316" s="1"/>
  <c r="G67" l="1"/>
  <c r="G58"/>
  <c r="F577" i="2" l="1"/>
  <c r="G901" i="1"/>
  <c r="G900" s="1"/>
  <c r="G1057" l="1"/>
  <c r="F628" i="2" l="1"/>
  <c r="F624"/>
  <c r="F609"/>
  <c r="F467" l="1"/>
  <c r="F392"/>
  <c r="F391" s="1"/>
  <c r="F393"/>
  <c r="G1114" i="1"/>
  <c r="G1024"/>
  <c r="G1025"/>
  <c r="G1023" l="1"/>
  <c r="F220" i="2" l="1"/>
  <c r="G97" i="1" l="1"/>
  <c r="G99"/>
  <c r="F365" i="2" l="1"/>
  <c r="F364" s="1"/>
  <c r="G185" i="1"/>
  <c r="G184" s="1"/>
  <c r="G486" l="1"/>
  <c r="G106" l="1"/>
  <c r="F218" i="2"/>
  <c r="F800"/>
  <c r="F796"/>
  <c r="F791"/>
  <c r="F790"/>
  <c r="F789"/>
  <c r="F787"/>
  <c r="F786" s="1"/>
  <c r="F785"/>
  <c r="F784" s="1"/>
  <c r="F783"/>
  <c r="F782"/>
  <c r="F780"/>
  <c r="F779" s="1"/>
  <c r="F778"/>
  <c r="F777"/>
  <c r="F775"/>
  <c r="F774"/>
  <c r="F771"/>
  <c r="F770" s="1"/>
  <c r="F769" s="1"/>
  <c r="F768"/>
  <c r="F767" s="1"/>
  <c r="F759"/>
  <c r="F755"/>
  <c r="F754" s="1"/>
  <c r="F753" s="1"/>
  <c r="F752"/>
  <c r="F748"/>
  <c r="F747" s="1"/>
  <c r="F746"/>
  <c r="F739"/>
  <c r="F738" s="1"/>
  <c r="F737"/>
  <c r="F734"/>
  <c r="F733" s="1"/>
  <c r="F731"/>
  <c r="F729"/>
  <c r="F728" s="1"/>
  <c r="F727"/>
  <c r="F726"/>
  <c r="F724"/>
  <c r="F723"/>
  <c r="F720"/>
  <c r="F719" s="1"/>
  <c r="F717"/>
  <c r="F716"/>
  <c r="F714"/>
  <c r="F713"/>
  <c r="F710"/>
  <c r="F709" s="1"/>
  <c r="F708" s="1"/>
  <c r="F707" s="1"/>
  <c r="F699"/>
  <c r="F695"/>
  <c r="F694"/>
  <c r="F692"/>
  <c r="F691" s="1"/>
  <c r="F690"/>
  <c r="F688"/>
  <c r="F687"/>
  <c r="F683"/>
  <c r="F682" s="1"/>
  <c r="F681" s="1"/>
  <c r="F680"/>
  <c r="F676"/>
  <c r="F675" s="1"/>
  <c r="F674" s="1"/>
  <c r="F673" s="1"/>
  <c r="F672"/>
  <c r="F671"/>
  <c r="F664"/>
  <c r="F663"/>
  <c r="F660"/>
  <c r="F659" s="1"/>
  <c r="F658"/>
  <c r="F656"/>
  <c r="F653"/>
  <c r="F652" s="1"/>
  <c r="F651" s="1"/>
  <c r="F641"/>
  <c r="F640" s="1"/>
  <c r="F639" s="1"/>
  <c r="F637"/>
  <c r="F636" s="1"/>
  <c r="F635"/>
  <c r="F634" s="1"/>
  <c r="F633" s="1"/>
  <c r="F620"/>
  <c r="F619" s="1"/>
  <c r="F618"/>
  <c r="F616"/>
  <c r="F615" s="1"/>
  <c r="F614"/>
  <c r="F612"/>
  <c r="F611" s="1"/>
  <c r="F610"/>
  <c r="F607"/>
  <c r="F603"/>
  <c r="F602"/>
  <c r="F600"/>
  <c r="F599" s="1"/>
  <c r="F598"/>
  <c r="F597"/>
  <c r="F595"/>
  <c r="F594"/>
  <c r="F589"/>
  <c r="F588"/>
  <c r="F584"/>
  <c r="F583" s="1"/>
  <c r="F582"/>
  <c r="F576"/>
  <c r="F575"/>
  <c r="F574"/>
  <c r="F573"/>
  <c r="F572"/>
  <c r="F568"/>
  <c r="F562"/>
  <c r="F561" s="1"/>
  <c r="F560"/>
  <c r="F556"/>
  <c r="F555" s="1"/>
  <c r="F554" s="1"/>
  <c r="F553"/>
  <c r="F549"/>
  <c r="F550"/>
  <c r="F548"/>
  <c r="F546"/>
  <c r="F544"/>
  <c r="F541"/>
  <c r="F542"/>
  <c r="F540"/>
  <c r="F538"/>
  <c r="F537"/>
  <c r="F535"/>
  <c r="F534"/>
  <c r="F532"/>
  <c r="F529"/>
  <c r="F528"/>
  <c r="F527" s="1"/>
  <c r="F525"/>
  <c r="F524" s="1"/>
  <c r="F521"/>
  <c r="F520" s="1"/>
  <c r="F519"/>
  <c r="F518" s="1"/>
  <c r="F517"/>
  <c r="F516" s="1"/>
  <c r="F514"/>
  <c r="F513" s="1"/>
  <c r="F512"/>
  <c r="F510"/>
  <c r="F509"/>
  <c r="F506"/>
  <c r="F505"/>
  <c r="F503"/>
  <c r="F502" s="1"/>
  <c r="F493"/>
  <c r="F488"/>
  <c r="F486"/>
  <c r="F485" s="1"/>
  <c r="F483"/>
  <c r="F482" s="1"/>
  <c r="F481" s="1"/>
  <c r="F480" s="1"/>
  <c r="F479"/>
  <c r="F477"/>
  <c r="F476" s="1"/>
  <c r="F475" s="1"/>
  <c r="F472"/>
  <c r="F473"/>
  <c r="F471"/>
  <c r="F466"/>
  <c r="F465"/>
  <c r="F461"/>
  <c r="F458"/>
  <c r="F457" s="1"/>
  <c r="F456"/>
  <c r="F447"/>
  <c r="F445"/>
  <c r="F439"/>
  <c r="F438" s="1"/>
  <c r="F437"/>
  <c r="F432"/>
  <c r="F431" s="1"/>
  <c r="F430" s="1"/>
  <c r="F429" s="1"/>
  <c r="F428"/>
  <c r="F426" s="1"/>
  <c r="F425" s="1"/>
  <c r="F420"/>
  <c r="F419" s="1"/>
  <c r="F418" s="1"/>
  <c r="F417" s="1"/>
  <c r="F416"/>
  <c r="F412"/>
  <c r="F411" s="1"/>
  <c r="F410" s="1"/>
  <c r="F409" s="1"/>
  <c r="F407"/>
  <c r="F408"/>
  <c r="F406"/>
  <c r="F402"/>
  <c r="F397"/>
  <c r="F398"/>
  <c r="F396"/>
  <c r="F390"/>
  <c r="F389" s="1"/>
  <c r="F388" s="1"/>
  <c r="F385"/>
  <c r="F381"/>
  <c r="F377"/>
  <c r="F375"/>
  <c r="F374" s="1"/>
  <c r="F368"/>
  <c r="F367" s="1"/>
  <c r="F362"/>
  <c r="F361" s="1"/>
  <c r="F360" s="1"/>
  <c r="F359" s="1"/>
  <c r="F356"/>
  <c r="F354"/>
  <c r="F353" s="1"/>
  <c r="F350"/>
  <c r="F349"/>
  <c r="F346"/>
  <c r="F345"/>
  <c r="F337"/>
  <c r="F338"/>
  <c r="F336"/>
  <c r="F334"/>
  <c r="F333" s="1"/>
  <c r="F332"/>
  <c r="F331"/>
  <c r="F330" s="1"/>
  <c r="F324"/>
  <c r="F325"/>
  <c r="F323"/>
  <c r="F320"/>
  <c r="F318"/>
  <c r="F317"/>
  <c r="F310"/>
  <c r="F309"/>
  <c r="F303"/>
  <c r="F294"/>
  <c r="F290"/>
  <c r="F289" s="1"/>
  <c r="F288" s="1"/>
  <c r="F287" s="1"/>
  <c r="F285"/>
  <c r="F286"/>
  <c r="F284"/>
  <c r="F282"/>
  <c r="F281" s="1"/>
  <c r="F280"/>
  <c r="F275"/>
  <c r="F274" s="1"/>
  <c r="F273" s="1"/>
  <c r="F272" s="1"/>
  <c r="F271"/>
  <c r="F269"/>
  <c r="F268" s="1"/>
  <c r="F265"/>
  <c r="F262"/>
  <c r="F261" s="1"/>
  <c r="F260" s="1"/>
  <c r="F257"/>
  <c r="F256" s="1"/>
  <c r="F255"/>
  <c r="F254" s="1"/>
  <c r="F250"/>
  <c r="F244"/>
  <c r="F243" s="1"/>
  <c r="F242"/>
  <c r="F240"/>
  <c r="F239" s="1"/>
  <c r="F237"/>
  <c r="F235"/>
  <c r="F234" s="1"/>
  <c r="F233"/>
  <c r="F232" s="1"/>
  <c r="F228"/>
  <c r="F229"/>
  <c r="F227"/>
  <c r="F225"/>
  <c r="F223"/>
  <c r="F222"/>
  <c r="F219"/>
  <c r="F216"/>
  <c r="F215" s="1"/>
  <c r="F211"/>
  <c r="F210" s="1"/>
  <c r="F209"/>
  <c r="F208"/>
  <c r="F203"/>
  <c r="F200"/>
  <c r="F199" s="1"/>
  <c r="F197"/>
  <c r="F189"/>
  <c r="F184"/>
  <c r="F185"/>
  <c r="F183"/>
  <c r="F180"/>
  <c r="F172"/>
  <c r="F171" s="1"/>
  <c r="F170" s="1"/>
  <c r="F167"/>
  <c r="F161"/>
  <c r="F162"/>
  <c r="F163"/>
  <c r="F160"/>
  <c r="F156"/>
  <c r="F153"/>
  <c r="F152"/>
  <c r="F146"/>
  <c r="F145"/>
  <c r="F143"/>
  <c r="F142"/>
  <c r="F140"/>
  <c r="F139"/>
  <c r="F137"/>
  <c r="F136"/>
  <c r="F134"/>
  <c r="F133"/>
  <c r="F131"/>
  <c r="F130"/>
  <c r="F128"/>
  <c r="F127"/>
  <c r="F125"/>
  <c r="F124"/>
  <c r="F122"/>
  <c r="F121"/>
  <c r="F120"/>
  <c r="F118"/>
  <c r="F117"/>
  <c r="F115"/>
  <c r="F114"/>
  <c r="F112"/>
  <c r="F111"/>
  <c r="F110" s="1"/>
  <c r="F109"/>
  <c r="F108"/>
  <c r="F106"/>
  <c r="F105"/>
  <c r="F104" s="1"/>
  <c r="F103"/>
  <c r="F102"/>
  <c r="F100"/>
  <c r="F99"/>
  <c r="F96"/>
  <c r="F95"/>
  <c r="F93"/>
  <c r="F92"/>
  <c r="F89"/>
  <c r="F88"/>
  <c r="F86"/>
  <c r="F85"/>
  <c r="F84" s="1"/>
  <c r="F83"/>
  <c r="F82"/>
  <c r="F80"/>
  <c r="F79"/>
  <c r="F78" s="1"/>
  <c r="F76"/>
  <c r="F77"/>
  <c r="F75"/>
  <c r="F74"/>
  <c r="F67"/>
  <c r="F63"/>
  <c r="F62" s="1"/>
  <c r="F61" s="1"/>
  <c r="F60"/>
  <c r="F59" s="1"/>
  <c r="F58" s="1"/>
  <c r="F57"/>
  <c r="F56" s="1"/>
  <c r="F55"/>
  <c r="F54" s="1"/>
  <c r="F45"/>
  <c r="F44" s="1"/>
  <c r="F43" s="1"/>
  <c r="F28"/>
  <c r="F27" s="1"/>
  <c r="F26" s="1"/>
  <c r="F20"/>
  <c r="F19" s="1"/>
  <c r="F12" s="1"/>
  <c r="F11"/>
  <c r="F559"/>
  <c r="F511"/>
  <c r="F508"/>
  <c r="F507" s="1"/>
  <c r="G975" i="1"/>
  <c r="F500" i="2" s="1"/>
  <c r="F499" s="1"/>
  <c r="G971" i="1"/>
  <c r="G970" s="1"/>
  <c r="G967"/>
  <c r="G966" s="1"/>
  <c r="G963"/>
  <c r="G962" s="1"/>
  <c r="G961" s="1"/>
  <c r="F587" i="2"/>
  <c r="G952" i="1"/>
  <c r="G950"/>
  <c r="G949" s="1"/>
  <c r="G945"/>
  <c r="G944" s="1"/>
  <c r="G942"/>
  <c r="F552" i="2" s="1"/>
  <c r="F551" s="1"/>
  <c r="G938" i="1"/>
  <c r="G935"/>
  <c r="G934" s="1"/>
  <c r="G933"/>
  <c r="F498" i="2" s="1"/>
  <c r="F497" s="1"/>
  <c r="G929" i="1"/>
  <c r="F569" i="2" s="1"/>
  <c r="F567" s="1"/>
  <c r="F566" s="1"/>
  <c r="G925" i="1"/>
  <c r="F565" i="2" s="1"/>
  <c r="F564" s="1"/>
  <c r="F563" s="1"/>
  <c r="G921" i="1"/>
  <c r="G919"/>
  <c r="G915"/>
  <c r="G914" s="1"/>
  <c r="G912"/>
  <c r="F492" i="2" s="1"/>
  <c r="G908" i="1"/>
  <c r="G907" s="1"/>
  <c r="G905"/>
  <c r="G904" s="1"/>
  <c r="G898"/>
  <c r="G897" s="1"/>
  <c r="G895"/>
  <c r="G894" s="1"/>
  <c r="G893"/>
  <c r="F490" i="2" s="1"/>
  <c r="G884" i="1"/>
  <c r="G883" s="1"/>
  <c r="G879"/>
  <c r="G872"/>
  <c r="G870"/>
  <c r="F531" i="2" s="1"/>
  <c r="F523"/>
  <c r="F522" s="1"/>
  <c r="G864" i="1"/>
  <c r="G858"/>
  <c r="F496" i="2" s="1"/>
  <c r="G857" i="1"/>
  <c r="F495" i="2" s="1"/>
  <c r="G853" i="1"/>
  <c r="G851"/>
  <c r="G843"/>
  <c r="G842" s="1"/>
  <c r="G847"/>
  <c r="G846" s="1"/>
  <c r="G805"/>
  <c r="G804" s="1"/>
  <c r="G814"/>
  <c r="G809"/>
  <c r="G955"/>
  <c r="G954" s="1"/>
  <c r="G924"/>
  <c r="G923" s="1"/>
  <c r="G927"/>
  <c r="G926" s="1"/>
  <c r="F460" i="2"/>
  <c r="F459" s="1"/>
  <c r="G1013" i="1"/>
  <c r="G1012" s="1"/>
  <c r="G1011" s="1"/>
  <c r="G1010" s="1"/>
  <c r="G1001"/>
  <c r="G1007" s="1"/>
  <c r="G1006" s="1"/>
  <c r="G1004"/>
  <c r="G1003" s="1"/>
  <c r="G999"/>
  <c r="G998" s="1"/>
  <c r="G989"/>
  <c r="G988" s="1"/>
  <c r="G987" s="1"/>
  <c r="G986" s="1"/>
  <c r="G985" s="1"/>
  <c r="H29" i="8"/>
  <c r="G29"/>
  <c r="D29"/>
  <c r="C29"/>
  <c r="H27"/>
  <c r="H26" s="1"/>
  <c r="H25"/>
  <c r="H24" s="1"/>
  <c r="G27"/>
  <c r="G26" s="1"/>
  <c r="G25"/>
  <c r="G24" s="1"/>
  <c r="D27"/>
  <c r="D26" s="1"/>
  <c r="D25" s="1"/>
  <c r="D24" s="1"/>
  <c r="C27"/>
  <c r="C26"/>
  <c r="C25" s="1"/>
  <c r="C24"/>
  <c r="H22"/>
  <c r="H19"/>
  <c r="H18" s="1"/>
  <c r="G22"/>
  <c r="G19" s="1"/>
  <c r="G18"/>
  <c r="D22"/>
  <c r="D19"/>
  <c r="D18" s="1"/>
  <c r="C19"/>
  <c r="H16"/>
  <c r="G16"/>
  <c r="D16"/>
  <c r="D13" s="1"/>
  <c r="C16"/>
  <c r="C15"/>
  <c r="C14" s="1"/>
  <c r="F14" s="1"/>
  <c r="H14"/>
  <c r="H13" s="1"/>
  <c r="G14"/>
  <c r="G13" s="1"/>
  <c r="G12" s="1"/>
  <c r="D14"/>
  <c r="G752" i="1"/>
  <c r="G751" s="1"/>
  <c r="G750" s="1"/>
  <c r="G748"/>
  <c r="G747" s="1"/>
  <c r="G798"/>
  <c r="G797" s="1"/>
  <c r="G796" s="1"/>
  <c r="G793"/>
  <c r="G791"/>
  <c r="G788"/>
  <c r="G785"/>
  <c r="G779"/>
  <c r="G777"/>
  <c r="G759"/>
  <c r="G757"/>
  <c r="F113" i="2"/>
  <c r="G655" i="1"/>
  <c r="G654" s="1"/>
  <c r="G579"/>
  <c r="G116"/>
  <c r="G115" s="1"/>
  <c r="B49" i="7"/>
  <c r="B29"/>
  <c r="G71" i="1"/>
  <c r="G70" s="1"/>
  <c r="G105"/>
  <c r="G104" s="1"/>
  <c r="G103" s="1"/>
  <c r="F355" i="2"/>
  <c r="G236" i="1"/>
  <c r="G238"/>
  <c r="F358" i="2" s="1"/>
  <c r="F357" s="1"/>
  <c r="G234" i="1"/>
  <c r="G233"/>
  <c r="F352" i="2" s="1"/>
  <c r="F369"/>
  <c r="F312"/>
  <c r="F799"/>
  <c r="D14" i="7"/>
  <c r="C14"/>
  <c r="G451" i="2"/>
  <c r="G505" i="1"/>
  <c r="F766" i="2" s="1"/>
  <c r="F765" s="1"/>
  <c r="G1107" i="1"/>
  <c r="G1106" s="1"/>
  <c r="G1104"/>
  <c r="G1103" s="1"/>
  <c r="G1101"/>
  <c r="G1100" s="1"/>
  <c r="G1096"/>
  <c r="G1095" s="1"/>
  <c r="G1094" s="1"/>
  <c r="G398"/>
  <c r="G397" s="1"/>
  <c r="G1049"/>
  <c r="G1048"/>
  <c r="G1047" s="1"/>
  <c r="G218"/>
  <c r="C45" i="7"/>
  <c r="C44" s="1"/>
  <c r="B63"/>
  <c r="D10"/>
  <c r="D9"/>
  <c r="C10"/>
  <c r="C9" s="1"/>
  <c r="B10"/>
  <c r="B9"/>
  <c r="B45"/>
  <c r="B44" s="1"/>
  <c r="B40"/>
  <c r="B56"/>
  <c r="B55" s="1"/>
  <c r="G1117" i="1"/>
  <c r="G1116" s="1"/>
  <c r="G1111"/>
  <c r="G1110" s="1"/>
  <c r="G1077"/>
  <c r="G1076" s="1"/>
  <c r="G1075" s="1"/>
  <c r="G1074" s="1"/>
  <c r="G1072"/>
  <c r="G1070"/>
  <c r="G1067"/>
  <c r="G1066" s="1"/>
  <c r="G1064"/>
  <c r="G1063" s="1"/>
  <c r="F441" i="2"/>
  <c r="F440" s="1"/>
  <c r="G1056" i="1"/>
  <c r="G1045"/>
  <c r="G1044" s="1"/>
  <c r="G1043" s="1"/>
  <c r="F179" i="2"/>
  <c r="F178" s="1"/>
  <c r="F177" s="1"/>
  <c r="F176" s="1"/>
  <c r="G994" i="1"/>
  <c r="G993" s="1"/>
  <c r="G992" s="1"/>
  <c r="G644" i="2"/>
  <c r="F643"/>
  <c r="F642" s="1"/>
  <c r="F627"/>
  <c r="F626" s="1"/>
  <c r="F623"/>
  <c r="F622" s="1"/>
  <c r="F617"/>
  <c r="F613"/>
  <c r="G773" i="1"/>
  <c r="F70" i="2" s="1"/>
  <c r="F69" s="1"/>
  <c r="G769" i="1"/>
  <c r="G768"/>
  <c r="G765"/>
  <c r="G764" s="1"/>
  <c r="G763" s="1"/>
  <c r="G745"/>
  <c r="G744" s="1"/>
  <c r="G736"/>
  <c r="G735" s="1"/>
  <c r="G733"/>
  <c r="G732" s="1"/>
  <c r="F631" i="2"/>
  <c r="F630" s="1"/>
  <c r="F629" s="1"/>
  <c r="G725" i="1"/>
  <c r="G724" s="1"/>
  <c r="G721"/>
  <c r="G720" s="1"/>
  <c r="G717"/>
  <c r="F689" i="2"/>
  <c r="G689" i="1"/>
  <c r="G687"/>
  <c r="G685"/>
  <c r="F758" i="2"/>
  <c r="F757" s="1"/>
  <c r="F756" s="1"/>
  <c r="G635" i="1"/>
  <c r="G634" s="1"/>
  <c r="G633" s="1"/>
  <c r="G395"/>
  <c r="G394" s="1"/>
  <c r="G371"/>
  <c r="F188" i="2"/>
  <c r="F187" s="1"/>
  <c r="F186" s="1"/>
  <c r="G294" i="1"/>
  <c r="G293" s="1"/>
  <c r="G292" s="1"/>
  <c r="F745" i="2"/>
  <c r="G412" i="1"/>
  <c r="G411" s="1"/>
  <c r="G410" s="1"/>
  <c r="F751" i="2"/>
  <c r="F750" s="1"/>
  <c r="G241" i="1"/>
  <c r="G244"/>
  <c r="G243" s="1"/>
  <c r="G240" s="1"/>
  <c r="G182"/>
  <c r="G181" s="1"/>
  <c r="G180" s="1"/>
  <c r="G179" s="1"/>
  <c r="G353"/>
  <c r="G352" s="1"/>
  <c r="B48" i="7"/>
  <c r="B31"/>
  <c r="G316" i="2"/>
  <c r="F264"/>
  <c r="G199" i="1"/>
  <c r="B42" i="7"/>
  <c r="B17"/>
  <c r="B16" s="1"/>
  <c r="G821" i="1"/>
  <c r="G24" i="2"/>
  <c r="F23"/>
  <c r="F22" s="1"/>
  <c r="F21" s="1"/>
  <c r="G17"/>
  <c r="F16"/>
  <c r="G18"/>
  <c r="G661" i="1"/>
  <c r="G660" s="1"/>
  <c r="G659" s="1"/>
  <c r="G658" s="1"/>
  <c r="G537"/>
  <c r="G536" s="1"/>
  <c r="G535" s="1"/>
  <c r="F166" i="2"/>
  <c r="F165" s="1"/>
  <c r="F164" s="1"/>
  <c r="F174"/>
  <c r="F173" s="1"/>
  <c r="G169" i="1"/>
  <c r="G168" s="1"/>
  <c r="G167" s="1"/>
  <c r="G1125"/>
  <c r="G1124" s="1"/>
  <c r="G1123" s="1"/>
  <c r="G1122" s="1"/>
  <c r="G1121" s="1"/>
  <c r="F66" i="2"/>
  <c r="F65" s="1"/>
  <c r="G463" i="1"/>
  <c r="G462" s="1"/>
  <c r="G467"/>
  <c r="F478" i="2"/>
  <c r="G390" i="1"/>
  <c r="G389" s="1"/>
  <c r="G388" s="1"/>
  <c r="G386"/>
  <c r="G385" s="1"/>
  <c r="G314"/>
  <c r="G50" i="2"/>
  <c r="F49"/>
  <c r="F48" s="1"/>
  <c r="F47" s="1"/>
  <c r="F46" s="1"/>
  <c r="G191" i="1"/>
  <c r="G190" s="1"/>
  <c r="G189" s="1"/>
  <c r="G188" s="1"/>
  <c r="H46" i="2" s="1"/>
  <c r="G157" i="1"/>
  <c r="G156" s="1"/>
  <c r="G155" s="1"/>
  <c r="F293" i="2"/>
  <c r="F292" s="1"/>
  <c r="F291" s="1"/>
  <c r="F446"/>
  <c r="G422"/>
  <c r="F421"/>
  <c r="G1058" i="1"/>
  <c r="G1051"/>
  <c r="G377"/>
  <c r="G376" s="1"/>
  <c r="G375" s="1"/>
  <c r="G374" s="1"/>
  <c r="G332"/>
  <c r="G331" s="1"/>
  <c r="G160"/>
  <c r="G159" s="1"/>
  <c r="G163"/>
  <c r="G460"/>
  <c r="G459" s="1"/>
  <c r="G458" s="1"/>
  <c r="G469"/>
  <c r="G466" s="1"/>
  <c r="G465" s="1"/>
  <c r="G288"/>
  <c r="G287" s="1"/>
  <c r="G286" s="1"/>
  <c r="G285" s="1"/>
  <c r="D61" i="7"/>
  <c r="D58" s="1"/>
  <c r="C61"/>
  <c r="C58"/>
  <c r="B61"/>
  <c r="B58" s="1"/>
  <c r="D56"/>
  <c r="D55" s="1"/>
  <c r="C55"/>
  <c r="G22" i="1"/>
  <c r="G344"/>
  <c r="G343" s="1"/>
  <c r="F297" i="2"/>
  <c r="F296" s="1"/>
  <c r="F295" s="1"/>
  <c r="G298"/>
  <c r="G325" i="1"/>
  <c r="G324" s="1"/>
  <c r="G323" s="1"/>
  <c r="G305"/>
  <c r="G307" i="2"/>
  <c r="F306"/>
  <c r="F305" s="1"/>
  <c r="G281" i="1"/>
  <c r="G280" s="1"/>
  <c r="G523"/>
  <c r="G522" s="1"/>
  <c r="G521" s="1"/>
  <c r="G509"/>
  <c r="G508" s="1"/>
  <c r="G507" s="1"/>
  <c r="G506" s="1"/>
  <c r="D55" i="3" s="1"/>
  <c r="D54" s="1"/>
  <c r="G383" i="1"/>
  <c r="G382" s="1"/>
  <c r="G381" s="1"/>
  <c r="G380" s="1"/>
  <c r="G341"/>
  <c r="G340" s="1"/>
  <c r="G194" i="2"/>
  <c r="F193"/>
  <c r="F192" s="1"/>
  <c r="F792"/>
  <c r="G212" i="1"/>
  <c r="G211" s="1"/>
  <c r="G135"/>
  <c r="G134" s="1"/>
  <c r="G133" s="1"/>
  <c r="D19" i="3" s="1"/>
  <c r="G1083" i="1"/>
  <c r="G1082" s="1"/>
  <c r="G175" i="2"/>
  <c r="G1016" i="1"/>
  <c r="G1015" s="1"/>
  <c r="G605"/>
  <c r="F762" i="2"/>
  <c r="F761" s="1"/>
  <c r="F760" s="1"/>
  <c r="G763"/>
  <c r="G980" i="1"/>
  <c r="G978" s="1"/>
  <c r="G977" s="1"/>
  <c r="G976" s="1"/>
  <c r="G38" i="2"/>
  <c r="F37"/>
  <c r="F36" s="1"/>
  <c r="F35" s="1"/>
  <c r="G405" i="1"/>
  <c r="G404" s="1"/>
  <c r="G403" s="1"/>
  <c r="G402" s="1"/>
  <c r="G34" i="2"/>
  <c r="F33"/>
  <c r="G251" i="1"/>
  <c r="G250" s="1"/>
  <c r="G249" s="1"/>
  <c r="G248" s="1"/>
  <c r="G705"/>
  <c r="G704" s="1"/>
  <c r="G703" s="1"/>
  <c r="G702" s="1"/>
  <c r="G701" s="1"/>
  <c r="G700" s="1"/>
  <c r="G372" i="2"/>
  <c r="G427" i="1"/>
  <c r="G426" s="1"/>
  <c r="G348" i="2"/>
  <c r="G359" i="1"/>
  <c r="G358" s="1"/>
  <c r="G357" s="1"/>
  <c r="G347" i="2"/>
  <c r="G310" i="1"/>
  <c r="G698"/>
  <c r="G697" s="1"/>
  <c r="G696" s="1"/>
  <c r="G695" s="1"/>
  <c r="G694" s="1"/>
  <c r="G693" s="1"/>
  <c r="G15" i="2"/>
  <c r="F14"/>
  <c r="G485" i="1"/>
  <c r="G484" s="1"/>
  <c r="G483" s="1"/>
  <c r="D16" i="3" s="1"/>
  <c r="G42" i="2"/>
  <c r="F41"/>
  <c r="F40" s="1"/>
  <c r="F39" s="1"/>
  <c r="G299" i="1"/>
  <c r="G298" s="1"/>
  <c r="G297" s="1"/>
  <c r="G296" s="1"/>
  <c r="F29" i="2"/>
  <c r="G30"/>
  <c r="G264" i="1"/>
  <c r="G263" s="1"/>
  <c r="G262" s="1"/>
  <c r="G261" s="1"/>
  <c r="G337"/>
  <c r="G336" s="1"/>
  <c r="G335" s="1"/>
  <c r="G273"/>
  <c r="G272" s="1"/>
  <c r="G271" s="1"/>
  <c r="F335" i="2"/>
  <c r="G742"/>
  <c r="F741"/>
  <c r="F740" s="1"/>
  <c r="G127" i="1"/>
  <c r="G126" s="1"/>
  <c r="F224" i="2"/>
  <c r="G27" i="1"/>
  <c r="G454"/>
  <c r="F249" i="2"/>
  <c r="F248" s="1"/>
  <c r="F247" s="1"/>
  <c r="G251"/>
  <c r="G255" i="1"/>
  <c r="G254" s="1"/>
  <c r="G253" s="1"/>
  <c r="G268"/>
  <c r="G267" s="1"/>
  <c r="G266" s="1"/>
  <c r="G631"/>
  <c r="G630" s="1"/>
  <c r="G629" s="1"/>
  <c r="G628" s="1"/>
  <c r="G148" i="2"/>
  <c r="F147"/>
  <c r="G594" i="1"/>
  <c r="F452" i="2"/>
  <c r="F450"/>
  <c r="G860" i="1"/>
  <c r="G859" s="1"/>
  <c r="G18"/>
  <c r="G706" i="2"/>
  <c r="G703"/>
  <c r="F705"/>
  <c r="F704" s="1"/>
  <c r="F702"/>
  <c r="F701" s="1"/>
  <c r="G443" i="1"/>
  <c r="G442" s="1"/>
  <c r="G440"/>
  <c r="G439" s="1"/>
  <c r="F301" i="2"/>
  <c r="F300" s="1"/>
  <c r="G206" i="1"/>
  <c r="G205" s="1"/>
  <c r="G618"/>
  <c r="G617" s="1"/>
  <c r="G427" i="2"/>
  <c r="G423"/>
  <c r="F455"/>
  <c r="F444"/>
  <c r="F436"/>
  <c r="F415"/>
  <c r="F414" s="1"/>
  <c r="G1091" i="1"/>
  <c r="G1090" s="1"/>
  <c r="G1087"/>
  <c r="G1086" s="1"/>
  <c r="G1085" s="1"/>
  <c r="G1081" s="1"/>
  <c r="G205" i="2"/>
  <c r="F204"/>
  <c r="G223" i="1"/>
  <c r="G130"/>
  <c r="G129" s="1"/>
  <c r="G640"/>
  <c r="G342" i="2"/>
  <c r="F341"/>
  <c r="G473" i="1"/>
  <c r="G472" s="1"/>
  <c r="G471" s="1"/>
  <c r="G432"/>
  <c r="G621"/>
  <c r="G620" s="1"/>
  <c r="G616" s="1"/>
  <c r="G263" i="2"/>
  <c r="G196" i="1"/>
  <c r="G195" s="1"/>
  <c r="G194" s="1"/>
  <c r="G193" s="1"/>
  <c r="F10" i="2"/>
  <c r="F9" s="1"/>
  <c r="G158"/>
  <c r="G157"/>
  <c r="F155"/>
  <c r="F91"/>
  <c r="F90" s="1"/>
  <c r="G675" i="1"/>
  <c r="G674" s="1"/>
  <c r="G671"/>
  <c r="G670" s="1"/>
  <c r="G669" s="1"/>
  <c r="G666"/>
  <c r="G665" s="1"/>
  <c r="G651"/>
  <c r="G645"/>
  <c r="G648"/>
  <c r="F129" i="2"/>
  <c r="F141"/>
  <c r="F138"/>
  <c r="F98"/>
  <c r="G576" i="1"/>
  <c r="G573"/>
  <c r="G570"/>
  <c r="G567"/>
  <c r="G591"/>
  <c r="G588"/>
  <c r="G585"/>
  <c r="G582"/>
  <c r="G564"/>
  <c r="G561"/>
  <c r="G558"/>
  <c r="G555"/>
  <c r="G552"/>
  <c r="G549"/>
  <c r="G546"/>
  <c r="G542"/>
  <c r="G541" s="1"/>
  <c r="G436"/>
  <c r="G435" s="1"/>
  <c r="G350"/>
  <c r="G349" s="1"/>
  <c r="F376" i="2"/>
  <c r="G423" i="1"/>
  <c r="G421"/>
  <c r="F736" i="2"/>
  <c r="F735" s="1"/>
  <c r="G122" i="1"/>
  <c r="G78"/>
  <c r="F207" i="2"/>
  <c r="F206" s="1"/>
  <c r="G61" i="1"/>
  <c r="G60" s="1"/>
  <c r="G499"/>
  <c r="G498" s="1"/>
  <c r="G44"/>
  <c r="F384" i="2"/>
  <c r="F383" s="1"/>
  <c r="F382" s="1"/>
  <c r="F380"/>
  <c r="F379" s="1"/>
  <c r="F378" s="1"/>
  <c r="G817" i="1"/>
  <c r="G834"/>
  <c r="G832"/>
  <c r="G830"/>
  <c r="G811"/>
  <c r="G808" s="1"/>
  <c r="G826"/>
  <c r="G824"/>
  <c r="G1021"/>
  <c r="G1020" s="1"/>
  <c r="G1028"/>
  <c r="G1027" s="1"/>
  <c r="G1019" s="1"/>
  <c r="F241" i="2"/>
  <c r="F236"/>
  <c r="F322"/>
  <c r="F321" s="1"/>
  <c r="F270"/>
  <c r="F279"/>
  <c r="G161" i="1"/>
  <c r="G227"/>
  <c r="G226" s="1"/>
  <c r="G225" s="1"/>
  <c r="G145"/>
  <c r="G143"/>
  <c r="G448"/>
  <c r="G447" s="1"/>
  <c r="G366"/>
  <c r="F328" i="2"/>
  <c r="G329" i="1"/>
  <c r="G328" s="1"/>
  <c r="G321"/>
  <c r="G320" s="1"/>
  <c r="G319" s="1"/>
  <c r="G312"/>
  <c r="G303"/>
  <c r="G283"/>
  <c r="G277"/>
  <c r="G276" s="1"/>
  <c r="G203"/>
  <c r="G202" s="1"/>
  <c r="G201" s="1"/>
  <c r="G177"/>
  <c r="F371" i="2"/>
  <c r="F795"/>
  <c r="G794"/>
  <c r="F311"/>
  <c r="G329"/>
  <c r="G363"/>
  <c r="F221"/>
  <c r="G212"/>
  <c r="F202"/>
  <c r="F196"/>
  <c r="F195" s="1"/>
  <c r="G408" i="1"/>
  <c r="G407" s="1"/>
  <c r="G258"/>
  <c r="G257" s="1"/>
  <c r="G221"/>
  <c r="G220" s="1"/>
  <c r="G217" s="1"/>
  <c r="G119"/>
  <c r="G113"/>
  <c r="G110"/>
  <c r="G109" s="1"/>
  <c r="G108" s="1"/>
  <c r="G102" s="1"/>
  <c r="G93"/>
  <c r="G88"/>
  <c r="G86"/>
  <c r="G83"/>
  <c r="G82" s="1"/>
  <c r="G81" s="1"/>
  <c r="D14" i="3" s="1"/>
  <c r="G75" i="1"/>
  <c r="G74" s="1"/>
  <c r="G732" i="2"/>
  <c r="F730"/>
  <c r="F725"/>
  <c r="G495" i="1"/>
  <c r="G493"/>
  <c r="G490"/>
  <c r="F781" i="2"/>
  <c r="G677"/>
  <c r="F698"/>
  <c r="F697" s="1"/>
  <c r="F657"/>
  <c r="F655"/>
  <c r="F666"/>
  <c r="F665" s="1"/>
  <c r="F401"/>
  <c r="F400" s="1"/>
  <c r="F399" s="1"/>
  <c r="F405"/>
  <c r="F404" s="1"/>
  <c r="F403" s="1"/>
  <c r="G1040" i="1"/>
  <c r="G1039" s="1"/>
  <c r="G1038" s="1"/>
  <c r="G1034"/>
  <c r="G1033" s="1"/>
  <c r="G1032" s="1"/>
  <c r="G47"/>
  <c r="G25"/>
  <c r="G682"/>
  <c r="G626"/>
  <c r="G625" s="1"/>
  <c r="G624" s="1"/>
  <c r="G613"/>
  <c r="G612" s="1"/>
  <c r="G611" s="1"/>
  <c r="G608"/>
  <c r="G607" s="1"/>
  <c r="G603"/>
  <c r="G601"/>
  <c r="G532"/>
  <c r="G531" s="1"/>
  <c r="G530" s="1"/>
  <c r="G529" s="1"/>
  <c r="G518"/>
  <c r="G517" s="1"/>
  <c r="G516" s="1"/>
  <c r="G515" s="1"/>
  <c r="G514" s="1"/>
  <c r="G513" s="1"/>
  <c r="G837"/>
  <c r="G836" s="1"/>
  <c r="G887"/>
  <c r="G886" s="1"/>
  <c r="G452"/>
  <c r="G451" s="1"/>
  <c r="G450" s="1"/>
  <c r="G446" s="1"/>
  <c r="G307"/>
  <c r="G96"/>
  <c r="G368"/>
  <c r="G365" s="1"/>
  <c r="G364" s="1"/>
  <c r="G363" s="1"/>
  <c r="D33" i="3" s="1"/>
  <c r="F679" i="2"/>
  <c r="F678" s="1"/>
  <c r="G98" i="1"/>
  <c r="G49"/>
  <c r="G124"/>
  <c r="G121" s="1"/>
  <c r="G36"/>
  <c r="G347"/>
  <c r="G346" s="1"/>
  <c r="G39"/>
  <c r="G147"/>
  <c r="G15"/>
  <c r="G66"/>
  <c r="G65" s="1"/>
  <c r="G64" s="1"/>
  <c r="G480"/>
  <c r="G479" s="1"/>
  <c r="G478" s="1"/>
  <c r="G477" s="1"/>
  <c r="G57"/>
  <c r="G56" s="1"/>
  <c r="G55" s="1"/>
  <c r="G54" s="1"/>
  <c r="G153"/>
  <c r="G152" s="1"/>
  <c r="G151" s="1"/>
  <c r="G215"/>
  <c r="G214" s="1"/>
  <c r="G175"/>
  <c r="G174" s="1"/>
  <c r="G173" s="1"/>
  <c r="G172" s="1"/>
  <c r="D72" i="7"/>
  <c r="F32" i="2"/>
  <c r="F31" s="1"/>
  <c r="G431" i="1"/>
  <c r="F13" i="2"/>
  <c r="G772" i="1"/>
  <c r="G771" s="1"/>
  <c r="G767" s="1"/>
  <c r="G430"/>
  <c r="G429" s="1"/>
  <c r="G979"/>
  <c r="G309"/>
  <c r="G845"/>
  <c r="G545"/>
  <c r="G756"/>
  <c r="G755" s="1"/>
  <c r="G754" s="1"/>
  <c r="G776"/>
  <c r="G775" s="1"/>
  <c r="G774" s="1"/>
  <c r="G743"/>
  <c r="G166"/>
  <c r="D22" i="3" s="1"/>
  <c r="G1042" i="1"/>
  <c r="G866"/>
  <c r="H484" i="2"/>
  <c r="F116" l="1"/>
  <c r="G997" i="1"/>
  <c r="G996" s="1"/>
  <c r="G600"/>
  <c r="G599" s="1"/>
  <c r="G598" s="1"/>
  <c r="G1109"/>
  <c r="G1069"/>
  <c r="G948"/>
  <c r="F201" i="2"/>
  <c r="F198" s="1"/>
  <c r="F571"/>
  <c r="F81"/>
  <c r="F87"/>
  <c r="F94"/>
  <c r="F73"/>
  <c r="F126"/>
  <c r="F144"/>
  <c r="F101"/>
  <c r="G784" i="1"/>
  <c r="G783" s="1"/>
  <c r="G782" s="1"/>
  <c r="G781" s="1"/>
  <c r="D53" i="3" s="1"/>
  <c r="F107" i="2"/>
  <c r="F267"/>
  <c r="F266" s="1"/>
  <c r="F474"/>
  <c r="F744"/>
  <c r="F743" s="1"/>
  <c r="F776"/>
  <c r="F182"/>
  <c r="F181" s="1"/>
  <c r="F395"/>
  <c r="F394" s="1"/>
  <c r="F387" s="1"/>
  <c r="F278"/>
  <c r="F253"/>
  <c r="F252" s="1"/>
  <c r="F491"/>
  <c r="F119"/>
  <c r="F123"/>
  <c r="F135"/>
  <c r="F151"/>
  <c r="F150" s="1"/>
  <c r="F226"/>
  <c r="F238"/>
  <c r="F259"/>
  <c r="F258" s="1"/>
  <c r="F283"/>
  <c r="F373"/>
  <c r="F366" s="1"/>
  <c r="F470"/>
  <c r="F469" s="1"/>
  <c r="F504"/>
  <c r="F501" s="1"/>
  <c r="F547"/>
  <c r="F558"/>
  <c r="F557" s="1"/>
  <c r="F570"/>
  <c r="F662"/>
  <c r="F661" s="1"/>
  <c r="F654"/>
  <c r="F670"/>
  <c r="F669" s="1"/>
  <c r="F668" s="1"/>
  <c r="G171" i="1"/>
  <c r="D23" i="3" s="1"/>
  <c r="G43" i="1"/>
  <c r="G681"/>
  <c r="G680" s="1"/>
  <c r="G679" s="1"/>
  <c r="F327" i="2"/>
  <c r="F326" s="1"/>
  <c r="G813" i="1"/>
  <c r="F443" i="2"/>
  <c r="F530"/>
  <c r="F424"/>
  <c r="F749"/>
  <c r="G863" i="1"/>
  <c r="G21"/>
  <c r="G20" s="1"/>
  <c r="G1060"/>
  <c r="G1055" s="1"/>
  <c r="G1054" s="1"/>
  <c r="G892"/>
  <c r="G891" s="1"/>
  <c r="G890" s="1"/>
  <c r="G869"/>
  <c r="F53" i="2"/>
  <c r="F52" s="1"/>
  <c r="G1089" i="1"/>
  <c r="G232"/>
  <c r="G231" s="1"/>
  <c r="G528"/>
  <c r="G742"/>
  <c r="G741" s="1"/>
  <c r="D51" i="3" s="1"/>
  <c r="G639" i="1"/>
  <c r="G638" s="1"/>
  <c r="G712"/>
  <c r="G711" s="1"/>
  <c r="G710" s="1"/>
  <c r="G438"/>
  <c r="G434" s="1"/>
  <c r="G1099"/>
  <c r="G1098" s="1"/>
  <c r="G1080" s="1"/>
  <c r="G1079" s="1"/>
  <c r="D42" i="3" s="1"/>
  <c r="G960" i="1"/>
  <c r="G327"/>
  <c r="G991"/>
  <c r="G984" s="1"/>
  <c r="F449" i="2"/>
  <c r="F315"/>
  <c r="F314" s="1"/>
  <c r="F231"/>
  <c r="F230" s="1"/>
  <c r="F700"/>
  <c r="F625"/>
  <c r="F621" s="1"/>
  <c r="F715"/>
  <c r="F593"/>
  <c r="G379" i="1"/>
  <c r="G373" s="1"/>
  <c r="C72" i="7"/>
  <c r="B72"/>
  <c r="G92" i="1"/>
  <c r="G91" s="1"/>
  <c r="G85" s="1"/>
  <c r="F722" i="2"/>
  <c r="F721" s="1"/>
  <c r="F718" s="1"/>
  <c r="F25"/>
  <c r="F351"/>
  <c r="F72"/>
  <c r="F344"/>
  <c r="F343" s="1"/>
  <c r="F340" s="1"/>
  <c r="F132"/>
  <c r="F533"/>
  <c r="F539"/>
  <c r="F773"/>
  <c r="F788"/>
  <c r="F515"/>
  <c r="F68"/>
  <c r="F64"/>
  <c r="G393" i="1"/>
  <c r="G392" s="1"/>
  <c r="G762"/>
  <c r="G35"/>
  <c r="G34" s="1"/>
  <c r="G489"/>
  <c r="G488" s="1"/>
  <c r="G487" s="1"/>
  <c r="G476" s="1"/>
  <c r="G302"/>
  <c r="G420"/>
  <c r="G419" s="1"/>
  <c r="G14"/>
  <c r="G728"/>
  <c r="G727" s="1"/>
  <c r="G723" s="1"/>
  <c r="G719" s="1"/>
  <c r="G504"/>
  <c r="G503" s="1"/>
  <c r="G502" s="1"/>
  <c r="G501" s="1"/>
  <c r="G941"/>
  <c r="G937" s="1"/>
  <c r="F413" i="2"/>
  <c r="F536"/>
  <c r="F596"/>
  <c r="F601"/>
  <c r="G664" i="1"/>
  <c r="G947"/>
  <c r="F581" i="2"/>
  <c r="F580" s="1"/>
  <c r="F579" s="1"/>
  <c r="G637" i="1"/>
  <c r="G210"/>
  <c r="G209" s="1"/>
  <c r="G208" s="1"/>
  <c r="D25" i="3" s="1"/>
  <c r="G597" i="1"/>
  <c r="G142"/>
  <c r="G141" s="1"/>
  <c r="G140" s="1"/>
  <c r="G139" s="1"/>
  <c r="F435" i="2"/>
  <c r="F434" s="1"/>
  <c r="G932" i="1"/>
  <c r="G918"/>
  <c r="G917" s="1"/>
  <c r="F217" i="2"/>
  <c r="F214" s="1"/>
  <c r="F213" s="1"/>
  <c r="G540" i="1"/>
  <c r="G829"/>
  <c r="G828" s="1"/>
  <c r="F191" i="2"/>
  <c r="G279" i="1"/>
  <c r="G275" s="1"/>
  <c r="G260" s="1"/>
  <c r="D28" i="3" s="1"/>
  <c r="G841" i="1"/>
  <c r="F494" i="2"/>
  <c r="F308"/>
  <c r="F304" s="1"/>
  <c r="F299" s="1"/>
  <c r="F464"/>
  <c r="F463" s="1"/>
  <c r="F487"/>
  <c r="F686"/>
  <c r="F693"/>
  <c r="F712"/>
  <c r="D44" i="3"/>
  <c r="G33" i="1"/>
  <c r="D15" i="3" s="1"/>
  <c r="G761" i="1"/>
  <c r="D52" i="3" s="1"/>
  <c r="G520" i="1"/>
  <c r="D45" i="3" s="1"/>
  <c r="G803" i="1"/>
  <c r="G802" s="1"/>
  <c r="G457"/>
  <c r="G456" s="1"/>
  <c r="G445" s="1"/>
  <c r="G42"/>
  <c r="G41"/>
  <c r="G32" s="1"/>
  <c r="G31" s="1"/>
  <c r="F696" i="2"/>
  <c r="G187" i="1"/>
  <c r="G247"/>
  <c r="G425"/>
  <c r="D11" i="3"/>
  <c r="G59" i="1"/>
  <c r="D13" i="3" s="1"/>
  <c r="G12" i="1"/>
  <c r="G13"/>
  <c r="D32" i="3"/>
  <c r="D31" s="1"/>
  <c r="G356" i="1"/>
  <c r="G339"/>
  <c r="G334" s="1"/>
  <c r="D30" i="3" s="1"/>
  <c r="F545" i="2"/>
  <c r="F543" s="1"/>
  <c r="G875" i="1"/>
  <c r="G868" s="1"/>
  <c r="F608" i="2"/>
  <c r="F606" s="1"/>
  <c r="F605" s="1"/>
  <c r="F604" s="1"/>
  <c r="F797"/>
  <c r="G974" i="1"/>
  <c r="G973" s="1"/>
  <c r="G969" s="1"/>
  <c r="F454" i="2"/>
  <c r="G739" i="1"/>
  <c r="G738" s="1"/>
  <c r="G731" s="1"/>
  <c r="G730" s="1"/>
  <c r="F647" i="2"/>
  <c r="F646" s="1"/>
  <c r="F645" s="1"/>
  <c r="F638" s="1"/>
  <c r="F632" s="1"/>
  <c r="G1062" i="1"/>
  <c r="F169" i="2"/>
  <c r="F168" s="1"/>
  <c r="C13" i="8"/>
  <c r="C12" s="1"/>
  <c r="G911" i="1"/>
  <c r="H12" i="8"/>
  <c r="D12"/>
  <c r="F159" i="2"/>
  <c r="F154" s="1"/>
  <c r="G856" i="1"/>
  <c r="F586" i="2"/>
  <c r="F585" s="1"/>
  <c r="G301" i="1" l="1"/>
  <c r="G291" s="1"/>
  <c r="F190" i="2"/>
  <c r="G910" i="1"/>
  <c r="G903" s="1"/>
  <c r="D38" i="3" s="1"/>
  <c r="G539" i="1"/>
  <c r="G663"/>
  <c r="F277" i="2"/>
  <c r="F276" s="1"/>
  <c r="F650"/>
  <c r="F649" s="1"/>
  <c r="F97"/>
  <c r="F71" s="1"/>
  <c r="F442"/>
  <c r="F433" s="1"/>
  <c r="F711"/>
  <c r="G1053" i="1"/>
  <c r="G1018" s="1"/>
  <c r="G1009" s="1"/>
  <c r="G1008" s="1"/>
  <c r="F462" i="2"/>
  <c r="F51"/>
  <c r="G475" i="1"/>
  <c r="G931"/>
  <c r="G930" s="1"/>
  <c r="D39" i="3" s="1"/>
  <c r="F526" i="2"/>
  <c r="F339"/>
  <c r="F592"/>
  <c r="F591" s="1"/>
  <c r="F590" s="1"/>
  <c r="F578"/>
  <c r="F772"/>
  <c r="F764" s="1"/>
  <c r="G709" i="1"/>
  <c r="G708" s="1"/>
  <c r="G707" s="1"/>
  <c r="G692" s="1"/>
  <c r="D48" i="3"/>
  <c r="F685" i="2"/>
  <c r="F684" s="1"/>
  <c r="G959" i="1"/>
  <c r="D47" i="3"/>
  <c r="G983" i="1"/>
  <c r="D37" i="3"/>
  <c r="G53" i="1"/>
  <c r="G850"/>
  <c r="G840" s="1"/>
  <c r="D36" i="3" s="1"/>
  <c r="G11" i="1"/>
  <c r="G10" s="1"/>
  <c r="D12" i="3"/>
  <c r="D20"/>
  <c r="D18" s="1"/>
  <c r="G132" i="1"/>
  <c r="D17" i="3"/>
  <c r="D27"/>
  <c r="D46"/>
  <c r="G400" i="1"/>
  <c r="D24" i="3"/>
  <c r="D21" s="1"/>
  <c r="G165" i="1"/>
  <c r="D35" i="3"/>
  <c r="G512" i="1"/>
  <c r="G511" s="1"/>
  <c r="D29" i="3" l="1"/>
  <c r="G246" i="1"/>
  <c r="D26" i="3"/>
  <c r="F386" i="2"/>
  <c r="K9"/>
  <c r="F648"/>
  <c r="D41" i="3"/>
  <c r="D40" s="1"/>
  <c r="D50"/>
  <c r="D49" s="1"/>
  <c r="G801" i="1"/>
  <c r="G800" s="1"/>
  <c r="D10" i="3"/>
  <c r="F484" i="2"/>
  <c r="F801" s="1"/>
  <c r="D43" i="3"/>
  <c r="G982" i="1"/>
  <c r="D34" i="3"/>
  <c r="G52" i="1"/>
  <c r="G1127" l="1"/>
  <c r="F804" i="2"/>
  <c r="D56" i="3"/>
  <c r="D58" l="1"/>
</calcChain>
</file>

<file path=xl/sharedStrings.xml><?xml version="1.0" encoding="utf-8"?>
<sst xmlns="http://schemas.openxmlformats.org/spreadsheetml/2006/main" count="7458" uniqueCount="1021">
  <si>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</si>
  <si>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</si>
  <si>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</si>
  <si>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</si>
  <si>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</si>
  <si>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</si>
  <si>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</si>
  <si>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</si>
  <si>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</si>
  <si>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</si>
  <si>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</si>
  <si>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</si>
  <si>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</si>
  <si>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</si>
  <si>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</si>
  <si>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</si>
  <si>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</si>
  <si>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</si>
  <si>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</si>
  <si>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</si>
  <si>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</si>
  <si>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</si>
  <si>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</si>
  <si>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</si>
  <si>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</si>
  <si>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</si>
  <si>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</si>
  <si>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</si>
  <si>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</si>
  <si>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</si>
  <si>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</si>
  <si>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</si>
  <si>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</si>
  <si>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</si>
  <si>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</si>
  <si>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</si>
  <si>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</si>
  <si>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</si>
  <si>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</si>
  <si>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</si>
  <si>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</si>
  <si>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</si>
  <si>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</si>
  <si>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</si>
  <si>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</si>
  <si>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</si>
  <si>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</si>
  <si>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</si>
  <si>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</si>
  <si>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</si>
  <si>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</si>
  <si>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</si>
  <si>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</si>
  <si>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</si>
  <si>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</si>
  <si>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</si>
  <si>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</si>
  <si>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</si>
  <si>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</si>
  <si>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</si>
  <si>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</si>
  <si>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</si>
  <si>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</si>
  <si>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</si>
  <si>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</si>
  <si>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</si>
  <si>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</si>
  <si>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</si>
  <si>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</si>
  <si>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</si>
  <si>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</si>
  <si>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</si>
  <si>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</si>
  <si>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</si>
  <si>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</si>
  <si>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</si>
  <si>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</si>
  <si>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</si>
  <si>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</si>
  <si>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</si>
  <si>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</si>
  <si>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81 4 00 20000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</si>
  <si>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</si>
  <si>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</si>
  <si>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</si>
  <si>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</si>
  <si>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</si>
  <si>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</si>
  <si>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</si>
  <si>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</si>
  <si>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</si>
  <si>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</si>
  <si>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</si>
  <si>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</si>
  <si>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</si>
  <si>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</si>
  <si>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</si>
  <si>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</si>
  <si>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</si>
  <si>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</si>
  <si>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</si>
  <si>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</si>
  <si>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</si>
  <si>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</si>
  <si>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</si>
  <si>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</si>
  <si>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99 0 00 20000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</si>
  <si>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</si>
  <si>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</si>
  <si>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</si>
  <si>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</si>
  <si>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</si>
  <si>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</si>
  <si>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</si>
  <si>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</si>
  <si>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</si>
  <si>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</si>
  <si>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</si>
  <si>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</si>
  <si>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</si>
  <si>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</si>
  <si>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</si>
  <si>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</si>
  <si>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</si>
  <si>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</si>
  <si>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</si>
  <si>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</si>
  <si>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</si>
  <si>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</si>
  <si>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</si>
  <si>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</si>
  <si>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</si>
  <si>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</si>
  <si>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</si>
  <si>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</si>
  <si>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</si>
  <si>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</si>
  <si>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</si>
  <si>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</si>
  <si>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</si>
  <si>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</si>
  <si>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</si>
  <si>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</si>
  <si>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</si>
  <si>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</si>
  <si>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</si>
  <si>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</si>
  <si>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</si>
  <si>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</si>
  <si>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</si>
  <si>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</si>
  <si>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</si>
  <si>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</si>
  <si>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</si>
  <si>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</si>
  <si>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</si>
  <si>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</si>
  <si>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</si>
  <si>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</si>
  <si>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</si>
  <si>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</si>
  <si>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</si>
  <si>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</si>
  <si>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</si>
  <si>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</si>
  <si>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</si>
  <si>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</si>
  <si>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</si>
  <si>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</si>
  <si>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</si>
  <si>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</si>
  <si>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</si>
  <si>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</si>
  <si>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</si>
  <si>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</si>
  <si>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</si>
  <si>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</si>
  <si>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</si>
  <si>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</si>
  <si>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</si>
  <si>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</si>
  <si>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</si>
  <si>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</si>
  <si>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</si>
  <si>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</si>
  <si>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</si>
  <si>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</si>
  <si>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</si>
  <si>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</si>
  <si>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</si>
  <si>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</si>
  <si>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</si>
  <si>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</si>
  <si>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</si>
  <si>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</si>
  <si>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</si>
  <si>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</si>
  <si>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</si>
  <si>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</si>
  <si>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</si>
  <si>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</si>
  <si>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</si>
  <si>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</si>
  <si>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</si>
  <si>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</si>
  <si>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</si>
  <si>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</si>
  <si>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</si>
  <si>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</si>
  <si>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</si>
  <si>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</si>
  <si>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</si>
  <si>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</si>
  <si>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</si>
  <si>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</si>
  <si>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</si>
  <si>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</si>
  <si>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</si>
  <si>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50 0 00 20000</t>
  </si>
  <si>
    <t>Глава муниципального образования</t>
  </si>
  <si>
    <t>50 0 00 20300</t>
  </si>
  <si>
    <t>03 0 00 00000</t>
  </si>
  <si>
    <t>50 0 00 20401</t>
  </si>
  <si>
    <t>99 0 02 00000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</si>
  <si>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</si>
  <si>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</si>
  <si>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</si>
  <si>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</si>
  <si>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</si>
  <si>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</si>
  <si>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</si>
  <si>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</si>
  <si>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</si>
  <si>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Подпрограмма "Организация и проведение работ по управлению, владению и распоряжению муниципальным имуществом на территории МГО"</t>
  </si>
  <si>
    <t>64 1 00 00000</t>
  </si>
  <si>
    <t>64 1 00 20000</t>
  </si>
  <si>
    <t>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</si>
  <si>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</si>
  <si>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МГО"</t>
  </si>
  <si>
    <t>64 3 00 00000</t>
  </si>
  <si>
    <t>64 3 00 20000</t>
  </si>
  <si>
    <t>64 3 00 22030</t>
  </si>
  <si>
    <t>Муниципальная программа "Профилактика и противодействие проявлениям экстремизма в МГО на 2016-2017 годы"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</si>
  <si>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</si>
  <si>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</si>
  <si>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</si>
  <si>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</si>
  <si>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</si>
  <si>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</si>
  <si>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</si>
  <si>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</si>
  <si>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</si>
  <si>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</si>
  <si>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</si>
  <si>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Подпрограмма "Формирование благоприятного инвестиционного климата"</t>
  </si>
  <si>
    <t>47 2 00 00000</t>
  </si>
  <si>
    <t>Подпрограмма 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</si>
  <si>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64 2 00 00000</t>
  </si>
  <si>
    <t>Жилищно-коммунальное хозяйство</t>
  </si>
  <si>
    <t>Муниципальная программа "Формирование и использование муниципального жилищного фонда МГО на 2017-2019 годы"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</si>
  <si>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</si>
  <si>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</si>
  <si>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</si>
  <si>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</si>
  <si>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</si>
  <si>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</si>
  <si>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</si>
  <si>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</si>
  <si>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</si>
  <si>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</si>
  <si>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перечнь которых утвержден постановлением Правительства РФ от 16.06.2006г. № 378, жилыми помещениями, на основании судебных решений"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</si>
  <si>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</si>
  <si>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</si>
  <si>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</si>
  <si>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</si>
  <si>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</si>
  <si>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</si>
  <si>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</si>
  <si>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</si>
  <si>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</si>
  <si>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</si>
  <si>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</si>
  <si>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</si>
  <si>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</si>
  <si>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</si>
  <si>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</si>
  <si>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80 2 00 00000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</si>
  <si>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</si>
  <si>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</si>
  <si>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</si>
  <si>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</si>
  <si>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</si>
  <si>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</si>
  <si>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"Развитие детско-юношеского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области, России"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</si>
  <si>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</si>
  <si>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Подпрограмма "Обеспечение условий для развития на территории МГО физической культуры и спорта"</t>
  </si>
  <si>
    <t>47 2 14 73121</t>
  </si>
  <si>
    <t>47 1 55 70000</t>
  </si>
  <si>
    <t>47 1 55 73120</t>
  </si>
  <si>
    <t>Подпрограмма "Организация транспортного обслуживания населения Миасского городского округа"</t>
  </si>
  <si>
    <t>Отдельные мероприятия в других видах транспорта</t>
  </si>
  <si>
    <t>Дорожное хозяйство (дорожные фонды)</t>
  </si>
  <si>
    <t>Подпрограмма "Развитие улично-дорожной сети Миасского городского округа"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</si>
  <si>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</si>
  <si>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Мероприятия в области коммунального хозяйства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</si>
  <si>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</si>
  <si>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</si>
  <si>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</si>
  <si>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</si>
  <si>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Уличное освещение</t>
  </si>
  <si>
    <t>Озеленение</t>
  </si>
  <si>
    <t>Прочие мероприятия по благоустройству города</t>
  </si>
  <si>
    <t>Непрограммные направления деятельности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</si>
  <si>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</si>
  <si>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</si>
  <si>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</si>
  <si>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</si>
  <si>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</si>
  <si>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</si>
  <si>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</si>
  <si>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</si>
  <si>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</si>
  <si>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</si>
  <si>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</si>
  <si>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</si>
  <si>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</si>
  <si>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</si>
  <si>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</si>
  <si>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</si>
  <si>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</si>
  <si>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</si>
  <si>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</si>
  <si>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55 2 00 00000</t>
  </si>
  <si>
    <t>55 2 55 00000</t>
  </si>
  <si>
    <t>55 2 55 73130</t>
  </si>
  <si>
    <t>55 2 55 73170</t>
  </si>
  <si>
    <t>55 1 00 00000</t>
  </si>
  <si>
    <t>55 1 07 00000</t>
  </si>
  <si>
    <t>55 1 07 62000</t>
  </si>
  <si>
    <t>56 0 00 00000</t>
  </si>
  <si>
    <t>56 0 07 00000</t>
  </si>
  <si>
    <t>56 0 07 62000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</si>
  <si>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</si>
  <si>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</si>
  <si>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</si>
  <si>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</si>
  <si>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</si>
  <si>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</si>
  <si>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</si>
  <si>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</si>
  <si>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54 0 07 65100</t>
  </si>
  <si>
    <t>60 1 00 00000</t>
  </si>
  <si>
    <t>60 1 13 00000</t>
  </si>
  <si>
    <t>60 2 00 00000</t>
  </si>
  <si>
    <t>60 2 13 00000</t>
  </si>
  <si>
    <t>51 0 00 00000</t>
  </si>
  <si>
    <t>51 0 07 00000</t>
  </si>
  <si>
    <t>51 0 07 61000</t>
  </si>
  <si>
    <t>51 0 07 63000</t>
  </si>
  <si>
    <t>51 0 07 64000</t>
  </si>
  <si>
    <t>51 0 10 00000</t>
  </si>
  <si>
    <t>51 0 10 64000</t>
  </si>
  <si>
    <t>54 0 07 64000</t>
  </si>
  <si>
    <t>99 0 02 91000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</si>
  <si>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
населения от болезней, общих для человека и животных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</si>
  <si>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</si>
  <si>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</si>
  <si>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</si>
  <si>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</si>
  <si>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</si>
  <si>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</si>
  <si>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80 2 07 00000</t>
  </si>
  <si>
    <t>80 2 07 90000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</si>
  <si>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</si>
  <si>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</si>
  <si>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</si>
  <si>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</si>
  <si>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</si>
  <si>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</si>
  <si>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</si>
  <si>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</si>
  <si>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</si>
  <si>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</si>
  <si>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</si>
  <si>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</si>
  <si>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</si>
  <si>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</si>
  <si>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</si>
  <si>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79 0 10 00000</t>
  </si>
  <si>
    <t>Детские дошкольные учреждения</t>
  </si>
  <si>
    <t>79 0 10 42000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</si>
  <si>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</si>
  <si>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</si>
  <si>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</si>
  <si>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</si>
  <si>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</si>
  <si>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</si>
  <si>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79 0 99 00000</t>
  </si>
  <si>
    <t>79 0 99 42000</t>
  </si>
  <si>
    <t>79 6 00 00000</t>
  </si>
  <si>
    <t>79 6 07 00000</t>
  </si>
  <si>
    <t>Общеобразовательные учреждения</t>
  </si>
  <si>
    <t>79 0 10 42100</t>
  </si>
  <si>
    <t>79 0 99 42100</t>
  </si>
  <si>
    <t>Специальные (коррекционные) учреждения</t>
  </si>
  <si>
    <t>79 0 99 43300</t>
  </si>
  <si>
    <t>Учреждения дополнительного образования</t>
  </si>
  <si>
    <t>79 0 10 42300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</si>
  <si>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</si>
  <si>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</si>
  <si>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</si>
  <si>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</si>
  <si>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</si>
  <si>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</si>
  <si>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</si>
  <si>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79 0 07 40044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</si>
  <si>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</si>
  <si>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</si>
  <si>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</si>
  <si>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</si>
  <si>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</si>
  <si>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</si>
  <si>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</si>
  <si>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</si>
  <si>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</si>
  <si>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</si>
  <si>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</si>
  <si>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</si>
  <si>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</si>
  <si>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47 1 55 00000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</si>
  <si>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</si>
  <si>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</si>
  <si>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</si>
  <si>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</si>
  <si>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</si>
  <si>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</si>
  <si>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</si>
  <si>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</si>
  <si>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</si>
  <si>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</si>
  <si>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42 0 00 00000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</si>
  <si>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</si>
  <si>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</si>
  <si>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</si>
  <si>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</si>
  <si>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</si>
  <si>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</si>
  <si>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</si>
  <si>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</si>
  <si>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</si>
  <si>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</si>
  <si>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</si>
  <si>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</si>
  <si>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</si>
  <si>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</si>
  <si>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</si>
  <si>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</si>
  <si>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</si>
  <si>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</si>
  <si>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</si>
  <si>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</si>
  <si>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</si>
  <si>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</si>
  <si>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</si>
  <si>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</si>
  <si>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</si>
  <si>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</si>
  <si>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</si>
  <si>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</si>
  <si>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</si>
  <si>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</si>
  <si>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</si>
  <si>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</si>
  <si>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79 0 07 42000</t>
  </si>
  <si>
    <t>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</si>
  <si>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</si>
  <si>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</si>
  <si>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79 0 07 42100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</si>
  <si>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</si>
  <si>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</si>
  <si>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</si>
  <si>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79 0 07 45200</t>
  </si>
  <si>
    <t>47 2 14 00000</t>
  </si>
  <si>
    <t>Подпрограмма "Дети Южного Урала"</t>
  </si>
  <si>
    <t>81 3 00 80000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</si>
  <si>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</si>
  <si>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</si>
  <si>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</si>
  <si>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47 2 14 73122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</si>
  <si>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</si>
  <si>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</si>
  <si>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</si>
  <si>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</si>
  <si>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</si>
  <si>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</si>
  <si>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</si>
  <si>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</si>
  <si>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</si>
  <si>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</si>
  <si>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</si>
  <si>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</si>
  <si>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</si>
  <si>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</si>
  <si>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</si>
  <si>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</si>
  <si>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Субсидия в виде имущественного взноса Межмуниципальной автономной некоммерческой организации "Культурно-туристический центр "Солнечный берег""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</si>
  <si>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</si>
  <si>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</si>
  <si>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</si>
  <si>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</si>
  <si>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</si>
  <si>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</si>
  <si>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</si>
  <si>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</si>
  <si>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</si>
  <si>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</si>
  <si>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</si>
  <si>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</si>
  <si>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>Подпрограмма "Развитие адаптивной физической культуры и спорта"</t>
  </si>
  <si>
    <t>20 2 00 00000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</si>
  <si>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</si>
  <si>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</si>
  <si>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</si>
  <si>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</si>
  <si>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</si>
  <si>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Компенсация отдельным категорям граждан оплаты взноса на капитальный ремонт общего имущества в многоквартирном доме</t>
  </si>
  <si>
    <t>28 2 02 R4620</t>
  </si>
  <si>
    <t>88 0 00 00000</t>
  </si>
  <si>
    <t>88 0 07 00000</t>
  </si>
  <si>
    <t>88 0 07 85050</t>
  </si>
  <si>
    <t>88 0 07 85053</t>
  </si>
  <si>
    <t>79 0 20 42000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</si>
  <si>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</si>
  <si>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98 0 00 00000</t>
  </si>
  <si>
    <t>98 0 01 00000</t>
  </si>
  <si>
    <t>98 0 01 09602</t>
  </si>
  <si>
    <t>Наименование объектов</t>
  </si>
  <si>
    <t>Сумма              на 2019 год</t>
  </si>
  <si>
    <t>Снос аварийного жилищного фонда</t>
  </si>
  <si>
    <t>Подпрограмма:Модернизация объектов коммунальной инфраструктуры</t>
  </si>
  <si>
    <t>Подпрограмма: Подготовка земельных участков для освоения в целях жилищного строительства</t>
  </si>
  <si>
    <t>Итого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</si>
  <si>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</si>
  <si>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</si>
  <si>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</si>
  <si>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</si>
  <si>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</si>
  <si>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14 2 00 00000</t>
  </si>
  <si>
    <t>14 2 01 00000</t>
  </si>
  <si>
    <t>Строительство газопроводов и газовых сетей</t>
  </si>
  <si>
    <t>20 4 00 00000</t>
  </si>
  <si>
    <t>14 2 01 00050</t>
  </si>
  <si>
    <t>Модернизация, реконструкция, капитальный ремонт и строительство котельных, систем водоснабжения 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</si>
  <si>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</si>
  <si>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</si>
  <si>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</si>
  <si>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</si>
  <si>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Реализация приоритетного проекта "Формирование комфортной городсокй среды"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</si>
  <si>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</si>
  <si>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</si>
  <si>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</si>
  <si>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</si>
  <si>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Подпрограмма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</si>
  <si>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Реализация приоритетного проекта "Формирование комфортной городской среды"</t>
  </si>
  <si>
    <t>51 0 10 63000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</si>
  <si>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</si>
  <si>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</si>
  <si>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14 3 00 00000</t>
  </si>
  <si>
    <t>14 3 01 00000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</si>
  <si>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</si>
  <si>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14 3 01 00240</t>
  </si>
  <si>
    <t>14 4 00 00000</t>
  </si>
  <si>
    <t>14 4 01 00000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</si>
  <si>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</si>
  <si>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</si>
  <si>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</si>
  <si>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</si>
  <si>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</si>
  <si>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</si>
  <si>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</si>
  <si>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</si>
  <si>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</si>
  <si>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</si>
  <si>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</si>
  <si>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</si>
  <si>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</si>
  <si>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38 0 00 00000</t>
  </si>
  <si>
    <t>38 1 00 00000</t>
  </si>
  <si>
    <t>69 7 24 44000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</si>
  <si>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</si>
  <si>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</si>
  <si>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</si>
  <si>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</si>
  <si>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</si>
  <si>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</si>
  <si>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60 2 07 65100</t>
  </si>
  <si>
    <t>58 0 00 00000</t>
  </si>
  <si>
    <t>58 0 07 00000</t>
  </si>
  <si>
    <t>58 0 07 64000</t>
  </si>
  <si>
    <t>Приобретение здания котельной на пл.Революции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</si>
  <si>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</si>
  <si>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99 0 20 00000</t>
  </si>
  <si>
    <t>99 0 22 00000</t>
  </si>
  <si>
    <t>Сумма              на 2020 год</t>
  </si>
  <si>
    <t>Муниципальная программа "Повышение эффективности использования муниципального имущества в МГО на 2017-2020 годы"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</si>
  <si>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</si>
  <si>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</si>
  <si>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</si>
  <si>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</si>
  <si>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</si>
  <si>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Муниципальная программа "Управление муниципальными финансами и муниципальным долгом в МГО на 2017-2020  годы"</t>
  </si>
  <si>
    <t>Муниципальная программа "Улучшение условий и охраны труда  в Миасском городском округе на 2017-2020 годы"</t>
  </si>
  <si>
    <t>Подпрограмма переселение граждан из аварийного жилищного фонда МГО на 2017-2020 годы</t>
  </si>
  <si>
    <t>Приложение 10</t>
  </si>
  <si>
    <t>89 0 00 00000</t>
  </si>
  <si>
    <t>57 3 07 10000</t>
  </si>
  <si>
    <t>Государственная программа Челябинской области "Развитие дорожного хозяйства в Челябинской области на 2015-2022 годы</t>
  </si>
  <si>
    <t>Подпрограмма "Развитие и совершенствование сети автомобильных дорог общего пользования в челябинской области"</t>
  </si>
  <si>
    <t>Капитальный ремонт, ремонт и содержание автомобильных дорог общего пользования местного значения</t>
  </si>
  <si>
    <t>18 0 00 00000</t>
  </si>
  <si>
    <t>18 1 00 00000</t>
  </si>
  <si>
    <t>18 1 01 00000</t>
  </si>
  <si>
    <t>18 1 01 00160</t>
  </si>
  <si>
    <t>51 0 13 00000</t>
  </si>
  <si>
    <t>78 0 00 00000</t>
  </si>
  <si>
    <t>78 0 13 00000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</si>
  <si>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</si>
  <si>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</si>
  <si>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</si>
  <si>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Приобретение спортивного инвентаря и оборудования физкультурно-спортивным организациям</t>
  </si>
  <si>
    <t>Финансовая поддержка организаций спортивной подготовки по базовым видам спорта</t>
  </si>
  <si>
    <t>Сельское хозяйство и рыболовство</t>
  </si>
  <si>
    <t>31 0 00 00000</t>
  </si>
  <si>
    <t>31 6 00 00000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</si>
  <si>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 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</si>
  <si>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</si>
  <si>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</si>
  <si>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</si>
  <si>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08 0 00 00000</t>
  </si>
  <si>
    <t>08 0 01 00000</t>
  </si>
  <si>
    <t>Адаптация зданий для доступа инвалидов и других маломобильных групп населения в муниципальные дошкольные образовательные организации</t>
  </si>
  <si>
    <t>08 0 01 R0277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</si>
  <si>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</si>
  <si>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</si>
  <si>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</si>
  <si>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</si>
  <si>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</si>
  <si>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</si>
  <si>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Очистные сооружения п.Хребет</t>
  </si>
  <si>
    <t>Наружная газораспределительная сеть (правобережная) с.Сыростан Миасского городского округа Челябинской области</t>
  </si>
  <si>
    <t>Строительство сетей теплоснабжения ж/д №1,2,3,4 на пл.Революции</t>
  </si>
  <si>
    <t>Электроснабжение п. Тыелга</t>
  </si>
  <si>
    <t>Приют для безнадзорных животных</t>
  </si>
  <si>
    <t>МБОУ ДОД ДШИ №2</t>
  </si>
  <si>
    <t>Физкультурно-спортивный комплекс (ФСК) "Центр скалолазания" по пр. Макеева г.Миасс Челябинской области</t>
  </si>
  <si>
    <t>Муниципальная программа "Содействие созданию в Миасском городском округе (исходя из пргнозируемой потребности) новых мест в общеобразовательных организациях на 2018-2025 годы"</t>
  </si>
  <si>
    <t>Газоснабжение улиц Ленина, Березовской, Динамитной, Ветреной, Свердлова, Панферова, пер.Клубничный, Латвийский, Луговой, Ветреный, проезда Садовый в Южной части города Миасс Челябинской области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</si>
  <si>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 на 2018-2025 годы"</t>
  </si>
  <si>
    <t>55 1 13 00000</t>
  </si>
  <si>
    <t>Муниципальная программа "Формирование современной городской среды  на территории Миасского городского округа на 2018-2022 годы"</t>
  </si>
  <si>
    <t>Реконструкция перекрестка ул.Богдана Хмельницкого и а/д "Миасс-Златоуст"</t>
  </si>
  <si>
    <t>Муниципальная программа "Улучшение условий  и охраны труда  в Миасском городском округе на 2017-2021 годы"</t>
  </si>
  <si>
    <t>Муниципальная программа "Обеспечение деятельности Администрации МГО на 2017-2021 годы"</t>
  </si>
  <si>
    <t>Муниципальная программа "Развитие муниципальной службы в Администрации Миасского городского округа на 2018-2021 годы"</t>
  </si>
  <si>
    <t>Муниципальная программа "Обеспечение деятельности Администрации МГО на 2017-2021  годы"</t>
  </si>
  <si>
    <t>Муниципальная программа "Повышение эффективности использования муниципального имущества в МГО на 2017-2021 годы"</t>
  </si>
  <si>
    <t>Муниципальная программа "Профилактика  преступлений  и иных правонарушений на территории МГО на 2017-2021 годы"</t>
  </si>
  <si>
    <t>Муниципальная программа "Профилактика терроризма в МГО на 2017-2021  годы"</t>
  </si>
  <si>
    <t>Муниципальная программа "Обеспечение безопасности жизнедеятельности населения Миасского городского округа на 2017-2021 годы"</t>
  </si>
  <si>
    <t>Подпрограмма "Организация мероприятий в области гражданской обороны, чрезвычайных ситуаций и содержание МКУ "Управление ГОЧС" на 2017-2021 годы"</t>
  </si>
  <si>
    <t>Подпрограмма "Создание комплексной системы экстренного оповещения населения Миасского городского округа на 2017-2021 годы"</t>
  </si>
  <si>
    <t>Муниципальная программа "Комплексное развитие транспортной и дорожной инфраструктуры Миасского городского округа на 2017-2021годы"</t>
  </si>
  <si>
    <t>Муниципальная программа "Комплексное развитие транспортной и дорожной инфраструктуры Миасского городского округа на 2017-2021 годы"</t>
  </si>
  <si>
    <t>Муниципальная программа "Повышение безопасности дорожного движения на территории Миасского городского округа на 2017-2021 годы"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</si>
  <si>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</si>
  <si>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"Экономическое развитие МГО на 2017-2021  годы"</t>
  </si>
  <si>
    <t>Подпрограмма "Организация и осуществление деятельности МКУ "Комитет по строительству" на 2017-2021 годы"</t>
  </si>
  <si>
    <t>Муниципальная программа "Организация функционирования объектов коммунальной инфраструктуры Миасского городского округа на 2017-2021 годы"</t>
  </si>
  <si>
    <t>Муниципальная программа "Организация ритуальных услуг и содержание мест захоронений на территории Миасского городского округа на 2017-2021 годы"</t>
  </si>
  <si>
    <t>Муниципальная программа "Обеспечение доступным и комфортным жильем граждан РФ на территории МГО на 2014-2021 годы"</t>
  </si>
  <si>
    <t>Муниципальная программа "Благоустройство Миасского городского округа на 2017-2021 годы"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</si>
  <si>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2019 год</t>
  </si>
  <si>
    <t>Распределение бюджетных ассигнований по разделам и подразделам классификации расходов бюджета на 2019 год</t>
  </si>
  <si>
    <t xml:space="preserve">Проведение работ по описанию местоположения границ населенных пунктов Челябинской области </t>
  </si>
  <si>
    <t xml:space="preserve">Проведение работ по описанию местоположения границ территориальных зон Челябинской области </t>
  </si>
  <si>
    <t>89 0 07 00000</t>
  </si>
  <si>
    <t>89 0 14 00000</t>
  </si>
  <si>
    <t>89 0 14 73122</t>
  </si>
  <si>
    <t>Муниципальная программа "Охрана окружающей среды на территории МГО на 2017-2021 годы"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</si>
  <si>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2014-2021 годы</t>
  </si>
  <si>
    <t>14 4 01 L4970</t>
  </si>
  <si>
    <t>Муниципальная программа "Формирование и использование муниципального жилищного фонда МГО на 2017-2021 годы"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</si>
  <si>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2017-2021 годы"</t>
  </si>
  <si>
    <t>Муниципальная программа "Социальная защита населения Миасского городского округа на 2017-2021 годы"</t>
  </si>
  <si>
    <t>Государственная программа Челябинской области "Благоустройство населенных пунктов Челябинской области" на 2018-2022 годы</t>
  </si>
  <si>
    <t>45 0 00 00000</t>
  </si>
  <si>
    <t>63 0 13 00000</t>
  </si>
  <si>
    <t>Капитальные вложения в объекты культуры</t>
  </si>
  <si>
    <t>Другие вопросы в области культуры, кинематографии</t>
  </si>
  <si>
    <t>15 0 00 00000</t>
  </si>
  <si>
    <t>Муниципальная программа "Развитие физической культуры и спорта в МГО на 2017-2021 годы"</t>
  </si>
  <si>
    <t>Муниципальная программа "Управление муниципальными финансами и муниципальным долгом в МГО на 2017-2021  годы"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</si>
  <si>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</si>
  <si>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</si>
  <si>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Муниципальная программа "Поддержка социально-ориентированных некоммерческих организаций в Миасском городском округе на 2018-2021 годы"</t>
  </si>
  <si>
    <t>90 0 00 00000</t>
  </si>
  <si>
    <t>90 0 14 00000</t>
  </si>
  <si>
    <t>90 0 14 80000</t>
  </si>
  <si>
    <t>81 4 00 22010</t>
  </si>
  <si>
    <t>81 4 00 22020</t>
  </si>
  <si>
    <t>81 4 00 23000</t>
  </si>
  <si>
    <t>Муниципальная программа "Предоставление дополнительных мер социальной поддержки в сфере здравоохранения Миасского городского округа на 2017-2021 годы"</t>
  </si>
  <si>
    <t>80 1 00 20000</t>
  </si>
  <si>
    <t>80 1 00 20401</t>
  </si>
  <si>
    <t>80 1 00 22010</t>
  </si>
  <si>
    <t>80 1 00 22020</t>
  </si>
  <si>
    <t>80 1 00 23000</t>
  </si>
  <si>
    <t>Расходы на выплаты персоналу в целях обеспечения выполнения функций муниципальными органами, казенными учреждениями</t>
  </si>
  <si>
    <t>80 2 07 91005</t>
  </si>
  <si>
    <t>80 4 00 20000</t>
  </si>
  <si>
    <t>80 4 00 23000</t>
  </si>
  <si>
    <t xml:space="preserve">Государственная программа Челябинской области "Развитие физической культуры и спорта в Челябинской области" </t>
  </si>
  <si>
    <t>Оснащение объектов спортивной инфраструктуры спортивно-технологическим оборудованием</t>
  </si>
  <si>
    <t>Cубсидии местным бюджетам на оплату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</si>
  <si>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Государственная программа Челябинской области "Развитие физической культуры и спорта в Челябинской области"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</si>
  <si>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</si>
  <si>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Государственная поддержка спортивных организаций, осуществляющим подготовку спортивного резерва для сборных команд Российской Федерации</t>
  </si>
  <si>
    <t>Государственная программа Челябинской области "Развитие культуры и туризма в Челябинской области"</t>
  </si>
  <si>
    <t>38 6 00 00000</t>
  </si>
  <si>
    <t>Муниципальная программа "Развитие культуры в МГО на 2017-2021 годы"</t>
  </si>
  <si>
    <t>69 5 07 40000</t>
  </si>
  <si>
    <t>Обеспечение деятельности  Управления культуры Администрации МГО</t>
  </si>
  <si>
    <t>69 8 00 20000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</si>
  <si>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</si>
  <si>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</si>
  <si>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Государственная программа Челябинской области "Развитие культуры и туризма в Челябинской области."</t>
  </si>
  <si>
    <t>Подпрограмма "Сохранение и развитие культурно-досуговой сферы "</t>
  </si>
  <si>
    <t>78 0 20 00000</t>
  </si>
  <si>
    <t>78 0 20 42100</t>
  </si>
  <si>
    <t>78 0 24 42100</t>
  </si>
  <si>
    <t>79 0 99 48900</t>
  </si>
  <si>
    <t>79 7 00 20000</t>
  </si>
  <si>
    <t>79 7 00 20401</t>
  </si>
  <si>
    <t xml:space="preserve">Государственная программа Челябинской области "Доступная среда" </t>
  </si>
  <si>
    <t>Государственная программа Челябинской области "Развитие дорожного хозяйства в Челябинской области</t>
  </si>
  <si>
    <t>Муниципальная программа "Формирование современной городской среды" на территории миасского городского округа</t>
  </si>
  <si>
    <t>Подпрограмма "Организация мероприятий в области гражданской обороны, чрезвычайных ситуаций и содержание МКУ "Управление ГОЧС" на 2017-2021годы"</t>
  </si>
  <si>
    <t>Сумма              на 2021 год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</si>
  <si>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2017-2021 годы"</t>
  </si>
  <si>
    <t xml:space="preserve">на 2019 год                 </t>
  </si>
  <si>
    <t>(тыс.рублей)</t>
  </si>
  <si>
    <t xml:space="preserve">Сумма на 2019 год      </t>
  </si>
  <si>
    <t xml:space="preserve">Сумма  на               2019 год            </t>
  </si>
  <si>
    <t>Реконструкция АГРС п.Сыростан</t>
  </si>
  <si>
    <t>Реконструкция участка сетей теплоснабжения от котельной п. Первомайский по ул. Кирова, 80 через ТК-1 в сторону ТК-2, ул. Кирова, 82</t>
  </si>
  <si>
    <t>Автономные котельные (3 шт)  на пл. Революции в г. Миассе Челябинской области</t>
  </si>
  <si>
    <t xml:space="preserve"> ГТС Миасского городского пруда</t>
  </si>
  <si>
    <t>Школа на 500 мест в п. Динамо</t>
  </si>
  <si>
    <t>Муниципальная программа "Обеспечение доступным и комфортным жильем граждан РФ территории МГО на 2014-2021 годы"</t>
  </si>
  <si>
    <t>Муниципальная программа "Охрана окружающей среды на территрии МГО на 2017- 2021 годы"</t>
  </si>
  <si>
    <t>Реконструкция очистных сооружений водоотведения</t>
  </si>
  <si>
    <t>Муниципальная программа  "Развитие физической культуры и спорта в МГО на 2017-2021 годы"</t>
  </si>
  <si>
    <t>Подпрограмма "Развитие инфраструктуры в области физической культуры и спорта, ремонт, реконстрекция спортивных сооружений"</t>
  </si>
  <si>
    <t>Каркасно-тентовый модуль с холодильным оборудованием и круглогодичным искусственным льдом</t>
  </si>
  <si>
    <t>Лыжная база п.Дачный</t>
  </si>
  <si>
    <t>Государственная программа "Обеспечение доступным и комфортным жильем граждан РФ в Челябинской области на 2014-2021 годы"</t>
  </si>
  <si>
    <t>Распределение бюджетных ассигнований на капитальные вложения в объекты муниципальной собственности Миасского городского округа на 2019 год и на плановый период 2020-2021 годов</t>
  </si>
  <si>
    <t>Ведомственная структура расходов бюджета Миасского городского округа на 2019 год</t>
  </si>
  <si>
    <t>Муниципальная программа "Обеспечение деятельности муниципального бюджетного учреждения "Миасский окружной архив на 2017-2021 годы"</t>
  </si>
  <si>
    <t>Подпрограмма "Организация исполнения муниципальной программы "Социальная защита населения Миасского городского округа на 2017-2021 годы"</t>
  </si>
  <si>
    <t>Государственная программа Челябинской области "Реализация на территории Челябинской области государственной политики в сфере государственной регистрации актов гражданского состояния" на 2017-2021 годы</t>
  </si>
  <si>
    <t>Государственная программа Челябинской области "Развитие сельского хозяйства в Челябинской области"</t>
  </si>
  <si>
    <t>Подпрограмма "Управление реализацией государственной программы Челябинской области "Развитие сельского хозяйства в Челябинской области"</t>
  </si>
  <si>
    <t>Муниципальная программа "Развитие туризма в Миасском городском округе на 2018-2021 годы"</t>
  </si>
  <si>
    <t>Субсидии в виде имущественного взноса автономной некоммерческой организации "Центр развития туризма"</t>
  </si>
  <si>
    <t>Подпрограмма "Мероприятия по переселению граждан из жилищного фонда, признанного непригодным для проживания"</t>
  </si>
  <si>
    <t>Подпрограмма "Организация исполнения муниципальной программы "Социальная защита населения Миасского городского округа на 2017-2021 годы""</t>
  </si>
  <si>
    <t>Муниципальная  программа "Развитие системы образования в Миасском городском округе на 2017-2020 годы"</t>
  </si>
  <si>
    <t>Подпрограмма "Повышение эффективности реализации молодежной политики в Миасском городском округе"</t>
  </si>
  <si>
    <t>Подпрограмма "Развитие системы подготовки спортивного резерва"</t>
  </si>
  <si>
    <t>Государственная программа Челябинской области "Поддержка и развитие дошкольного образования в Челябинской области"</t>
  </si>
  <si>
    <t>Муниципальная  программа "Развитие системы образования в Миасском городском округе на 2017-2021 годы"</t>
  </si>
  <si>
    <t>Подпрограмма "Сопровождение функционирования и безопасности образовательных учреждений"</t>
  </si>
  <si>
    <t>Государственная программа Челябинской области "Развитие образования в Челябинской области"</t>
  </si>
  <si>
    <t>Муниципальная  программа "Профилактика и противодействие проявлениям экстремизма в МГО на 2017-2021 годы"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</si>
  <si>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 на 2017-2021 годы"</t>
  </si>
  <si>
    <t>Государственная программа Челябинской области "Развитие образования в Челябинской области 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</si>
  <si>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</si>
  <si>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 xml:space="preserve">Подпрограмма "Управление реализацией государственной программы Челябинской области "Развитие сельского хозяйства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</si>
  <si>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</si>
  <si>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</si>
  <si>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</si>
  <si>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</si>
  <si>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</si>
  <si>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</si>
  <si>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Подпрограмма «Организация и осуществление деятельности Управления образования Администрации МГО и МКУ «Централизованная бухгалтерия»</t>
  </si>
  <si>
    <t>Обеспечение деятельности МКУ «Централизованная бухгалтерия»</t>
  </si>
  <si>
    <t>Стационарное наружное электрическое освещение участка автодороги по ул. Парковая (от ул. Садовая до ул. Победы)</t>
  </si>
  <si>
    <t>Стационарное наружное электрическое освещение участка автодороги по Динамовскому шоссе (от ул. 8 Июля до дома № 7 по Динамовскому шоссе)</t>
  </si>
  <si>
    <t>Стационарное наружное электрическое освещение участка автодороги по пр. Макеева (от пересечения с ул. Олимпийская до автомобильной дороги Миасс-Карабаш-Кыштым-0 км)</t>
  </si>
  <si>
    <t>Стационарное наружное электрическое освещение участка автодороги по ул. Колесова (от ул. Ломоносова до дома № 21 по ул. Колесова)</t>
  </si>
  <si>
    <t>Стационарное наружное электрическое освещение участка автодороги по ул. Ильменская (от ул. Лихачева до ГБ № 2) и по ул. Чучева (от ул. Ильменская до ул. Романенко)</t>
  </si>
  <si>
    <t>Линия наружного освещения по ул. Инструментальщиков (от ул. Победы до ул. Орловской)</t>
  </si>
  <si>
    <t>47 2 00 23000</t>
  </si>
  <si>
    <t>69 6 20 00000</t>
  </si>
  <si>
    <t>69 6 20 44000</t>
  </si>
  <si>
    <t>69 6 24 44000</t>
  </si>
  <si>
    <t xml:space="preserve">Комплектование книжных фондов муниципальных  общественных библиотек </t>
  </si>
  <si>
    <t>Расходы в области культуры</t>
  </si>
  <si>
    <t>Ливневая канализация по ул. Попова в г. Миассе</t>
  </si>
  <si>
    <t>Подпрограмма «Мероприятия по переселению граждан из жилищного фонда, признанного непригодным для проживания»</t>
  </si>
  <si>
    <t>Непрограммное направление расходов</t>
  </si>
  <si>
    <t>Областная адресная программа "Переселение в 2013-2017 годах граждан из аварийного жилищного фондов городах и районах Челябинской области"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</si>
  <si>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</si>
  <si>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</si>
  <si>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</si>
  <si>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</si>
  <si>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</si>
  <si>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</si>
  <si>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</si>
  <si>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</si>
  <si>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</si>
  <si>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</si>
  <si>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</si>
  <si>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</si>
  <si>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42 0 00 59300</t>
  </si>
  <si>
    <t>31 6 00 31030</t>
  </si>
  <si>
    <t>99 0 00 99120</t>
  </si>
  <si>
    <t>60 3 00 L4970</t>
  </si>
  <si>
    <t>64 2 00 39030</t>
  </si>
  <si>
    <t>64 2 00 39040</t>
  </si>
  <si>
    <t>64 2 00 L9030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</si>
  <si>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</si>
  <si>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</si>
  <si>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Газоснабжение жилых домов с.Устиново Миасского городского округа Челябинской области</t>
  </si>
  <si>
    <t>Газоснабжение ж/д по ул.Трактовой, Напилочной, Миасских Добровольцев, Демидова, 50 лет Победы в п.Трактовом</t>
  </si>
  <si>
    <t>Газоснабжение жилых домов по ул. Рабочей (№ 2-58а), пер. Механическому (№4-13) в с. Черновское Миасского городского округа</t>
  </si>
  <si>
    <t>Газоснабжение жилых домов п. Верхний Атлян г. Миасса (2-ая очер.стр-ва)</t>
  </si>
  <si>
    <t>Газификация Запрудной части г. Миасса (2 очередь ), в т.ч. ПИР, газоснабжение ж/д по ул. Нагорной, Чебаркульской, Новой, Сарафановской, Байдина, Мало-Сарафановской, Торбеева, Охотной и пер. Большому, Лесному, Проточному, Загородному, Гончарному</t>
  </si>
  <si>
    <t>Комплекс для размещения тренажера для скалолазания</t>
  </si>
  <si>
    <t>Центр игровых видов спорта</t>
  </si>
  <si>
    <t>Реконструкция перекрестка ул.Ломоносова-ул.Колесова-Объездная дорога 8 Июля от ул.Ломоносова до Динамовского шоссе</t>
  </si>
  <si>
    <t>Реконструкция перекрестка ул.Академика Павлова - ул.60 лет Октября</t>
  </si>
  <si>
    <t>14 2 00 14050</t>
  </si>
  <si>
    <t>15 0 00 00020</t>
  </si>
  <si>
    <t>45 0 F2 55550</t>
  </si>
  <si>
    <t>45 0 F2 00000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</si>
  <si>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</si>
  <si>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</si>
  <si>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Государственная программа Челябинской области "Капитальное строительство в Челябинской области "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</si>
  <si>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</si>
  <si>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</si>
  <si>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</si>
  <si>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</si>
  <si>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</si>
  <si>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</si>
  <si>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</si>
  <si>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</si>
  <si>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</si>
  <si>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Стационарное наружное электрическое освещение объездной автодороги по Тургоякскому шоссе</t>
  </si>
  <si>
    <t>Стационарное наружное электрическое освещение участка автодороги по ул. Б.Хмельницкого (от Тургоякского шоссе до ул.Молодежной)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</si>
  <si>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</si>
  <si>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</si>
  <si>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</si>
  <si>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</si>
  <si>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</si>
  <si>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</si>
  <si>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</si>
  <si>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</si>
  <si>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</si>
  <si>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</si>
  <si>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</si>
  <si>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</si>
  <si>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</si>
  <si>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</si>
  <si>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</si>
  <si>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</si>
  <si>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</si>
  <si>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</si>
  <si>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</si>
  <si>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</si>
  <si>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</si>
  <si>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</si>
  <si>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</si>
  <si>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</si>
  <si>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20 2 00 20047</t>
  </si>
  <si>
    <t>20 1 Р5 52280</t>
  </si>
  <si>
    <t>20 1 Р5 00000</t>
  </si>
  <si>
    <t>Федеральный проект "Спорт - норма жизни"</t>
  </si>
  <si>
    <t>20 1 00 20045</t>
  </si>
  <si>
    <t>20 1 00 20040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</si>
  <si>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</si>
  <si>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20 2 00 20040</t>
  </si>
  <si>
    <t>80 2 07 S0045</t>
  </si>
  <si>
    <t>80 2 07 S0047</t>
  </si>
  <si>
    <t>Оплата услуг специалистов по организации физкультурно-оздоровительной и спортивно-массовой работы с детьми и подростками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</si>
  <si>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</si>
  <si>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20 4 00 20040</t>
  </si>
  <si>
    <t>20 4 00 20048</t>
  </si>
  <si>
    <t>20 4 Р5 00000</t>
  </si>
  <si>
    <t>20 4 Р5 50810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</si>
  <si>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</si>
  <si>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Финансовая поддержка организаций спортивной подготовки по базовым видам спорта в рамках государственной программы Челябинской области  «Развитие физической культуры и спорта в Челябинской области» (софинансирование)</t>
  </si>
  <si>
    <t>80 2 07 S0042</t>
  </si>
  <si>
    <t>80 2 07 S0048</t>
  </si>
  <si>
    <t>20 1 00 20042</t>
  </si>
  <si>
    <t>Приложение 4</t>
  </si>
  <si>
    <t xml:space="preserve">от                     № </t>
  </si>
  <si>
    <t>Источники 
внутреннего финансирования дефицита бюджета Миасского  городского округа 
на 2019 год  и на  плановый период 2020-2021 годов</t>
  </si>
  <si>
    <t>Код бюджетной классификации РФ</t>
  </si>
  <si>
    <t>Наименование источника средств</t>
  </si>
  <si>
    <t>Сумма,
тыс. руб.</t>
  </si>
  <si>
    <t>Сумма на               2019 год</t>
  </si>
  <si>
    <t>Сумма на              2020 год</t>
  </si>
  <si>
    <t>Сумма на              2021 год</t>
  </si>
  <si>
    <t>01  00  00  00  00  0000  000</t>
  </si>
  <si>
    <t>Источники внутреннего финансирования дефицита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</si>
  <si>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</si>
  <si>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</si>
  <si>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</si>
  <si>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</si>
  <si>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01  02  00  00  04  0000  710</t>
  </si>
  <si>
    <t>Получение кредитов от кредитных организаций бюджетами городских округов в валюте Российской Федерации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</si>
  <si>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</si>
  <si>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</si>
  <si>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01  02  00  00  04  0000  810</t>
  </si>
  <si>
    <t>Погашение бюджетами городских округов кредитов от кредитных организаций в валюте Российской Федерации</t>
  </si>
  <si>
    <t>01  03  00  00  00  0000  000</t>
  </si>
  <si>
    <t>Бюджетные кредиты от других бюджетов бюджетной  системы Российской Федерации</t>
  </si>
  <si>
    <t>01  03  01  00  00  0000  000</t>
  </si>
  <si>
    <t>Бюджетные кредиты от других бюджетов бюджетной  системы Российской Федерации в валюте Российской Федерации</t>
  </si>
  <si>
    <t>01  03  00  00  00  0000  700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</si>
  <si>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</si>
  <si>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01  03  00  00  04  0000  710</t>
  </si>
  <si>
    <t>Получение кредитов от других бюджетов  бюджетной системы Российской Федерации  бюджетами городских округов в валюте 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</si>
  <si>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</si>
  <si>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</si>
  <si>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01  03  01  00  04  0000  810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</si>
  <si>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</si>
  <si>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01  05  00  00  00  0000  000</t>
  </si>
  <si>
    <t>Изменение остатков средств на счетах по учету  средств бюджетов</t>
  </si>
  <si>
    <t>01  05  00  00  00  0000  600</t>
  </si>
  <si>
    <t>Уменьшение остатков средств бюджетов</t>
  </si>
  <si>
    <t>01  05  02  00  00  0000  600</t>
  </si>
  <si>
    <t>Уменьшение прочих остатков средств бюджетов</t>
  </si>
  <si>
    <t>01  05  02  01  00  0000  610</t>
  </si>
  <si>
    <t>Уменьшение прочих остатков денежных средств бюджетов</t>
  </si>
  <si>
    <t>01  05  02  01  04  0000  610</t>
  </si>
  <si>
    <t>Уменьшение прочих остатков денежных средств  бюджетов городских округов</t>
  </si>
  <si>
    <t>01  06  00  00  00  0000  000</t>
  </si>
  <si>
    <t>Иные источники внутреннего финансирования  дефицитов бюджетов</t>
  </si>
  <si>
    <t>01  06  10  00  00  0000  000</t>
  </si>
  <si>
    <t>Операции по управлению остатками средств на единых счетах бюджетов</t>
  </si>
  <si>
    <t>Подпрограмма «Укрепление материально-технической базы учреждений культуры"</t>
  </si>
  <si>
    <t>Федеральный проект "Культурная среда"</t>
  </si>
  <si>
    <t>38 6 A1 00000</t>
  </si>
  <si>
    <t>Государственная поддержка отрасли культуры</t>
  </si>
  <si>
    <t>38 6 A1 55190</t>
  </si>
  <si>
    <t>38 6 A1 5519M</t>
  </si>
  <si>
    <t>69 7 А1 00000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</si>
  <si>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искуств в рамках Государственной программы  Челябинской области "Развитие культуры и туризма в Челябинской области" (софинансирование)</t>
  </si>
  <si>
    <t>69 7 А1 S519M</t>
  </si>
  <si>
    <t>69 7 20 42300</t>
  </si>
  <si>
    <t>38 1 00 L5190</t>
  </si>
  <si>
    <t>38 1 00 L519Б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</si>
  <si>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</t>
  </si>
  <si>
    <t>79 0 10 04010</t>
  </si>
  <si>
    <t>79 0 99 04010</t>
  </si>
  <si>
    <t xml:space="preserve">79 0 10 00000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</si>
  <si>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</si>
  <si>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78 0 24 00000</t>
  </si>
  <si>
    <t>78 0 07 00000</t>
  </si>
  <si>
    <t>78 0 07 42100</t>
  </si>
  <si>
    <t>79 0 00 03080</t>
  </si>
  <si>
    <t>79 0 00 L0275</t>
  </si>
  <si>
    <t>79 0 00 S3030</t>
  </si>
  <si>
    <t>79 0 10 03120</t>
  </si>
  <si>
    <t>79 0 99 03090</t>
  </si>
  <si>
    <t>79 0 99 03120</t>
  </si>
  <si>
    <t>Федеральный проект «Современная школа»</t>
  </si>
  <si>
    <t>79 0 Е1 00000</t>
  </si>
  <si>
    <t>79 0 Е1 S3050</t>
  </si>
  <si>
    <t>79 0 07 42300</t>
  </si>
  <si>
    <t>79 0 00 S3010</t>
  </si>
  <si>
    <t>Федеральный проект "Социальная активность"</t>
  </si>
  <si>
    <t>79 5 Е8 00000</t>
  </si>
  <si>
    <t>79 5 Е8 S1010</t>
  </si>
  <si>
    <t>79 0 00 S3040</t>
  </si>
  <si>
    <t>79 0 99 03070</t>
  </si>
  <si>
    <t>Центр психолого-педагогической, медицинской и социальной помощи</t>
  </si>
  <si>
    <t>03 0 00 03020</t>
  </si>
  <si>
    <t>04 0 00 04050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</si>
  <si>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</si>
  <si>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0 00 S4060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</si>
  <si>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</si>
  <si>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</si>
  <si>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65 3 00 73140</t>
  </si>
  <si>
    <t xml:space="preserve">Субсидии в виде имущественного взноса МУП «Управление пассажирских перевозок Миасского городского округа» на увеличение уставного капитала </t>
  </si>
  <si>
    <t>64 3 00 73140</t>
  </si>
  <si>
    <t>Строительство дороги по ул. Колесова от ул. 8 Июл до ул. Набережная в г.Миассе</t>
  </si>
  <si>
    <t>69 1 20 00000</t>
  </si>
  <si>
    <t>69 1 20 44000</t>
  </si>
  <si>
    <t>69 1 24 44000</t>
  </si>
  <si>
    <t>69 5 21 00000</t>
  </si>
  <si>
    <t xml:space="preserve">Субсидии бюджетным и автономным учреждениям на капитальный ремон зданий и сооружений </t>
  </si>
  <si>
    <t>69 5 21 44100</t>
  </si>
  <si>
    <t>69 8 00 23000</t>
  </si>
  <si>
    <t>Субсидии бюджетным и автономным учреждениям на капитальный ремонт зданий и сооружений</t>
  </si>
  <si>
    <t>51 0 23 00000</t>
  </si>
  <si>
    <t>51 0 23 63000</t>
  </si>
  <si>
    <t>ПРИЛОЖЕНИЕ  7</t>
  </si>
  <si>
    <t>к Решению Собрания</t>
  </si>
  <si>
    <t>от 22.02.2019 г.  №5</t>
  </si>
  <si>
    <t>ПРИЛОЖЕНИЕ 6</t>
  </si>
  <si>
    <t>от 22.02.2019 г. №5</t>
  </si>
  <si>
    <t xml:space="preserve">ПРИЛОЖЕНИЕ 5 </t>
  </si>
  <si>
    <t xml:space="preserve">к Решению Собрания депутатов </t>
  </si>
  <si>
    <t>Миасского городского округа</t>
  </si>
  <si>
    <t>ПРИЛОЖЕНИЕ  3</t>
  </si>
  <si>
    <t>от  22.02.2019 г. №5</t>
  </si>
  <si>
    <t>ПРИЛОЖЕНИЕ 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</si>
</sst>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3" fillId="0" borderId="0"/>
    <xf numFmtId="0" fontId="2" fillId="0" borderId="0"/>
    <xf numFmtId="164" fontId="12" fillId="0" borderId="0" applyFont="0" applyFill="0" applyBorder="0" applyAlignment="0" applyProtection="0"/>
  </cellStyleXfs>
  <cellXfs count="234">
    <xf numFmtId="0" fontId="0" fillId="0" borderId="0" xfId="0"/>
    <xf numFmtId="0" fontId="1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justify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/>
    </xf>
    <xf numFmtId="165" fontId="4" fillId="0" borderId="1" xfId="5" applyNumberFormat="1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justify" wrapText="1"/>
    </xf>
    <xf numFmtId="49" fontId="4" fillId="0" borderId="4" xfId="5" applyNumberFormat="1" applyFont="1" applyFill="1" applyBorder="1" applyAlignment="1">
      <alignment horizontal="center" vertical="center" wrapText="1"/>
    </xf>
    <xf numFmtId="0" fontId="4" fillId="0" borderId="1" xfId="5" applyNumberFormat="1" applyFont="1" applyFill="1" applyBorder="1" applyAlignment="1">
      <alignment horizontal="center" vertical="center" wrapText="1"/>
    </xf>
    <xf numFmtId="49" fontId="4" fillId="0" borderId="3" xfId="5" applyNumberFormat="1" applyFont="1" applyFill="1" applyBorder="1" applyAlignment="1">
      <alignment horizontal="center" vertical="center" wrapText="1"/>
    </xf>
    <xf numFmtId="0" fontId="4" fillId="0" borderId="1" xfId="5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wrapText="1"/>
    </xf>
    <xf numFmtId="0" fontId="15" fillId="0" borderId="1" xfId="0" applyFont="1" applyFill="1" applyBorder="1" applyAlignment="1">
      <alignment horizontal="justify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5" fillId="0" borderId="1" xfId="0" applyFont="1" applyFill="1" applyBorder="1" applyAlignment="1">
      <alignment horizontal="justify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justify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49" fontId="4" fillId="0" borderId="1" xfId="0" applyNumberFormat="1" applyFont="1" applyFill="1" applyBorder="1" applyAlignment="1">
      <alignment horizontal="justify" vertical="center" wrapText="1"/>
    </xf>
    <xf numFmtId="165" fontId="1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justify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49" fontId="19" fillId="0" borderId="1" xfId="1" applyNumberFormat="1" applyFont="1" applyBorder="1" applyAlignment="1">
      <alignment horizontal="justify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165" fontId="19" fillId="0" borderId="1" xfId="1" applyNumberFormat="1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justify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5" fontId="1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/>
    </xf>
    <xf numFmtId="0" fontId="4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13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165" fontId="20" fillId="2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9" fontId="11" fillId="0" borderId="1" xfId="0" applyNumberFormat="1" applyFont="1" applyFill="1" applyBorder="1" applyAlignment="1">
      <alignment horizontal="justify" wrapText="1"/>
    </xf>
    <xf numFmtId="165" fontId="2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165" fontId="13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justify" vertical="center" wrapText="1"/>
    </xf>
    <xf numFmtId="166" fontId="14" fillId="2" borderId="1" xfId="0" applyNumberFormat="1" applyFont="1" applyFill="1" applyBorder="1" applyAlignment="1">
      <alignment horizontal="center" vertical="center" wrapText="1"/>
    </xf>
    <xf numFmtId="166" fontId="20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justify" vertical="center" wrapText="1"/>
    </xf>
    <xf numFmtId="166" fontId="13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justify" vertical="center" wrapText="1"/>
    </xf>
    <xf numFmtId="49" fontId="11" fillId="0" borderId="1" xfId="0" applyNumberFormat="1" applyFont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right"/>
    </xf>
    <xf numFmtId="0" fontId="14" fillId="0" borderId="0" xfId="0" applyFont="1" applyAlignment="1">
      <alignment horizont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justify" vertical="center" wrapText="1"/>
    </xf>
    <xf numFmtId="49" fontId="8" fillId="0" borderId="8" xfId="2" applyNumberFormat="1" applyFont="1" applyFill="1" applyBorder="1" applyAlignment="1" applyProtection="1">
      <alignment horizontal="justify" vertical="center" wrapText="1"/>
    </xf>
    <xf numFmtId="0" fontId="13" fillId="0" borderId="0" xfId="0" applyFont="1" applyAlignment="1">
      <alignment horizontal="center"/>
    </xf>
    <xf numFmtId="0" fontId="4" fillId="0" borderId="0" xfId="0" applyFont="1" applyFill="1"/>
    <xf numFmtId="0" fontId="13" fillId="0" borderId="7" xfId="0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65" fontId="1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5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4" fillId="0" borderId="0" xfId="7" applyNumberFormat="1" applyFont="1" applyAlignment="1">
      <alignment horizontal="left"/>
    </xf>
    <xf numFmtId="0" fontId="4" fillId="0" borderId="0" xfId="7" applyFont="1" applyAlignment="1"/>
    <xf numFmtId="0" fontId="4" fillId="0" borderId="0" xfId="7" applyFont="1"/>
    <xf numFmtId="0" fontId="4" fillId="0" borderId="0" xfId="7" applyFont="1" applyAlignment="1">
      <alignment horizontal="right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49" fontId="4" fillId="0" borderId="0" xfId="7" applyNumberFormat="1" applyFont="1" applyFill="1" applyAlignment="1">
      <alignment horizontal="left"/>
    </xf>
    <xf numFmtId="0" fontId="4" fillId="0" borderId="0" xfId="0" applyFont="1" applyFill="1" applyAlignment="1">
      <alignment horizontal="right" wrapText="1"/>
    </xf>
    <xf numFmtId="0" fontId="6" fillId="0" borderId="0" xfId="7" applyFont="1" applyAlignment="1">
      <alignment horizontal="center" vertical="center" wrapText="1"/>
    </xf>
    <xf numFmtId="49" fontId="4" fillId="0" borderId="1" xfId="7" applyNumberFormat="1" applyFont="1" applyBorder="1" applyAlignment="1">
      <alignment horizontal="left" vertical="center" wrapText="1"/>
    </xf>
    <xf numFmtId="165" fontId="4" fillId="0" borderId="1" xfId="7" applyNumberFormat="1" applyFont="1" applyBorder="1" applyAlignment="1">
      <alignment horizontal="center" vertical="center" wrapText="1"/>
    </xf>
    <xf numFmtId="165" fontId="4" fillId="0" borderId="0" xfId="7" applyNumberFormat="1" applyFont="1"/>
    <xf numFmtId="49" fontId="4" fillId="2" borderId="1" xfId="7" applyNumberFormat="1" applyFont="1" applyFill="1" applyBorder="1" applyAlignment="1">
      <alignment horizontal="left" vertical="center" wrapText="1"/>
    </xf>
    <xf numFmtId="165" fontId="4" fillId="2" borderId="1" xfId="7" applyNumberFormat="1" applyFont="1" applyFill="1" applyBorder="1" applyAlignment="1">
      <alignment horizontal="center" vertical="center" wrapText="1"/>
    </xf>
    <xf numFmtId="49" fontId="4" fillId="0" borderId="1" xfId="7" applyNumberFormat="1" applyFont="1" applyBorder="1" applyAlignment="1">
      <alignment horizontal="left" vertical="center"/>
    </xf>
    <xf numFmtId="165" fontId="4" fillId="0" borderId="1" xfId="7" applyNumberFormat="1" applyFont="1" applyBorder="1" applyAlignment="1">
      <alignment vertical="center"/>
    </xf>
    <xf numFmtId="165" fontId="4" fillId="0" borderId="1" xfId="7" applyNumberFormat="1" applyFont="1" applyBorder="1" applyAlignment="1">
      <alignment horizontal="center" vertical="center"/>
    </xf>
    <xf numFmtId="0" fontId="4" fillId="0" borderId="1" xfId="7" applyFont="1" applyBorder="1" applyAlignment="1"/>
    <xf numFmtId="0" fontId="4" fillId="2" borderId="1" xfId="6" applyFont="1" applyFill="1" applyBorder="1" applyAlignment="1">
      <alignment horizontal="justify" vertical="center" wrapText="1"/>
    </xf>
    <xf numFmtId="0" fontId="4" fillId="2" borderId="1" xfId="6" applyFont="1" applyFill="1" applyBorder="1" applyAlignment="1">
      <alignment horizontal="justify" vertical="justify"/>
    </xf>
    <xf numFmtId="0" fontId="4" fillId="2" borderId="3" xfId="0" applyFont="1" applyFill="1" applyBorder="1" applyAlignment="1">
      <alignment horizontal="justify" vertical="justify" wrapText="1"/>
    </xf>
    <xf numFmtId="0" fontId="4" fillId="2" borderId="9" xfId="0" applyFont="1" applyFill="1" applyBorder="1" applyAlignment="1">
      <alignment horizontal="justify" vertical="justify" wrapText="1"/>
    </xf>
    <xf numFmtId="49" fontId="4" fillId="2" borderId="1" xfId="0" applyNumberFormat="1" applyFont="1" applyFill="1" applyBorder="1" applyAlignment="1">
      <alignment horizontal="justify" vertical="justify"/>
    </xf>
    <xf numFmtId="0" fontId="4" fillId="2" borderId="1" xfId="7" applyFont="1" applyFill="1" applyBorder="1" applyAlignment="1">
      <alignment horizontal="justify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166" fontId="14" fillId="0" borderId="0" xfId="0" applyNumberFormat="1" applyFont="1" applyFill="1" applyAlignment="1">
      <alignment horizontal="center" vertical="center"/>
    </xf>
    <xf numFmtId="166" fontId="13" fillId="0" borderId="0" xfId="0" applyNumberFormat="1" applyFont="1" applyFill="1" applyAlignment="1">
      <alignment horizontal="center" vertical="center"/>
    </xf>
    <xf numFmtId="165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165" fontId="13" fillId="0" borderId="0" xfId="0" applyNumberFormat="1" applyFont="1" applyFill="1" applyAlignment="1">
      <alignment horizontal="center"/>
    </xf>
    <xf numFmtId="165" fontId="13" fillId="0" borderId="0" xfId="0" applyNumberFormat="1" applyFont="1" applyFill="1"/>
    <xf numFmtId="165" fontId="13" fillId="0" borderId="0" xfId="0" applyNumberFormat="1" applyFont="1"/>
    <xf numFmtId="0" fontId="8" fillId="0" borderId="2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justify" wrapText="1"/>
    </xf>
    <xf numFmtId="49" fontId="13" fillId="0" borderId="0" xfId="0" applyNumberFormat="1" applyFont="1" applyFill="1"/>
    <xf numFmtId="0" fontId="4" fillId="0" borderId="0" xfId="0" applyFont="1" applyFill="1" applyAlignment="1">
      <alignment horizontal="center"/>
    </xf>
    <xf numFmtId="0" fontId="13" fillId="0" borderId="0" xfId="0" applyFont="1" applyFill="1" applyAlignment="1">
      <alignment horizontal="justify"/>
    </xf>
    <xf numFmtId="0" fontId="13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165" fontId="5" fillId="0" borderId="1" xfId="8" applyNumberFormat="1" applyFont="1" applyFill="1" applyBorder="1" applyAlignment="1">
      <alignment horizontal="center" vertical="center"/>
    </xf>
    <xf numFmtId="165" fontId="14" fillId="0" borderId="0" xfId="0" applyNumberFormat="1" applyFont="1" applyFill="1"/>
    <xf numFmtId="0" fontId="13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17" fillId="0" borderId="0" xfId="0" applyFont="1" applyFill="1"/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5" fillId="0" borderId="1" xfId="3" applyFont="1" applyFill="1" applyBorder="1" applyAlignment="1">
      <alignment horizontal="justify" vertical="center" wrapText="1"/>
    </xf>
    <xf numFmtId="0" fontId="4" fillId="0" borderId="1" xfId="0" applyFont="1" applyFill="1" applyBorder="1"/>
    <xf numFmtId="43" fontId="4" fillId="0" borderId="1" xfId="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64" fontId="13" fillId="0" borderId="0" xfId="8" applyFont="1" applyFill="1"/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justify" vertical="center"/>
    </xf>
    <xf numFmtId="0" fontId="18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justify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/>
    <xf numFmtId="0" fontId="4" fillId="0" borderId="1" xfId="7" applyFont="1" applyBorder="1" applyAlignment="1">
      <alignment horizontal="center" vertical="center" wrapText="1"/>
    </xf>
    <xf numFmtId="0" fontId="5" fillId="0" borderId="0" xfId="7" applyFont="1" applyAlignment="1">
      <alignment horizontal="center" vertical="justify" wrapText="1"/>
    </xf>
    <xf numFmtId="0" fontId="4" fillId="0" borderId="7" xfId="7" applyFont="1" applyBorder="1" applyAlignment="1">
      <alignment horizontal="center" vertical="center" wrapText="1"/>
    </xf>
    <xf numFmtId="0" fontId="4" fillId="0" borderId="10" xfId="7" applyFont="1" applyBorder="1" applyAlignment="1">
      <alignment horizontal="center" vertical="center" wrapText="1"/>
    </xf>
    <xf numFmtId="0" fontId="4" fillId="0" borderId="5" xfId="7" applyFont="1" applyBorder="1" applyAlignment="1">
      <alignment horizontal="center" vertical="center" wrapText="1"/>
    </xf>
    <xf numFmtId="49" fontId="6" fillId="0" borderId="1" xfId="7" applyNumberFormat="1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_Источники" xfId="6"/>
    <cellStyle name="Обычный_Приложение №1+№4" xfId="7"/>
    <cellStyle name="Финансовый" xfId="8" builtin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33"/>
  <sheetViews>
    <sheetView tabSelected="1" workbookViewId="0">
      <selection activeCell="F5" sqref="F5"/>
    </sheetView>
  </sheetViews>
  <sheetFormatPr defaultRowHeight="15"/>
  <cols>
    <col min="1" max="1" width="81.7109375" style="170" customWidth="1"/>
    <col min="2" max="2" width="7.42578125" style="167" customWidth="1"/>
    <col min="3" max="3" width="8.42578125" style="65" customWidth="1"/>
    <col min="4" max="4" width="8.140625" style="65" customWidth="1"/>
    <col min="5" max="5" width="14.5703125" style="65" customWidth="1"/>
    <col min="6" max="6" width="8.140625" style="65" customWidth="1"/>
    <col min="7" max="7" width="20.140625" style="168" customWidth="1"/>
    <col min="8" max="16384" width="9.140625" style="65"/>
  </cols>
  <sheetData>
    <row r="1" spans="1:7">
      <c r="A1" s="166"/>
      <c r="F1" s="132" t="s">
        <v>1020</v>
      </c>
    </row>
    <row r="2" spans="1:7">
      <c r="A2" s="169"/>
      <c r="F2" s="83" t="s">
        <v>1011</v>
      </c>
    </row>
    <row r="3" spans="1:7">
      <c r="F3" s="83" t="s">
        <v>1</v>
      </c>
    </row>
    <row r="4" spans="1:7">
      <c r="F4" s="83" t="s">
        <v>2</v>
      </c>
    </row>
    <row r="5" spans="1:7">
      <c r="B5" s="122"/>
      <c r="C5" s="64"/>
      <c r="D5" s="64"/>
      <c r="E5" s="64"/>
      <c r="F5" s="171" t="s">
        <v>1014</v>
      </c>
    </row>
    <row r="6" spans="1:7" ht="36.75" customHeight="1">
      <c r="B6" s="172" t="s">
        <v>767</v>
      </c>
      <c r="C6" s="64"/>
      <c r="D6" s="64"/>
      <c r="E6" s="64"/>
      <c r="F6" s="64"/>
      <c r="G6" s="122"/>
    </row>
    <row r="7" spans="1:7">
      <c r="B7" s="173"/>
      <c r="C7" s="174"/>
      <c r="D7" s="174"/>
      <c r="E7" s="174"/>
      <c r="F7" s="174"/>
      <c r="G7" s="122" t="s">
        <v>750</v>
      </c>
    </row>
    <row r="8" spans="1:7">
      <c r="A8" s="221" t="s">
        <v>3</v>
      </c>
      <c r="B8" s="222" t="s">
        <v>4</v>
      </c>
      <c r="C8" s="222"/>
      <c r="D8" s="222"/>
      <c r="E8" s="222"/>
      <c r="F8" s="223"/>
      <c r="G8" s="175" t="s">
        <v>5</v>
      </c>
    </row>
    <row r="9" spans="1:7" ht="60">
      <c r="A9" s="221"/>
      <c r="B9" s="12" t="s">
        <v>6</v>
      </c>
      <c r="C9" s="21" t="s">
        <v>7</v>
      </c>
      <c r="D9" s="21" t="s">
        <v>8</v>
      </c>
      <c r="E9" s="21" t="s">
        <v>9</v>
      </c>
      <c r="F9" s="176" t="s">
        <v>165</v>
      </c>
      <c r="G9" s="177" t="s">
        <v>749</v>
      </c>
    </row>
    <row r="10" spans="1:7" s="180" customFormat="1" ht="14.25">
      <c r="A10" s="48" t="s">
        <v>87</v>
      </c>
      <c r="B10" s="18" t="s">
        <v>88</v>
      </c>
      <c r="C10" s="178"/>
      <c r="D10" s="178"/>
      <c r="E10" s="178"/>
      <c r="F10" s="178"/>
      <c r="G10" s="179">
        <f>SUM(G11)</f>
        <v>24912.400000000001</v>
      </c>
    </row>
    <row r="11" spans="1:7">
      <c r="A11" s="7" t="s">
        <v>89</v>
      </c>
      <c r="B11" s="12"/>
      <c r="C11" s="12" t="s">
        <v>34</v>
      </c>
      <c r="D11" s="12"/>
      <c r="E11" s="12"/>
      <c r="F11" s="12"/>
      <c r="G11" s="13">
        <f>SUM(G12+G20)</f>
        <v>24912.400000000001</v>
      </c>
    </row>
    <row r="12" spans="1:7" ht="30">
      <c r="A12" s="7" t="s">
        <v>90</v>
      </c>
      <c r="B12" s="12"/>
      <c r="C12" s="12" t="s">
        <v>34</v>
      </c>
      <c r="D12" s="12" t="s">
        <v>54</v>
      </c>
      <c r="E12" s="12"/>
      <c r="F12" s="12"/>
      <c r="G12" s="13">
        <f>SUM(G14)</f>
        <v>17158.600000000002</v>
      </c>
    </row>
    <row r="13" spans="1:7">
      <c r="A13" s="38" t="s">
        <v>196</v>
      </c>
      <c r="B13" s="12"/>
      <c r="C13" s="12" t="s">
        <v>34</v>
      </c>
      <c r="D13" s="12" t="s">
        <v>54</v>
      </c>
      <c r="E13" s="12" t="s">
        <v>197</v>
      </c>
      <c r="F13" s="12"/>
      <c r="G13" s="13">
        <f>SUM(G14)</f>
        <v>17158.600000000002</v>
      </c>
    </row>
    <row r="14" spans="1:7" ht="30">
      <c r="A14" s="7" t="s">
        <v>80</v>
      </c>
      <c r="B14" s="12"/>
      <c r="C14" s="12" t="s">
        <v>34</v>
      </c>
      <c r="D14" s="12" t="s">
        <v>54</v>
      </c>
      <c r="E14" s="12" t="s">
        <v>106</v>
      </c>
      <c r="F14" s="12"/>
      <c r="G14" s="13">
        <f>SUM(G15+G18)</f>
        <v>17158.600000000002</v>
      </c>
    </row>
    <row r="15" spans="1:7">
      <c r="A15" s="7" t="s">
        <v>82</v>
      </c>
      <c r="B15" s="12"/>
      <c r="C15" s="12" t="s">
        <v>34</v>
      </c>
      <c r="D15" s="12" t="s">
        <v>54</v>
      </c>
      <c r="E15" s="12" t="s">
        <v>107</v>
      </c>
      <c r="F15" s="12"/>
      <c r="G15" s="13">
        <f>SUM(G16+G17)</f>
        <v>15476.2</v>
      </c>
    </row>
    <row r="16" spans="1:7" ht="45">
      <c r="A16" s="66" t="s">
        <v>51</v>
      </c>
      <c r="B16" s="12"/>
      <c r="C16" s="12" t="s">
        <v>34</v>
      </c>
      <c r="D16" s="12" t="s">
        <v>54</v>
      </c>
      <c r="E16" s="12" t="s">
        <v>107</v>
      </c>
      <c r="F16" s="12" t="s">
        <v>91</v>
      </c>
      <c r="G16" s="13">
        <v>15466.2</v>
      </c>
    </row>
    <row r="17" spans="1:7" ht="30">
      <c r="A17" s="7" t="s">
        <v>52</v>
      </c>
      <c r="B17" s="12"/>
      <c r="C17" s="12" t="s">
        <v>34</v>
      </c>
      <c r="D17" s="12" t="s">
        <v>54</v>
      </c>
      <c r="E17" s="12" t="s">
        <v>107</v>
      </c>
      <c r="F17" s="12" t="s">
        <v>93</v>
      </c>
      <c r="G17" s="6">
        <v>10</v>
      </c>
    </row>
    <row r="18" spans="1:7">
      <c r="A18" s="7" t="s">
        <v>94</v>
      </c>
      <c r="B18" s="12"/>
      <c r="C18" s="12" t="s">
        <v>34</v>
      </c>
      <c r="D18" s="12" t="s">
        <v>54</v>
      </c>
      <c r="E18" s="12" t="s">
        <v>108</v>
      </c>
      <c r="F18" s="12"/>
      <c r="G18" s="13">
        <f>SUM(G19)</f>
        <v>1682.4</v>
      </c>
    </row>
    <row r="19" spans="1:7" ht="45">
      <c r="A19" s="66" t="s">
        <v>51</v>
      </c>
      <c r="B19" s="12"/>
      <c r="C19" s="12" t="s">
        <v>34</v>
      </c>
      <c r="D19" s="12" t="s">
        <v>54</v>
      </c>
      <c r="E19" s="12" t="s">
        <v>108</v>
      </c>
      <c r="F19" s="12" t="s">
        <v>91</v>
      </c>
      <c r="G19" s="13">
        <v>1682.4</v>
      </c>
    </row>
    <row r="20" spans="1:7">
      <c r="A20" s="7" t="s">
        <v>95</v>
      </c>
      <c r="B20" s="12"/>
      <c r="C20" s="12" t="s">
        <v>34</v>
      </c>
      <c r="D20" s="12" t="s">
        <v>96</v>
      </c>
      <c r="E20" s="12"/>
      <c r="F20" s="12"/>
      <c r="G20" s="13">
        <f>SUM(G21)</f>
        <v>7753.7999999999993</v>
      </c>
    </row>
    <row r="21" spans="1:7" ht="30">
      <c r="A21" s="7" t="s">
        <v>80</v>
      </c>
      <c r="B21" s="12"/>
      <c r="C21" s="12" t="s">
        <v>34</v>
      </c>
      <c r="D21" s="12" t="s">
        <v>96</v>
      </c>
      <c r="E21" s="12" t="s">
        <v>106</v>
      </c>
      <c r="F21" s="12"/>
      <c r="G21" s="13">
        <f>SUM(G22+G25+G27)</f>
        <v>7753.7999999999993</v>
      </c>
    </row>
    <row r="22" spans="1:7">
      <c r="A22" s="7" t="s">
        <v>97</v>
      </c>
      <c r="B22" s="12"/>
      <c r="C22" s="12" t="s">
        <v>34</v>
      </c>
      <c r="D22" s="12" t="s">
        <v>96</v>
      </c>
      <c r="E22" s="12" t="s">
        <v>109</v>
      </c>
      <c r="F22" s="12"/>
      <c r="G22" s="6">
        <f>SUM(G23:G24)</f>
        <v>707.2</v>
      </c>
    </row>
    <row r="23" spans="1:7" ht="30">
      <c r="A23" s="7" t="s">
        <v>52</v>
      </c>
      <c r="B23" s="12"/>
      <c r="C23" s="12" t="s">
        <v>34</v>
      </c>
      <c r="D23" s="12" t="s">
        <v>96</v>
      </c>
      <c r="E23" s="12" t="s">
        <v>109</v>
      </c>
      <c r="F23" s="12" t="s">
        <v>93</v>
      </c>
      <c r="G23" s="6">
        <v>682.7</v>
      </c>
    </row>
    <row r="24" spans="1:7">
      <c r="A24" s="7" t="s">
        <v>22</v>
      </c>
      <c r="B24" s="12"/>
      <c r="C24" s="12" t="s">
        <v>34</v>
      </c>
      <c r="D24" s="12" t="s">
        <v>96</v>
      </c>
      <c r="E24" s="12" t="s">
        <v>109</v>
      </c>
      <c r="F24" s="12" t="s">
        <v>98</v>
      </c>
      <c r="G24" s="6">
        <v>24.5</v>
      </c>
    </row>
    <row r="25" spans="1:7">
      <c r="A25" s="7" t="s">
        <v>99</v>
      </c>
      <c r="B25" s="12"/>
      <c r="C25" s="12" t="s">
        <v>34</v>
      </c>
      <c r="D25" s="12" t="s">
        <v>96</v>
      </c>
      <c r="E25" s="12" t="s">
        <v>110</v>
      </c>
      <c r="F25" s="12"/>
      <c r="G25" s="6">
        <f>SUM(G26)</f>
        <v>550</v>
      </c>
    </row>
    <row r="26" spans="1:7" ht="30">
      <c r="A26" s="7" t="s">
        <v>52</v>
      </c>
      <c r="B26" s="12"/>
      <c r="C26" s="12" t="s">
        <v>34</v>
      </c>
      <c r="D26" s="12" t="s">
        <v>96</v>
      </c>
      <c r="E26" s="12" t="s">
        <v>110</v>
      </c>
      <c r="F26" s="12" t="s">
        <v>93</v>
      </c>
      <c r="G26" s="6">
        <v>550</v>
      </c>
    </row>
    <row r="27" spans="1:7">
      <c r="A27" s="38" t="s">
        <v>100</v>
      </c>
      <c r="B27" s="12"/>
      <c r="C27" s="12" t="s">
        <v>34</v>
      </c>
      <c r="D27" s="12" t="s">
        <v>96</v>
      </c>
      <c r="E27" s="12" t="s">
        <v>111</v>
      </c>
      <c r="F27" s="12"/>
      <c r="G27" s="13">
        <f>SUM(G28:G30)</f>
        <v>6496.5999999999995</v>
      </c>
    </row>
    <row r="28" spans="1:7" ht="28.5" customHeight="1">
      <c r="A28" s="7" t="s">
        <v>52</v>
      </c>
      <c r="B28" s="12"/>
      <c r="C28" s="12" t="s">
        <v>34</v>
      </c>
      <c r="D28" s="12" t="s">
        <v>96</v>
      </c>
      <c r="E28" s="12" t="s">
        <v>111</v>
      </c>
      <c r="F28" s="12" t="s">
        <v>93</v>
      </c>
      <c r="G28" s="13">
        <v>5818.7</v>
      </c>
    </row>
    <row r="29" spans="1:7" ht="21" customHeight="1">
      <c r="A29" s="7" t="s">
        <v>42</v>
      </c>
      <c r="B29" s="12"/>
      <c r="C29" s="12" t="s">
        <v>34</v>
      </c>
      <c r="D29" s="12" t="s">
        <v>96</v>
      </c>
      <c r="E29" s="12" t="s">
        <v>111</v>
      </c>
      <c r="F29" s="12" t="s">
        <v>101</v>
      </c>
      <c r="G29" s="13">
        <v>661</v>
      </c>
    </row>
    <row r="30" spans="1:7" ht="22.5" customHeight="1">
      <c r="A30" s="7" t="s">
        <v>22</v>
      </c>
      <c r="B30" s="12"/>
      <c r="C30" s="12" t="s">
        <v>34</v>
      </c>
      <c r="D30" s="12" t="s">
        <v>96</v>
      </c>
      <c r="E30" s="12" t="s">
        <v>111</v>
      </c>
      <c r="F30" s="12" t="s">
        <v>98</v>
      </c>
      <c r="G30" s="13">
        <v>16.899999999999999</v>
      </c>
    </row>
    <row r="31" spans="1:7" s="180" customFormat="1" ht="14.25">
      <c r="A31" s="48" t="s">
        <v>102</v>
      </c>
      <c r="B31" s="18" t="s">
        <v>103</v>
      </c>
      <c r="C31" s="18"/>
      <c r="D31" s="18"/>
      <c r="E31" s="18"/>
      <c r="F31" s="18"/>
      <c r="G31" s="52">
        <f>SUM(G32)</f>
        <v>7966.5999999999995</v>
      </c>
    </row>
    <row r="32" spans="1:7">
      <c r="A32" s="7" t="s">
        <v>89</v>
      </c>
      <c r="B32" s="12"/>
      <c r="C32" s="12" t="s">
        <v>34</v>
      </c>
      <c r="D32" s="12"/>
      <c r="E32" s="12"/>
      <c r="F32" s="12"/>
      <c r="G32" s="13">
        <f>SUM(G33)+G41</f>
        <v>7966.5999999999995</v>
      </c>
    </row>
    <row r="33" spans="1:7" ht="30">
      <c r="A33" s="38" t="s">
        <v>104</v>
      </c>
      <c r="B33" s="12"/>
      <c r="C33" s="12" t="s">
        <v>34</v>
      </c>
      <c r="D33" s="12" t="s">
        <v>78</v>
      </c>
      <c r="E33" s="12"/>
      <c r="F33" s="12"/>
      <c r="G33" s="13">
        <f>SUM(G35)</f>
        <v>6922.7999999999993</v>
      </c>
    </row>
    <row r="34" spans="1:7">
      <c r="A34" s="38" t="s">
        <v>196</v>
      </c>
      <c r="B34" s="12"/>
      <c r="C34" s="12" t="s">
        <v>34</v>
      </c>
      <c r="D34" s="12" t="s">
        <v>78</v>
      </c>
      <c r="E34" s="12" t="s">
        <v>197</v>
      </c>
      <c r="F34" s="12"/>
      <c r="G34" s="13">
        <f>SUM(G35)</f>
        <v>6922.7999999999993</v>
      </c>
    </row>
    <row r="35" spans="1:7" ht="30">
      <c r="A35" s="7" t="s">
        <v>80</v>
      </c>
      <c r="B35" s="12"/>
      <c r="C35" s="12" t="s">
        <v>34</v>
      </c>
      <c r="D35" s="12" t="s">
        <v>78</v>
      </c>
      <c r="E35" s="12" t="s">
        <v>106</v>
      </c>
      <c r="F35" s="12"/>
      <c r="G35" s="13">
        <f>SUM(G36+G39)</f>
        <v>6922.7999999999993</v>
      </c>
    </row>
    <row r="36" spans="1:7" ht="30">
      <c r="A36" s="7" t="s">
        <v>198</v>
      </c>
      <c r="B36" s="12"/>
      <c r="C36" s="12" t="s">
        <v>34</v>
      </c>
      <c r="D36" s="12" t="s">
        <v>78</v>
      </c>
      <c r="E36" s="12" t="s">
        <v>112</v>
      </c>
      <c r="F36" s="12"/>
      <c r="G36" s="13">
        <f>SUM(G37:G38)</f>
        <v>4825.2</v>
      </c>
    </row>
    <row r="37" spans="1:7" ht="45">
      <c r="A37" s="66" t="s">
        <v>51</v>
      </c>
      <c r="B37" s="12"/>
      <c r="C37" s="12" t="s">
        <v>34</v>
      </c>
      <c r="D37" s="12" t="s">
        <v>78</v>
      </c>
      <c r="E37" s="12" t="s">
        <v>112</v>
      </c>
      <c r="F37" s="12" t="s">
        <v>91</v>
      </c>
      <c r="G37" s="13">
        <v>4819.8999999999996</v>
      </c>
    </row>
    <row r="38" spans="1:7" ht="30">
      <c r="A38" s="7" t="s">
        <v>52</v>
      </c>
      <c r="B38" s="12"/>
      <c r="C38" s="12" t="s">
        <v>34</v>
      </c>
      <c r="D38" s="12" t="s">
        <v>78</v>
      </c>
      <c r="E38" s="12" t="s">
        <v>112</v>
      </c>
      <c r="F38" s="12" t="s">
        <v>93</v>
      </c>
      <c r="G38" s="6">
        <v>5.3</v>
      </c>
    </row>
    <row r="39" spans="1:7" ht="30">
      <c r="A39" s="7" t="s">
        <v>105</v>
      </c>
      <c r="B39" s="12"/>
      <c r="C39" s="12" t="s">
        <v>34</v>
      </c>
      <c r="D39" s="12" t="s">
        <v>78</v>
      </c>
      <c r="E39" s="12" t="s">
        <v>113</v>
      </c>
      <c r="F39" s="12"/>
      <c r="G39" s="13">
        <f>SUM(G40)</f>
        <v>2097.6</v>
      </c>
    </row>
    <row r="40" spans="1:7" ht="45">
      <c r="A40" s="66" t="s">
        <v>51</v>
      </c>
      <c r="B40" s="12"/>
      <c r="C40" s="12" t="s">
        <v>34</v>
      </c>
      <c r="D40" s="12" t="s">
        <v>78</v>
      </c>
      <c r="E40" s="12" t="s">
        <v>113</v>
      </c>
      <c r="F40" s="12" t="s">
        <v>91</v>
      </c>
      <c r="G40" s="13">
        <v>2097.6</v>
      </c>
    </row>
    <row r="41" spans="1:7">
      <c r="A41" s="7" t="s">
        <v>95</v>
      </c>
      <c r="B41" s="12"/>
      <c r="C41" s="12" t="s">
        <v>34</v>
      </c>
      <c r="D41" s="12" t="s">
        <v>96</v>
      </c>
      <c r="E41" s="12"/>
      <c r="F41" s="12"/>
      <c r="G41" s="13">
        <f>SUM(G43)</f>
        <v>1043.8</v>
      </c>
    </row>
    <row r="42" spans="1:7">
      <c r="A42" s="38" t="s">
        <v>196</v>
      </c>
      <c r="B42" s="12"/>
      <c r="C42" s="12" t="s">
        <v>34</v>
      </c>
      <c r="D42" s="12" t="s">
        <v>96</v>
      </c>
      <c r="E42" s="12" t="s">
        <v>197</v>
      </c>
      <c r="F42" s="12"/>
      <c r="G42" s="13">
        <f>SUM(G43)</f>
        <v>1043.8</v>
      </c>
    </row>
    <row r="43" spans="1:7" ht="30">
      <c r="A43" s="7" t="s">
        <v>80</v>
      </c>
      <c r="B43" s="12"/>
      <c r="C43" s="12" t="s">
        <v>34</v>
      </c>
      <c r="D43" s="12" t="s">
        <v>96</v>
      </c>
      <c r="E43" s="12" t="s">
        <v>106</v>
      </c>
      <c r="F43" s="12"/>
      <c r="G43" s="6">
        <f>SUM(G44+G47+G49)</f>
        <v>1043.8</v>
      </c>
    </row>
    <row r="44" spans="1:7">
      <c r="A44" s="7" t="s">
        <v>97</v>
      </c>
      <c r="B44" s="12"/>
      <c r="C44" s="12" t="s">
        <v>34</v>
      </c>
      <c r="D44" s="12" t="s">
        <v>96</v>
      </c>
      <c r="E44" s="12" t="s">
        <v>109</v>
      </c>
      <c r="F44" s="12"/>
      <c r="G44" s="6">
        <f>SUM(G45:G46)</f>
        <v>214.9</v>
      </c>
    </row>
    <row r="45" spans="1:7" ht="30">
      <c r="A45" s="7" t="s">
        <v>52</v>
      </c>
      <c r="B45" s="12"/>
      <c r="C45" s="12" t="s">
        <v>34</v>
      </c>
      <c r="D45" s="12" t="s">
        <v>96</v>
      </c>
      <c r="E45" s="12" t="s">
        <v>109</v>
      </c>
      <c r="F45" s="12" t="s">
        <v>93</v>
      </c>
      <c r="G45" s="6">
        <v>212.4</v>
      </c>
    </row>
    <row r="46" spans="1:7">
      <c r="A46" s="7" t="s">
        <v>22</v>
      </c>
      <c r="B46" s="12"/>
      <c r="C46" s="12" t="s">
        <v>34</v>
      </c>
      <c r="D46" s="12" t="s">
        <v>96</v>
      </c>
      <c r="E46" s="12" t="s">
        <v>109</v>
      </c>
      <c r="F46" s="12" t="s">
        <v>98</v>
      </c>
      <c r="G46" s="6">
        <v>2.5</v>
      </c>
    </row>
    <row r="47" spans="1:7">
      <c r="A47" s="7" t="s">
        <v>99</v>
      </c>
      <c r="B47" s="12"/>
      <c r="C47" s="12" t="s">
        <v>34</v>
      </c>
      <c r="D47" s="12" t="s">
        <v>96</v>
      </c>
      <c r="E47" s="12" t="s">
        <v>110</v>
      </c>
      <c r="F47" s="12"/>
      <c r="G47" s="6">
        <f>SUM(G48)</f>
        <v>200.6</v>
      </c>
    </row>
    <row r="48" spans="1:7" ht="30">
      <c r="A48" s="7" t="s">
        <v>52</v>
      </c>
      <c r="B48" s="12"/>
      <c r="C48" s="12" t="s">
        <v>34</v>
      </c>
      <c r="D48" s="12" t="s">
        <v>96</v>
      </c>
      <c r="E48" s="12" t="s">
        <v>110</v>
      </c>
      <c r="F48" s="12" t="s">
        <v>93</v>
      </c>
      <c r="G48" s="13">
        <v>200.6</v>
      </c>
    </row>
    <row r="49" spans="1:8">
      <c r="A49" s="38" t="s">
        <v>100</v>
      </c>
      <c r="B49" s="12"/>
      <c r="C49" s="12" t="s">
        <v>34</v>
      </c>
      <c r="D49" s="12" t="s">
        <v>96</v>
      </c>
      <c r="E49" s="12" t="s">
        <v>111</v>
      </c>
      <c r="F49" s="12"/>
      <c r="G49" s="13">
        <f>SUM(G50:G51)</f>
        <v>628.29999999999995</v>
      </c>
    </row>
    <row r="50" spans="1:8" ht="30">
      <c r="A50" s="7" t="s">
        <v>52</v>
      </c>
      <c r="B50" s="12"/>
      <c r="C50" s="12" t="s">
        <v>34</v>
      </c>
      <c r="D50" s="12" t="s">
        <v>96</v>
      </c>
      <c r="E50" s="12" t="s">
        <v>111</v>
      </c>
      <c r="F50" s="12" t="s">
        <v>93</v>
      </c>
      <c r="G50" s="13">
        <v>568.29999999999995</v>
      </c>
    </row>
    <row r="51" spans="1:8">
      <c r="A51" s="7" t="s">
        <v>22</v>
      </c>
      <c r="B51" s="12"/>
      <c r="C51" s="12" t="s">
        <v>34</v>
      </c>
      <c r="D51" s="12" t="s">
        <v>96</v>
      </c>
      <c r="E51" s="12" t="s">
        <v>111</v>
      </c>
      <c r="F51" s="12" t="s">
        <v>98</v>
      </c>
      <c r="G51" s="13">
        <v>60</v>
      </c>
    </row>
    <row r="52" spans="1:8" s="180" customFormat="1" ht="14.25">
      <c r="A52" s="48" t="s">
        <v>216</v>
      </c>
      <c r="B52" s="178">
        <v>283</v>
      </c>
      <c r="C52" s="60"/>
      <c r="D52" s="60"/>
      <c r="E52" s="60"/>
      <c r="F52" s="60"/>
      <c r="G52" s="181">
        <f>SUM(G53+G132+G165+G356+G400)+G246+G373+G445+G392</f>
        <v>811446.7</v>
      </c>
      <c r="H52" s="182"/>
    </row>
    <row r="53" spans="1:8">
      <c r="A53" s="7" t="s">
        <v>89</v>
      </c>
      <c r="B53" s="21"/>
      <c r="C53" s="8" t="s">
        <v>34</v>
      </c>
      <c r="D53" s="8"/>
      <c r="E53" s="8"/>
      <c r="F53" s="9"/>
      <c r="G53" s="6">
        <f>SUM(G54+G59)+G81+G85</f>
        <v>183725.3</v>
      </c>
    </row>
    <row r="54" spans="1:8" ht="30">
      <c r="A54" s="7" t="s">
        <v>168</v>
      </c>
      <c r="B54" s="21"/>
      <c r="C54" s="8" t="s">
        <v>34</v>
      </c>
      <c r="D54" s="8" t="s">
        <v>44</v>
      </c>
      <c r="E54" s="8"/>
      <c r="F54" s="9"/>
      <c r="G54" s="6">
        <f>SUM(G55)</f>
        <v>2067.8000000000002</v>
      </c>
    </row>
    <row r="55" spans="1:8" ht="30">
      <c r="A55" s="183" t="s">
        <v>664</v>
      </c>
      <c r="B55" s="53"/>
      <c r="C55" s="8" t="s">
        <v>34</v>
      </c>
      <c r="D55" s="8" t="s">
        <v>44</v>
      </c>
      <c r="E55" s="9" t="s">
        <v>217</v>
      </c>
      <c r="F55" s="9"/>
      <c r="G55" s="6">
        <f>SUM(G56)</f>
        <v>2067.8000000000002</v>
      </c>
    </row>
    <row r="56" spans="1:8" ht="30">
      <c r="A56" s="7" t="s">
        <v>80</v>
      </c>
      <c r="B56" s="21"/>
      <c r="C56" s="8" t="s">
        <v>34</v>
      </c>
      <c r="D56" s="8" t="s">
        <v>44</v>
      </c>
      <c r="E56" s="8" t="s">
        <v>218</v>
      </c>
      <c r="F56" s="8"/>
      <c r="G56" s="6">
        <f>SUM(G57)</f>
        <v>2067.8000000000002</v>
      </c>
    </row>
    <row r="57" spans="1:8">
      <c r="A57" s="7" t="s">
        <v>219</v>
      </c>
      <c r="B57" s="21"/>
      <c r="C57" s="8" t="s">
        <v>34</v>
      </c>
      <c r="D57" s="8" t="s">
        <v>44</v>
      </c>
      <c r="E57" s="8" t="s">
        <v>220</v>
      </c>
      <c r="F57" s="8"/>
      <c r="G57" s="6">
        <f>SUM(G58)</f>
        <v>2067.8000000000002</v>
      </c>
    </row>
    <row r="58" spans="1:8" ht="45">
      <c r="A58" s="66" t="s">
        <v>51</v>
      </c>
      <c r="B58" s="21"/>
      <c r="C58" s="8" t="s">
        <v>34</v>
      </c>
      <c r="D58" s="8" t="s">
        <v>44</v>
      </c>
      <c r="E58" s="8" t="s">
        <v>220</v>
      </c>
      <c r="F58" s="8" t="s">
        <v>91</v>
      </c>
      <c r="G58" s="6">
        <f>1992.8+75</f>
        <v>2067.8000000000002</v>
      </c>
    </row>
    <row r="59" spans="1:8" ht="30">
      <c r="A59" s="7" t="s">
        <v>277</v>
      </c>
      <c r="B59" s="21"/>
      <c r="C59" s="8" t="s">
        <v>34</v>
      </c>
      <c r="D59" s="8" t="s">
        <v>13</v>
      </c>
      <c r="E59" s="9"/>
      <c r="F59" s="9"/>
      <c r="G59" s="6">
        <f>SUM(G64)+G60+G74+G70</f>
        <v>116875.9</v>
      </c>
    </row>
    <row r="60" spans="1:8" ht="30">
      <c r="A60" s="7" t="s">
        <v>661</v>
      </c>
      <c r="B60" s="16"/>
      <c r="C60" s="8" t="s">
        <v>34</v>
      </c>
      <c r="D60" s="8" t="s">
        <v>13</v>
      </c>
      <c r="E60" s="8" t="s">
        <v>227</v>
      </c>
      <c r="F60" s="9"/>
      <c r="G60" s="6">
        <f>SUM(G61)</f>
        <v>378</v>
      </c>
    </row>
    <row r="61" spans="1:8">
      <c r="A61" s="7" t="s">
        <v>816</v>
      </c>
      <c r="B61" s="16"/>
      <c r="C61" s="8" t="s">
        <v>34</v>
      </c>
      <c r="D61" s="8" t="s">
        <v>13</v>
      </c>
      <c r="E61" s="9" t="s">
        <v>821</v>
      </c>
      <c r="F61" s="9"/>
      <c r="G61" s="6">
        <f>SUM(G62:G63)</f>
        <v>378</v>
      </c>
    </row>
    <row r="62" spans="1:8" ht="45">
      <c r="A62" s="66" t="s">
        <v>51</v>
      </c>
      <c r="B62" s="16"/>
      <c r="C62" s="8" t="s">
        <v>34</v>
      </c>
      <c r="D62" s="8" t="s">
        <v>13</v>
      </c>
      <c r="E62" s="9" t="s">
        <v>821</v>
      </c>
      <c r="F62" s="9">
        <v>100</v>
      </c>
      <c r="G62" s="6">
        <v>355.5</v>
      </c>
    </row>
    <row r="63" spans="1:8" ht="30">
      <c r="A63" s="7" t="s">
        <v>52</v>
      </c>
      <c r="B63" s="16"/>
      <c r="C63" s="8" t="s">
        <v>34</v>
      </c>
      <c r="D63" s="8" t="s">
        <v>13</v>
      </c>
      <c r="E63" s="9" t="s">
        <v>821</v>
      </c>
      <c r="F63" s="8" t="s">
        <v>93</v>
      </c>
      <c r="G63" s="6">
        <v>22.5</v>
      </c>
    </row>
    <row r="64" spans="1:8" ht="30">
      <c r="A64" s="183" t="s">
        <v>662</v>
      </c>
      <c r="B64" s="53"/>
      <c r="C64" s="8" t="s">
        <v>34</v>
      </c>
      <c r="D64" s="8" t="s">
        <v>13</v>
      </c>
      <c r="E64" s="9" t="s">
        <v>217</v>
      </c>
      <c r="F64" s="9"/>
      <c r="G64" s="6">
        <f>SUM(G65)</f>
        <v>114951.4</v>
      </c>
    </row>
    <row r="65" spans="1:7" ht="30">
      <c r="A65" s="7" t="s">
        <v>80</v>
      </c>
      <c r="B65" s="21"/>
      <c r="C65" s="8" t="s">
        <v>34</v>
      </c>
      <c r="D65" s="8" t="s">
        <v>13</v>
      </c>
      <c r="E65" s="8" t="s">
        <v>218</v>
      </c>
      <c r="F65" s="8"/>
      <c r="G65" s="6">
        <f>SUM(G66)</f>
        <v>114951.4</v>
      </c>
    </row>
    <row r="66" spans="1:7">
      <c r="A66" s="7" t="s">
        <v>82</v>
      </c>
      <c r="B66" s="21"/>
      <c r="C66" s="8" t="s">
        <v>34</v>
      </c>
      <c r="D66" s="8" t="s">
        <v>13</v>
      </c>
      <c r="E66" s="8" t="s">
        <v>222</v>
      </c>
      <c r="F66" s="8"/>
      <c r="G66" s="6">
        <f>SUM(G67:G69)</f>
        <v>114951.4</v>
      </c>
    </row>
    <row r="67" spans="1:7" ht="45">
      <c r="A67" s="66" t="s">
        <v>51</v>
      </c>
      <c r="B67" s="21"/>
      <c r="C67" s="8" t="s">
        <v>34</v>
      </c>
      <c r="D67" s="8" t="s">
        <v>13</v>
      </c>
      <c r="E67" s="8" t="s">
        <v>222</v>
      </c>
      <c r="F67" s="8" t="s">
        <v>91</v>
      </c>
      <c r="G67" s="6">
        <f>114857.9-63</f>
        <v>114794.9</v>
      </c>
    </row>
    <row r="68" spans="1:7" ht="29.25" customHeight="1">
      <c r="A68" s="7" t="s">
        <v>52</v>
      </c>
      <c r="B68" s="21"/>
      <c r="C68" s="8" t="s">
        <v>34</v>
      </c>
      <c r="D68" s="8" t="s">
        <v>13</v>
      </c>
      <c r="E68" s="8" t="s">
        <v>222</v>
      </c>
      <c r="F68" s="8" t="s">
        <v>93</v>
      </c>
      <c r="G68" s="6">
        <v>93.5</v>
      </c>
    </row>
    <row r="69" spans="1:7">
      <c r="A69" s="7" t="s">
        <v>42</v>
      </c>
      <c r="B69" s="21"/>
      <c r="C69" s="8" t="s">
        <v>34</v>
      </c>
      <c r="D69" s="8" t="s">
        <v>13</v>
      </c>
      <c r="E69" s="8" t="s">
        <v>222</v>
      </c>
      <c r="F69" s="8" t="s">
        <v>101</v>
      </c>
      <c r="G69" s="6">
        <v>63</v>
      </c>
    </row>
    <row r="70" spans="1:7" ht="30">
      <c r="A70" s="7" t="s">
        <v>666</v>
      </c>
      <c r="B70" s="21"/>
      <c r="C70" s="8" t="s">
        <v>34</v>
      </c>
      <c r="D70" s="8" t="s">
        <v>13</v>
      </c>
      <c r="E70" s="8" t="s">
        <v>244</v>
      </c>
      <c r="F70" s="8"/>
      <c r="G70" s="6">
        <f>SUM(G71)</f>
        <v>1447.3</v>
      </c>
    </row>
    <row r="71" spans="1:7">
      <c r="A71" s="7" t="s">
        <v>818</v>
      </c>
      <c r="B71" s="21"/>
      <c r="C71" s="8" t="s">
        <v>34</v>
      </c>
      <c r="D71" s="8" t="s">
        <v>13</v>
      </c>
      <c r="E71" s="8" t="s">
        <v>833</v>
      </c>
      <c r="F71" s="8"/>
      <c r="G71" s="6">
        <f>SUM(G72:G73)</f>
        <v>1447.3</v>
      </c>
    </row>
    <row r="72" spans="1:7" ht="45">
      <c r="A72" s="66" t="s">
        <v>51</v>
      </c>
      <c r="B72" s="21"/>
      <c r="C72" s="8" t="s">
        <v>34</v>
      </c>
      <c r="D72" s="8" t="s">
        <v>13</v>
      </c>
      <c r="E72" s="8" t="s">
        <v>833</v>
      </c>
      <c r="F72" s="9">
        <v>100</v>
      </c>
      <c r="G72" s="6">
        <v>1387.8</v>
      </c>
    </row>
    <row r="73" spans="1:7" ht="30">
      <c r="A73" s="7" t="s">
        <v>52</v>
      </c>
      <c r="B73" s="21"/>
      <c r="C73" s="8" t="s">
        <v>34</v>
      </c>
      <c r="D73" s="8" t="s">
        <v>13</v>
      </c>
      <c r="E73" s="8" t="s">
        <v>833</v>
      </c>
      <c r="F73" s="8" t="s">
        <v>93</v>
      </c>
      <c r="G73" s="6">
        <v>59.5</v>
      </c>
    </row>
    <row r="74" spans="1:7">
      <c r="A74" s="7" t="s">
        <v>196</v>
      </c>
      <c r="B74" s="21"/>
      <c r="C74" s="8" t="s">
        <v>34</v>
      </c>
      <c r="D74" s="8" t="s">
        <v>13</v>
      </c>
      <c r="E74" s="8" t="s">
        <v>197</v>
      </c>
      <c r="F74" s="8"/>
      <c r="G74" s="6">
        <f>SUM(G75)</f>
        <v>99.2</v>
      </c>
    </row>
    <row r="75" spans="1:7" ht="165">
      <c r="A75" s="7" t="s">
        <v>819</v>
      </c>
      <c r="B75" s="21"/>
      <c r="C75" s="8" t="s">
        <v>34</v>
      </c>
      <c r="D75" s="8" t="s">
        <v>13</v>
      </c>
      <c r="E75" s="8" t="s">
        <v>820</v>
      </c>
      <c r="F75" s="9"/>
      <c r="G75" s="6">
        <f>SUM(G76:G77)</f>
        <v>99.2</v>
      </c>
    </row>
    <row r="76" spans="1:7" ht="45">
      <c r="A76" s="66" t="s">
        <v>51</v>
      </c>
      <c r="B76" s="21"/>
      <c r="C76" s="8" t="s">
        <v>34</v>
      </c>
      <c r="D76" s="8" t="s">
        <v>13</v>
      </c>
      <c r="E76" s="8" t="s">
        <v>820</v>
      </c>
      <c r="F76" s="8" t="s">
        <v>91</v>
      </c>
      <c r="G76" s="6">
        <v>99.2</v>
      </c>
    </row>
    <row r="77" spans="1:7" ht="27.75" hidden="1" customHeight="1">
      <c r="A77" s="7" t="s">
        <v>52</v>
      </c>
      <c r="B77" s="21"/>
      <c r="C77" s="8" t="s">
        <v>34</v>
      </c>
      <c r="D77" s="8" t="s">
        <v>13</v>
      </c>
      <c r="E77" s="8" t="s">
        <v>224</v>
      </c>
      <c r="F77" s="8" t="s">
        <v>93</v>
      </c>
      <c r="G77" s="6"/>
    </row>
    <row r="78" spans="1:7" ht="45" hidden="1">
      <c r="A78" s="7" t="s">
        <v>430</v>
      </c>
      <c r="B78" s="43"/>
      <c r="C78" s="8" t="s">
        <v>34</v>
      </c>
      <c r="D78" s="8" t="s">
        <v>13</v>
      </c>
      <c r="E78" s="8" t="s">
        <v>431</v>
      </c>
      <c r="F78" s="9"/>
      <c r="G78" s="6">
        <f>SUM(G79:G80)</f>
        <v>0</v>
      </c>
    </row>
    <row r="79" spans="1:7" ht="45" hidden="1">
      <c r="A79" s="66" t="s">
        <v>51</v>
      </c>
      <c r="B79" s="43"/>
      <c r="C79" s="8" t="s">
        <v>34</v>
      </c>
      <c r="D79" s="8" t="s">
        <v>13</v>
      </c>
      <c r="E79" s="8" t="s">
        <v>431</v>
      </c>
      <c r="F79" s="8" t="s">
        <v>91</v>
      </c>
      <c r="G79" s="6"/>
    </row>
    <row r="80" spans="1:7" ht="30" hidden="1">
      <c r="A80" s="7" t="s">
        <v>52</v>
      </c>
      <c r="B80" s="43"/>
      <c r="C80" s="8" t="s">
        <v>34</v>
      </c>
      <c r="D80" s="8" t="s">
        <v>13</v>
      </c>
      <c r="E80" s="8" t="s">
        <v>431</v>
      </c>
      <c r="F80" s="8" t="s">
        <v>93</v>
      </c>
      <c r="G80" s="6"/>
    </row>
    <row r="81" spans="1:7">
      <c r="A81" s="7" t="s">
        <v>171</v>
      </c>
      <c r="B81" s="21"/>
      <c r="C81" s="8" t="s">
        <v>34</v>
      </c>
      <c r="D81" s="8" t="s">
        <v>172</v>
      </c>
      <c r="E81" s="8"/>
      <c r="F81" s="8"/>
      <c r="G81" s="6">
        <f>SUM(G82)</f>
        <v>23.1</v>
      </c>
    </row>
    <row r="82" spans="1:7">
      <c r="A82" s="7" t="s">
        <v>811</v>
      </c>
      <c r="B82" s="21"/>
      <c r="C82" s="8" t="s">
        <v>34</v>
      </c>
      <c r="D82" s="8" t="s">
        <v>172</v>
      </c>
      <c r="E82" s="8" t="s">
        <v>197</v>
      </c>
      <c r="F82" s="8"/>
      <c r="G82" s="6">
        <f>SUM(G83)</f>
        <v>23.1</v>
      </c>
    </row>
    <row r="83" spans="1:7" ht="45">
      <c r="A83" s="7" t="s">
        <v>226</v>
      </c>
      <c r="B83" s="21"/>
      <c r="C83" s="8" t="s">
        <v>34</v>
      </c>
      <c r="D83" s="8" t="s">
        <v>172</v>
      </c>
      <c r="E83" s="8" t="s">
        <v>817</v>
      </c>
      <c r="F83" s="8"/>
      <c r="G83" s="6">
        <f>SUM(G84)</f>
        <v>23.1</v>
      </c>
    </row>
    <row r="84" spans="1:7">
      <c r="A84" s="7" t="s">
        <v>92</v>
      </c>
      <c r="B84" s="21"/>
      <c r="C84" s="8" t="s">
        <v>34</v>
      </c>
      <c r="D84" s="8" t="s">
        <v>172</v>
      </c>
      <c r="E84" s="8" t="s">
        <v>817</v>
      </c>
      <c r="F84" s="8" t="s">
        <v>93</v>
      </c>
      <c r="G84" s="6">
        <v>23.1</v>
      </c>
    </row>
    <row r="85" spans="1:7">
      <c r="A85" s="7" t="s">
        <v>95</v>
      </c>
      <c r="B85" s="21"/>
      <c r="C85" s="8" t="s">
        <v>34</v>
      </c>
      <c r="D85" s="8" t="s">
        <v>96</v>
      </c>
      <c r="E85" s="8"/>
      <c r="F85" s="9"/>
      <c r="G85" s="6">
        <f>SUM(G86+G88+G91+G102+G113+G115+G119+G121+G129)</f>
        <v>64758.5</v>
      </c>
    </row>
    <row r="86" spans="1:7" ht="30" hidden="1">
      <c r="A86" s="7" t="s">
        <v>611</v>
      </c>
      <c r="B86" s="21"/>
      <c r="C86" s="8" t="s">
        <v>34</v>
      </c>
      <c r="D86" s="8" t="s">
        <v>96</v>
      </c>
      <c r="E86" s="8" t="s">
        <v>227</v>
      </c>
      <c r="F86" s="9"/>
      <c r="G86" s="6">
        <f>SUM(G87)</f>
        <v>0</v>
      </c>
    </row>
    <row r="87" spans="1:7" hidden="1">
      <c r="A87" s="7" t="s">
        <v>92</v>
      </c>
      <c r="B87" s="21"/>
      <c r="C87" s="8" t="s">
        <v>34</v>
      </c>
      <c r="D87" s="8" t="s">
        <v>96</v>
      </c>
      <c r="E87" s="9" t="s">
        <v>227</v>
      </c>
      <c r="F87" s="9">
        <v>200</v>
      </c>
      <c r="G87" s="6"/>
    </row>
    <row r="88" spans="1:7" ht="30">
      <c r="A88" s="7" t="s">
        <v>663</v>
      </c>
      <c r="B88" s="21"/>
      <c r="C88" s="8" t="s">
        <v>34</v>
      </c>
      <c r="D88" s="8" t="s">
        <v>96</v>
      </c>
      <c r="E88" s="8" t="s">
        <v>228</v>
      </c>
      <c r="F88" s="9"/>
      <c r="G88" s="6">
        <f>SUM(G89:G90)</f>
        <v>450</v>
      </c>
    </row>
    <row r="89" spans="1:7" ht="30">
      <c r="A89" s="7" t="s">
        <v>52</v>
      </c>
      <c r="B89" s="21"/>
      <c r="C89" s="8" t="s">
        <v>34</v>
      </c>
      <c r="D89" s="8" t="s">
        <v>96</v>
      </c>
      <c r="E89" s="9" t="s">
        <v>228</v>
      </c>
      <c r="F89" s="9">
        <v>200</v>
      </c>
      <c r="G89" s="6">
        <v>450</v>
      </c>
    </row>
    <row r="90" spans="1:7" hidden="1">
      <c r="A90" s="7" t="s">
        <v>22</v>
      </c>
      <c r="B90" s="21"/>
      <c r="C90" s="8" t="s">
        <v>34</v>
      </c>
      <c r="D90" s="8" t="s">
        <v>96</v>
      </c>
      <c r="E90" s="9" t="s">
        <v>228</v>
      </c>
      <c r="F90" s="9">
        <v>800</v>
      </c>
      <c r="G90" s="6"/>
    </row>
    <row r="91" spans="1:7" ht="30">
      <c r="A91" s="183" t="s">
        <v>664</v>
      </c>
      <c r="B91" s="53"/>
      <c r="C91" s="8" t="s">
        <v>34</v>
      </c>
      <c r="D91" s="8" t="s">
        <v>96</v>
      </c>
      <c r="E91" s="9" t="s">
        <v>217</v>
      </c>
      <c r="F91" s="9"/>
      <c r="G91" s="6">
        <f>SUM(G92)</f>
        <v>40216.199999999997</v>
      </c>
    </row>
    <row r="92" spans="1:7" ht="30">
      <c r="A92" s="7" t="s">
        <v>80</v>
      </c>
      <c r="B92" s="21"/>
      <c r="C92" s="8" t="s">
        <v>34</v>
      </c>
      <c r="D92" s="8" t="s">
        <v>96</v>
      </c>
      <c r="E92" s="8" t="s">
        <v>218</v>
      </c>
      <c r="F92" s="9"/>
      <c r="G92" s="6">
        <f>SUM(G93+G96+G98)</f>
        <v>40216.199999999997</v>
      </c>
    </row>
    <row r="93" spans="1:7">
      <c r="A93" s="7" t="s">
        <v>97</v>
      </c>
      <c r="B93" s="21"/>
      <c r="C93" s="8" t="s">
        <v>34</v>
      </c>
      <c r="D93" s="8" t="s">
        <v>96</v>
      </c>
      <c r="E93" s="9" t="s">
        <v>229</v>
      </c>
      <c r="F93" s="9"/>
      <c r="G93" s="6">
        <f>SUM(G94:G95)</f>
        <v>5339.4</v>
      </c>
    </row>
    <row r="94" spans="1:7" ht="30">
      <c r="A94" s="7" t="s">
        <v>52</v>
      </c>
      <c r="B94" s="21"/>
      <c r="C94" s="8" t="s">
        <v>34</v>
      </c>
      <c r="D94" s="8" t="s">
        <v>96</v>
      </c>
      <c r="E94" s="9" t="s">
        <v>229</v>
      </c>
      <c r="F94" s="9">
        <v>200</v>
      </c>
      <c r="G94" s="6">
        <v>5253.9</v>
      </c>
    </row>
    <row r="95" spans="1:7">
      <c r="A95" s="7" t="s">
        <v>22</v>
      </c>
      <c r="B95" s="21"/>
      <c r="C95" s="8" t="s">
        <v>34</v>
      </c>
      <c r="D95" s="8" t="s">
        <v>96</v>
      </c>
      <c r="E95" s="9" t="s">
        <v>229</v>
      </c>
      <c r="F95" s="9">
        <v>800</v>
      </c>
      <c r="G95" s="6">
        <v>85.5</v>
      </c>
    </row>
    <row r="96" spans="1:7">
      <c r="A96" s="7" t="s">
        <v>99</v>
      </c>
      <c r="B96" s="21"/>
      <c r="C96" s="8" t="s">
        <v>34</v>
      </c>
      <c r="D96" s="8" t="s">
        <v>96</v>
      </c>
      <c r="E96" s="9" t="s">
        <v>230</v>
      </c>
      <c r="F96" s="9"/>
      <c r="G96" s="6">
        <f>SUM(G97)</f>
        <v>12024.5</v>
      </c>
    </row>
    <row r="97" spans="1:7" ht="30">
      <c r="A97" s="7" t="s">
        <v>52</v>
      </c>
      <c r="B97" s="21"/>
      <c r="C97" s="8" t="s">
        <v>34</v>
      </c>
      <c r="D97" s="8" t="s">
        <v>96</v>
      </c>
      <c r="E97" s="9" t="s">
        <v>230</v>
      </c>
      <c r="F97" s="9">
        <v>200</v>
      </c>
      <c r="G97" s="6">
        <f>11024.5+1000</f>
        <v>12024.5</v>
      </c>
    </row>
    <row r="98" spans="1:7">
      <c r="A98" s="7" t="s">
        <v>100</v>
      </c>
      <c r="B98" s="21"/>
      <c r="C98" s="8" t="s">
        <v>34</v>
      </c>
      <c r="D98" s="8" t="s">
        <v>96</v>
      </c>
      <c r="E98" s="9" t="s">
        <v>231</v>
      </c>
      <c r="F98" s="9"/>
      <c r="G98" s="6">
        <f>SUM(G99:G101)</f>
        <v>22852.3</v>
      </c>
    </row>
    <row r="99" spans="1:7" ht="27.75" customHeight="1">
      <c r="A99" s="7" t="s">
        <v>52</v>
      </c>
      <c r="B99" s="21"/>
      <c r="C99" s="8" t="s">
        <v>34</v>
      </c>
      <c r="D99" s="8" t="s">
        <v>96</v>
      </c>
      <c r="E99" s="9" t="s">
        <v>231</v>
      </c>
      <c r="F99" s="9">
        <v>200</v>
      </c>
      <c r="G99" s="6">
        <f>16518.6+300</f>
        <v>16818.599999999999</v>
      </c>
    </row>
    <row r="100" spans="1:7">
      <c r="A100" s="7" t="s">
        <v>42</v>
      </c>
      <c r="B100" s="21"/>
      <c r="C100" s="8" t="s">
        <v>34</v>
      </c>
      <c r="D100" s="8" t="s">
        <v>96</v>
      </c>
      <c r="E100" s="9" t="s">
        <v>231</v>
      </c>
      <c r="F100" s="9">
        <v>300</v>
      </c>
      <c r="G100" s="6">
        <v>600</v>
      </c>
    </row>
    <row r="101" spans="1:7">
      <c r="A101" s="7" t="s">
        <v>22</v>
      </c>
      <c r="B101" s="21"/>
      <c r="C101" s="8" t="s">
        <v>34</v>
      </c>
      <c r="D101" s="8" t="s">
        <v>96</v>
      </c>
      <c r="E101" s="9" t="s">
        <v>231</v>
      </c>
      <c r="F101" s="9">
        <v>800</v>
      </c>
      <c r="G101" s="6">
        <v>5433.7</v>
      </c>
    </row>
    <row r="102" spans="1:7" ht="30">
      <c r="A102" s="7" t="s">
        <v>665</v>
      </c>
      <c r="B102" s="21"/>
      <c r="C102" s="8" t="s">
        <v>34</v>
      </c>
      <c r="D102" s="8" t="s">
        <v>96</v>
      </c>
      <c r="E102" s="9" t="s">
        <v>232</v>
      </c>
      <c r="F102" s="9"/>
      <c r="G102" s="6">
        <f>SUM(G103)+G108</f>
        <v>14723.400000000001</v>
      </c>
    </row>
    <row r="103" spans="1:7" ht="30">
      <c r="A103" s="7" t="s">
        <v>233</v>
      </c>
      <c r="B103" s="21"/>
      <c r="C103" s="8" t="s">
        <v>34</v>
      </c>
      <c r="D103" s="8" t="s">
        <v>96</v>
      </c>
      <c r="E103" s="9" t="s">
        <v>234</v>
      </c>
      <c r="F103" s="9"/>
      <c r="G103" s="6">
        <f>SUM(G104)</f>
        <v>13734.400000000001</v>
      </c>
    </row>
    <row r="104" spans="1:7" ht="30">
      <c r="A104" s="7" t="s">
        <v>80</v>
      </c>
      <c r="B104" s="21"/>
      <c r="C104" s="8" t="s">
        <v>34</v>
      </c>
      <c r="D104" s="8" t="s">
        <v>96</v>
      </c>
      <c r="E104" s="9" t="s">
        <v>235</v>
      </c>
      <c r="F104" s="9"/>
      <c r="G104" s="6">
        <f>SUM(G105)</f>
        <v>13734.400000000001</v>
      </c>
    </row>
    <row r="105" spans="1:7" ht="30">
      <c r="A105" s="7" t="s">
        <v>626</v>
      </c>
      <c r="B105" s="21"/>
      <c r="C105" s="8" t="s">
        <v>34</v>
      </c>
      <c r="D105" s="8" t="s">
        <v>96</v>
      </c>
      <c r="E105" s="9" t="s">
        <v>237</v>
      </c>
      <c r="F105" s="9"/>
      <c r="G105" s="6">
        <f>SUM(G106:G107)</f>
        <v>13734.400000000001</v>
      </c>
    </row>
    <row r="106" spans="1:7" ht="30">
      <c r="A106" s="7" t="s">
        <v>52</v>
      </c>
      <c r="B106" s="21"/>
      <c r="C106" s="8" t="s">
        <v>34</v>
      </c>
      <c r="D106" s="8" t="s">
        <v>96</v>
      </c>
      <c r="E106" s="9" t="s">
        <v>237</v>
      </c>
      <c r="F106" s="9">
        <v>200</v>
      </c>
      <c r="G106" s="6">
        <f>17082.7-250-3500+381.7</f>
        <v>13714.400000000001</v>
      </c>
    </row>
    <row r="107" spans="1:7">
      <c r="A107" s="7" t="s">
        <v>22</v>
      </c>
      <c r="B107" s="21"/>
      <c r="C107" s="8" t="s">
        <v>34</v>
      </c>
      <c r="D107" s="8" t="s">
        <v>96</v>
      </c>
      <c r="E107" s="9" t="s">
        <v>237</v>
      </c>
      <c r="F107" s="9">
        <v>800</v>
      </c>
      <c r="G107" s="6">
        <v>20</v>
      </c>
    </row>
    <row r="108" spans="1:7" ht="30">
      <c r="A108" s="7" t="s">
        <v>238</v>
      </c>
      <c r="B108" s="21"/>
      <c r="C108" s="8" t="s">
        <v>34</v>
      </c>
      <c r="D108" s="8" t="s">
        <v>96</v>
      </c>
      <c r="E108" s="9" t="s">
        <v>239</v>
      </c>
      <c r="F108" s="9"/>
      <c r="G108" s="6">
        <f>SUM(G109)</f>
        <v>989</v>
      </c>
    </row>
    <row r="109" spans="1:7" ht="30">
      <c r="A109" s="7" t="s">
        <v>80</v>
      </c>
      <c r="B109" s="21"/>
      <c r="C109" s="8" t="s">
        <v>34</v>
      </c>
      <c r="D109" s="8" t="s">
        <v>96</v>
      </c>
      <c r="E109" s="9" t="s">
        <v>240</v>
      </c>
      <c r="F109" s="9"/>
      <c r="G109" s="6">
        <f>SUM(G110)</f>
        <v>989</v>
      </c>
    </row>
    <row r="110" spans="1:7" ht="45" customHeight="1">
      <c r="A110" s="7" t="s">
        <v>626</v>
      </c>
      <c r="B110" s="21"/>
      <c r="C110" s="8" t="s">
        <v>34</v>
      </c>
      <c r="D110" s="8" t="s">
        <v>96</v>
      </c>
      <c r="E110" s="9" t="s">
        <v>241</v>
      </c>
      <c r="F110" s="9"/>
      <c r="G110" s="6">
        <f>SUM(G111:G112)</f>
        <v>989</v>
      </c>
    </row>
    <row r="111" spans="1:7" ht="28.5" customHeight="1">
      <c r="A111" s="7" t="s">
        <v>52</v>
      </c>
      <c r="B111" s="21"/>
      <c r="C111" s="8" t="s">
        <v>34</v>
      </c>
      <c r="D111" s="8" t="s">
        <v>96</v>
      </c>
      <c r="E111" s="9" t="s">
        <v>241</v>
      </c>
      <c r="F111" s="9">
        <v>200</v>
      </c>
      <c r="G111" s="6">
        <v>989</v>
      </c>
    </row>
    <row r="112" spans="1:7" hidden="1">
      <c r="A112" s="7" t="s">
        <v>22</v>
      </c>
      <c r="B112" s="21"/>
      <c r="C112" s="8" t="s">
        <v>34</v>
      </c>
      <c r="D112" s="8" t="s">
        <v>96</v>
      </c>
      <c r="E112" s="9" t="s">
        <v>241</v>
      </c>
      <c r="F112" s="9">
        <v>800</v>
      </c>
      <c r="G112" s="6"/>
    </row>
    <row r="113" spans="1:7" ht="30" hidden="1">
      <c r="A113" s="7" t="s">
        <v>242</v>
      </c>
      <c r="B113" s="21"/>
      <c r="C113" s="8" t="s">
        <v>34</v>
      </c>
      <c r="D113" s="8" t="s">
        <v>96</v>
      </c>
      <c r="E113" s="9" t="s">
        <v>243</v>
      </c>
      <c r="F113" s="9"/>
      <c r="G113" s="6">
        <f>SUM(G114)</f>
        <v>0</v>
      </c>
    </row>
    <row r="114" spans="1:7" hidden="1">
      <c r="A114" s="7" t="s">
        <v>92</v>
      </c>
      <c r="B114" s="21"/>
      <c r="C114" s="8" t="s">
        <v>34</v>
      </c>
      <c r="D114" s="8" t="s">
        <v>96</v>
      </c>
      <c r="E114" s="9" t="s">
        <v>243</v>
      </c>
      <c r="F114" s="9">
        <v>200</v>
      </c>
      <c r="G114" s="6"/>
    </row>
    <row r="115" spans="1:7" ht="27.75" customHeight="1">
      <c r="A115" s="7" t="s">
        <v>666</v>
      </c>
      <c r="B115" s="21"/>
      <c r="C115" s="8" t="s">
        <v>34</v>
      </c>
      <c r="D115" s="8" t="s">
        <v>96</v>
      </c>
      <c r="E115" s="9" t="s">
        <v>244</v>
      </c>
      <c r="F115" s="9"/>
      <c r="G115" s="6">
        <f>SUM(G116)</f>
        <v>414.4</v>
      </c>
    </row>
    <row r="116" spans="1:7" ht="18.75" customHeight="1">
      <c r="A116" s="7" t="s">
        <v>100</v>
      </c>
      <c r="B116" s="21"/>
      <c r="C116" s="8" t="s">
        <v>34</v>
      </c>
      <c r="D116" s="8" t="s">
        <v>96</v>
      </c>
      <c r="E116" s="9" t="s">
        <v>850</v>
      </c>
      <c r="F116" s="9"/>
      <c r="G116" s="6">
        <f>SUM(G117:G118)</f>
        <v>414.4</v>
      </c>
    </row>
    <row r="117" spans="1:7" ht="30">
      <c r="A117" s="7" t="s">
        <v>52</v>
      </c>
      <c r="B117" s="21"/>
      <c r="C117" s="8" t="s">
        <v>34</v>
      </c>
      <c r="D117" s="8" t="s">
        <v>96</v>
      </c>
      <c r="E117" s="9" t="s">
        <v>850</v>
      </c>
      <c r="F117" s="9">
        <v>200</v>
      </c>
      <c r="G117" s="6">
        <v>264.39999999999998</v>
      </c>
    </row>
    <row r="118" spans="1:7">
      <c r="A118" s="7" t="s">
        <v>42</v>
      </c>
      <c r="B118" s="21"/>
      <c r="C118" s="8" t="s">
        <v>34</v>
      </c>
      <c r="D118" s="8" t="s">
        <v>96</v>
      </c>
      <c r="E118" s="9" t="s">
        <v>850</v>
      </c>
      <c r="F118" s="9">
        <v>300</v>
      </c>
      <c r="G118" s="6">
        <v>150</v>
      </c>
    </row>
    <row r="119" spans="1:7">
      <c r="A119" s="7" t="s">
        <v>667</v>
      </c>
      <c r="B119" s="21"/>
      <c r="C119" s="8" t="s">
        <v>34</v>
      </c>
      <c r="D119" s="8" t="s">
        <v>96</v>
      </c>
      <c r="E119" s="9" t="s">
        <v>245</v>
      </c>
      <c r="F119" s="9"/>
      <c r="G119" s="6">
        <f>SUM(G120)</f>
        <v>135</v>
      </c>
    </row>
    <row r="120" spans="1:7" ht="30">
      <c r="A120" s="7" t="s">
        <v>52</v>
      </c>
      <c r="B120" s="21"/>
      <c r="C120" s="8" t="s">
        <v>34</v>
      </c>
      <c r="D120" s="8" t="s">
        <v>96</v>
      </c>
      <c r="E120" s="9" t="s">
        <v>245</v>
      </c>
      <c r="F120" s="9">
        <v>200</v>
      </c>
      <c r="G120" s="6">
        <v>135</v>
      </c>
    </row>
    <row r="121" spans="1:7" ht="30">
      <c r="A121" s="7" t="s">
        <v>768</v>
      </c>
      <c r="B121" s="21"/>
      <c r="C121" s="8" t="s">
        <v>34</v>
      </c>
      <c r="D121" s="8" t="s">
        <v>96</v>
      </c>
      <c r="E121" s="9" t="s">
        <v>246</v>
      </c>
      <c r="F121" s="9"/>
      <c r="G121" s="6">
        <f>SUM(G122)+G124</f>
        <v>4819.5</v>
      </c>
    </row>
    <row r="122" spans="1:7" ht="30">
      <c r="A122" s="7" t="s">
        <v>432</v>
      </c>
      <c r="B122" s="21"/>
      <c r="C122" s="8" t="s">
        <v>34</v>
      </c>
      <c r="D122" s="8" t="s">
        <v>96</v>
      </c>
      <c r="E122" s="9" t="s">
        <v>822</v>
      </c>
      <c r="F122" s="9"/>
      <c r="G122" s="6">
        <f>SUM(G123)</f>
        <v>226.3</v>
      </c>
    </row>
    <row r="123" spans="1:7" ht="30">
      <c r="A123" s="7" t="s">
        <v>248</v>
      </c>
      <c r="B123" s="21"/>
      <c r="C123" s="8" t="s">
        <v>34</v>
      </c>
      <c r="D123" s="8" t="s">
        <v>96</v>
      </c>
      <c r="E123" s="9" t="s">
        <v>822</v>
      </c>
      <c r="F123" s="9">
        <v>600</v>
      </c>
      <c r="G123" s="6">
        <v>226.3</v>
      </c>
    </row>
    <row r="124" spans="1:7" ht="45">
      <c r="A124" s="7" t="s">
        <v>26</v>
      </c>
      <c r="B124" s="21"/>
      <c r="C124" s="8" t="s">
        <v>34</v>
      </c>
      <c r="D124" s="8" t="s">
        <v>96</v>
      </c>
      <c r="E124" s="9" t="s">
        <v>247</v>
      </c>
      <c r="F124" s="9"/>
      <c r="G124" s="6">
        <f>SUM(G125)</f>
        <v>4593.2</v>
      </c>
    </row>
    <row r="125" spans="1:7" ht="30">
      <c r="A125" s="7" t="s">
        <v>248</v>
      </c>
      <c r="B125" s="21"/>
      <c r="C125" s="8" t="s">
        <v>34</v>
      </c>
      <c r="D125" s="8" t="s">
        <v>96</v>
      </c>
      <c r="E125" s="9" t="s">
        <v>247</v>
      </c>
      <c r="F125" s="9">
        <v>600</v>
      </c>
      <c r="G125" s="6">
        <v>4593.2</v>
      </c>
    </row>
    <row r="126" spans="1:7" hidden="1">
      <c r="A126" s="7" t="s">
        <v>154</v>
      </c>
      <c r="B126" s="21"/>
      <c r="C126" s="8" t="s">
        <v>34</v>
      </c>
      <c r="D126" s="8" t="s">
        <v>96</v>
      </c>
      <c r="E126" s="9" t="s">
        <v>544</v>
      </c>
      <c r="F126" s="9"/>
      <c r="G126" s="6">
        <f>SUM(G127)</f>
        <v>0</v>
      </c>
    </row>
    <row r="127" spans="1:7" hidden="1">
      <c r="A127" s="7" t="s">
        <v>500</v>
      </c>
      <c r="B127" s="21"/>
      <c r="C127" s="8" t="s">
        <v>34</v>
      </c>
      <c r="D127" s="8" t="s">
        <v>96</v>
      </c>
      <c r="E127" s="9" t="s">
        <v>545</v>
      </c>
      <c r="F127" s="9"/>
      <c r="G127" s="6">
        <f>SUM(G128)</f>
        <v>0</v>
      </c>
    </row>
    <row r="128" spans="1:7" ht="30" hidden="1">
      <c r="A128" s="7" t="s">
        <v>248</v>
      </c>
      <c r="B128" s="21"/>
      <c r="C128" s="8" t="s">
        <v>34</v>
      </c>
      <c r="D128" s="8" t="s">
        <v>96</v>
      </c>
      <c r="E128" s="9" t="s">
        <v>545</v>
      </c>
      <c r="F128" s="9">
        <v>600</v>
      </c>
      <c r="G128" s="6"/>
    </row>
    <row r="129" spans="1:7">
      <c r="A129" s="38" t="s">
        <v>196</v>
      </c>
      <c r="B129" s="21"/>
      <c r="C129" s="8" t="s">
        <v>34</v>
      </c>
      <c r="D129" s="8" t="s">
        <v>96</v>
      </c>
      <c r="E129" s="9" t="s">
        <v>197</v>
      </c>
      <c r="F129" s="9"/>
      <c r="G129" s="6">
        <f>G130</f>
        <v>4000</v>
      </c>
    </row>
    <row r="130" spans="1:7">
      <c r="A130" s="38" t="s">
        <v>100</v>
      </c>
      <c r="B130" s="21"/>
      <c r="C130" s="8" t="s">
        <v>34</v>
      </c>
      <c r="D130" s="8" t="s">
        <v>96</v>
      </c>
      <c r="E130" s="9" t="s">
        <v>111</v>
      </c>
      <c r="F130" s="9"/>
      <c r="G130" s="6">
        <f>G131</f>
        <v>4000</v>
      </c>
    </row>
    <row r="131" spans="1:7">
      <c r="A131" s="7" t="s">
        <v>22</v>
      </c>
      <c r="B131" s="21"/>
      <c r="C131" s="8" t="s">
        <v>34</v>
      </c>
      <c r="D131" s="8" t="s">
        <v>96</v>
      </c>
      <c r="E131" s="9" t="s">
        <v>111</v>
      </c>
      <c r="F131" s="9">
        <v>800</v>
      </c>
      <c r="G131" s="6">
        <v>4000</v>
      </c>
    </row>
    <row r="132" spans="1:7">
      <c r="A132" s="7" t="s">
        <v>249</v>
      </c>
      <c r="B132" s="21"/>
      <c r="C132" s="8" t="s">
        <v>54</v>
      </c>
      <c r="D132" s="8"/>
      <c r="E132" s="8"/>
      <c r="F132" s="8"/>
      <c r="G132" s="6">
        <f>SUM(G133)+G139</f>
        <v>35410.799999999996</v>
      </c>
    </row>
    <row r="133" spans="1:7">
      <c r="A133" s="69" t="s">
        <v>174</v>
      </c>
      <c r="B133" s="9"/>
      <c r="C133" s="8" t="s">
        <v>54</v>
      </c>
      <c r="D133" s="8" t="s">
        <v>13</v>
      </c>
      <c r="E133" s="8"/>
      <c r="F133" s="8"/>
      <c r="G133" s="6">
        <f>SUM(G134)</f>
        <v>8444.1999999999989</v>
      </c>
    </row>
    <row r="134" spans="1:7" ht="45">
      <c r="A134" s="7" t="s">
        <v>770</v>
      </c>
      <c r="B134" s="21"/>
      <c r="C134" s="8" t="s">
        <v>54</v>
      </c>
      <c r="D134" s="8" t="s">
        <v>13</v>
      </c>
      <c r="E134" s="8" t="s">
        <v>440</v>
      </c>
      <c r="F134" s="8"/>
      <c r="G134" s="6">
        <f>SUM(G135)</f>
        <v>8444.1999999999989</v>
      </c>
    </row>
    <row r="135" spans="1:7" ht="30">
      <c r="A135" s="7" t="s">
        <v>250</v>
      </c>
      <c r="B135" s="21"/>
      <c r="C135" s="8" t="s">
        <v>54</v>
      </c>
      <c r="D135" s="8" t="s">
        <v>13</v>
      </c>
      <c r="E135" s="8" t="s">
        <v>825</v>
      </c>
      <c r="F135" s="8"/>
      <c r="G135" s="6">
        <f>SUM(G136:G138)</f>
        <v>8444.1999999999989</v>
      </c>
    </row>
    <row r="136" spans="1:7" ht="45">
      <c r="A136" s="66" t="s">
        <v>51</v>
      </c>
      <c r="B136" s="21"/>
      <c r="C136" s="8" t="s">
        <v>54</v>
      </c>
      <c r="D136" s="8" t="s">
        <v>13</v>
      </c>
      <c r="E136" s="8" t="s">
        <v>825</v>
      </c>
      <c r="F136" s="8" t="s">
        <v>91</v>
      </c>
      <c r="G136" s="6">
        <v>4263.8999999999996</v>
      </c>
    </row>
    <row r="137" spans="1:7" ht="30">
      <c r="A137" s="7" t="s">
        <v>52</v>
      </c>
      <c r="B137" s="21"/>
      <c r="C137" s="8" t="s">
        <v>54</v>
      </c>
      <c r="D137" s="8" t="s">
        <v>13</v>
      </c>
      <c r="E137" s="8" t="s">
        <v>825</v>
      </c>
      <c r="F137" s="8" t="s">
        <v>93</v>
      </c>
      <c r="G137" s="6">
        <v>4103.5</v>
      </c>
    </row>
    <row r="138" spans="1:7">
      <c r="A138" s="7" t="s">
        <v>22</v>
      </c>
      <c r="B138" s="21"/>
      <c r="C138" s="8" t="s">
        <v>54</v>
      </c>
      <c r="D138" s="8" t="s">
        <v>13</v>
      </c>
      <c r="E138" s="8" t="s">
        <v>825</v>
      </c>
      <c r="F138" s="8" t="s">
        <v>98</v>
      </c>
      <c r="G138" s="6">
        <v>76.8</v>
      </c>
    </row>
    <row r="139" spans="1:7" ht="30">
      <c r="A139" s="66" t="s">
        <v>316</v>
      </c>
      <c r="B139" s="12"/>
      <c r="C139" s="12" t="s">
        <v>54</v>
      </c>
      <c r="D139" s="12" t="s">
        <v>176</v>
      </c>
      <c r="E139" s="12"/>
      <c r="F139" s="12"/>
      <c r="G139" s="13">
        <f>SUM(G140+G159)</f>
        <v>26966.6</v>
      </c>
    </row>
    <row r="140" spans="1:7" ht="30">
      <c r="A140" s="66" t="s">
        <v>668</v>
      </c>
      <c r="B140" s="12"/>
      <c r="C140" s="12" t="s">
        <v>54</v>
      </c>
      <c r="D140" s="12" t="s">
        <v>176</v>
      </c>
      <c r="E140" s="12" t="s">
        <v>320</v>
      </c>
      <c r="F140" s="12"/>
      <c r="G140" s="13">
        <f>SUM(G141,G151,G155)</f>
        <v>26466.6</v>
      </c>
    </row>
    <row r="141" spans="1:7" ht="30">
      <c r="A141" s="66" t="s">
        <v>669</v>
      </c>
      <c r="B141" s="12"/>
      <c r="C141" s="12" t="s">
        <v>54</v>
      </c>
      <c r="D141" s="12" t="s">
        <v>176</v>
      </c>
      <c r="E141" s="12" t="s">
        <v>321</v>
      </c>
      <c r="F141" s="12"/>
      <c r="G141" s="13">
        <f>SUM(G142,G147)</f>
        <v>25441.599999999999</v>
      </c>
    </row>
    <row r="142" spans="1:7">
      <c r="A142" s="66" t="s">
        <v>35</v>
      </c>
      <c r="B142" s="12"/>
      <c r="C142" s="12" t="s">
        <v>54</v>
      </c>
      <c r="D142" s="12" t="s">
        <v>176</v>
      </c>
      <c r="E142" s="12" t="s">
        <v>322</v>
      </c>
      <c r="F142" s="12"/>
      <c r="G142" s="13">
        <f>SUM(G143)+G145</f>
        <v>1350</v>
      </c>
    </row>
    <row r="143" spans="1:7" ht="30">
      <c r="A143" s="66" t="s">
        <v>317</v>
      </c>
      <c r="B143" s="12"/>
      <c r="C143" s="12" t="s">
        <v>54</v>
      </c>
      <c r="D143" s="12" t="s">
        <v>176</v>
      </c>
      <c r="E143" s="12" t="s">
        <v>323</v>
      </c>
      <c r="F143" s="12"/>
      <c r="G143" s="13">
        <f>SUM(G144)</f>
        <v>1320</v>
      </c>
    </row>
    <row r="144" spans="1:7" ht="30">
      <c r="A144" s="66" t="s">
        <v>52</v>
      </c>
      <c r="B144" s="12"/>
      <c r="C144" s="12" t="s">
        <v>54</v>
      </c>
      <c r="D144" s="12" t="s">
        <v>176</v>
      </c>
      <c r="E144" s="12" t="s">
        <v>323</v>
      </c>
      <c r="F144" s="12" t="s">
        <v>93</v>
      </c>
      <c r="G144" s="13">
        <v>1320</v>
      </c>
    </row>
    <row r="145" spans="1:7" ht="30">
      <c r="A145" s="66" t="s">
        <v>318</v>
      </c>
      <c r="B145" s="12"/>
      <c r="C145" s="12" t="s">
        <v>54</v>
      </c>
      <c r="D145" s="12" t="s">
        <v>176</v>
      </c>
      <c r="E145" s="12" t="s">
        <v>324</v>
      </c>
      <c r="F145" s="12"/>
      <c r="G145" s="13">
        <f>SUM(G146)</f>
        <v>30</v>
      </c>
    </row>
    <row r="146" spans="1:7" ht="30">
      <c r="A146" s="66" t="s">
        <v>52</v>
      </c>
      <c r="B146" s="12"/>
      <c r="C146" s="12" t="s">
        <v>54</v>
      </c>
      <c r="D146" s="12" t="s">
        <v>176</v>
      </c>
      <c r="E146" s="12" t="s">
        <v>324</v>
      </c>
      <c r="F146" s="12" t="s">
        <v>93</v>
      </c>
      <c r="G146" s="13">
        <v>30</v>
      </c>
    </row>
    <row r="147" spans="1:7">
      <c r="A147" s="66" t="s">
        <v>45</v>
      </c>
      <c r="B147" s="12"/>
      <c r="C147" s="12" t="s">
        <v>54</v>
      </c>
      <c r="D147" s="12" t="s">
        <v>176</v>
      </c>
      <c r="E147" s="12" t="s">
        <v>325</v>
      </c>
      <c r="F147" s="12"/>
      <c r="G147" s="13">
        <f>SUM(G148:G150)</f>
        <v>24091.599999999999</v>
      </c>
    </row>
    <row r="148" spans="1:7" ht="45">
      <c r="A148" s="66" t="s">
        <v>51</v>
      </c>
      <c r="B148" s="12"/>
      <c r="C148" s="12" t="s">
        <v>54</v>
      </c>
      <c r="D148" s="12" t="s">
        <v>176</v>
      </c>
      <c r="E148" s="12" t="s">
        <v>325</v>
      </c>
      <c r="F148" s="12" t="s">
        <v>91</v>
      </c>
      <c r="G148" s="13">
        <v>15815.5</v>
      </c>
    </row>
    <row r="149" spans="1:7" ht="30">
      <c r="A149" s="66" t="s">
        <v>52</v>
      </c>
      <c r="B149" s="12"/>
      <c r="C149" s="12" t="s">
        <v>54</v>
      </c>
      <c r="D149" s="12" t="s">
        <v>176</v>
      </c>
      <c r="E149" s="12" t="s">
        <v>325</v>
      </c>
      <c r="F149" s="12" t="s">
        <v>93</v>
      </c>
      <c r="G149" s="13">
        <v>8195.1</v>
      </c>
    </row>
    <row r="150" spans="1:7">
      <c r="A150" s="66" t="s">
        <v>22</v>
      </c>
      <c r="B150" s="12"/>
      <c r="C150" s="12" t="s">
        <v>54</v>
      </c>
      <c r="D150" s="12" t="s">
        <v>176</v>
      </c>
      <c r="E150" s="12" t="s">
        <v>325</v>
      </c>
      <c r="F150" s="12" t="s">
        <v>98</v>
      </c>
      <c r="G150" s="13">
        <v>81</v>
      </c>
    </row>
    <row r="151" spans="1:7" ht="45">
      <c r="A151" s="66" t="s">
        <v>319</v>
      </c>
      <c r="B151" s="12"/>
      <c r="C151" s="12" t="s">
        <v>54</v>
      </c>
      <c r="D151" s="12" t="s">
        <v>176</v>
      </c>
      <c r="E151" s="12" t="s">
        <v>326</v>
      </c>
      <c r="F151" s="12"/>
      <c r="G151" s="13">
        <f>SUM(G152)</f>
        <v>597.5</v>
      </c>
    </row>
    <row r="152" spans="1:7">
      <c r="A152" s="66" t="s">
        <v>35</v>
      </c>
      <c r="B152" s="12"/>
      <c r="C152" s="12" t="s">
        <v>54</v>
      </c>
      <c r="D152" s="12" t="s">
        <v>176</v>
      </c>
      <c r="E152" s="12" t="s">
        <v>327</v>
      </c>
      <c r="F152" s="12"/>
      <c r="G152" s="13">
        <f>SUM(G153)</f>
        <v>597.5</v>
      </c>
    </row>
    <row r="153" spans="1:7" ht="30">
      <c r="A153" s="66" t="s">
        <v>318</v>
      </c>
      <c r="B153" s="12"/>
      <c r="C153" s="12" t="s">
        <v>54</v>
      </c>
      <c r="D153" s="12" t="s">
        <v>176</v>
      </c>
      <c r="E153" s="12" t="s">
        <v>328</v>
      </c>
      <c r="F153" s="12"/>
      <c r="G153" s="13">
        <f>SUM(G154)</f>
        <v>597.5</v>
      </c>
    </row>
    <row r="154" spans="1:7" ht="30">
      <c r="A154" s="66" t="s">
        <v>52</v>
      </c>
      <c r="B154" s="12"/>
      <c r="C154" s="12" t="s">
        <v>54</v>
      </c>
      <c r="D154" s="12" t="s">
        <v>176</v>
      </c>
      <c r="E154" s="12" t="s">
        <v>328</v>
      </c>
      <c r="F154" s="12" t="s">
        <v>93</v>
      </c>
      <c r="G154" s="13">
        <v>597.5</v>
      </c>
    </row>
    <row r="155" spans="1:7" ht="30">
      <c r="A155" s="66" t="s">
        <v>670</v>
      </c>
      <c r="B155" s="12"/>
      <c r="C155" s="12" t="s">
        <v>54</v>
      </c>
      <c r="D155" s="12" t="s">
        <v>176</v>
      </c>
      <c r="E155" s="12" t="s">
        <v>329</v>
      </c>
      <c r="F155" s="12"/>
      <c r="G155" s="13">
        <f>SUM(G156)</f>
        <v>427.5</v>
      </c>
    </row>
    <row r="156" spans="1:7">
      <c r="A156" s="66" t="s">
        <v>35</v>
      </c>
      <c r="B156" s="12"/>
      <c r="C156" s="12" t="s">
        <v>54</v>
      </c>
      <c r="D156" s="12" t="s">
        <v>176</v>
      </c>
      <c r="E156" s="12" t="s">
        <v>330</v>
      </c>
      <c r="F156" s="12"/>
      <c r="G156" s="13">
        <f>SUM(G157)</f>
        <v>427.5</v>
      </c>
    </row>
    <row r="157" spans="1:7" ht="45">
      <c r="A157" s="66" t="s">
        <v>313</v>
      </c>
      <c r="B157" s="12"/>
      <c r="C157" s="12" t="s">
        <v>54</v>
      </c>
      <c r="D157" s="12" t="s">
        <v>176</v>
      </c>
      <c r="E157" s="12" t="s">
        <v>615</v>
      </c>
      <c r="F157" s="12"/>
      <c r="G157" s="13">
        <f>SUM(G158)</f>
        <v>427.5</v>
      </c>
    </row>
    <row r="158" spans="1:7" ht="30">
      <c r="A158" s="66" t="s">
        <v>52</v>
      </c>
      <c r="B158" s="12"/>
      <c r="C158" s="12" t="s">
        <v>54</v>
      </c>
      <c r="D158" s="12" t="s">
        <v>176</v>
      </c>
      <c r="E158" s="12" t="s">
        <v>615</v>
      </c>
      <c r="F158" s="12" t="s">
        <v>93</v>
      </c>
      <c r="G158" s="13">
        <v>427.5</v>
      </c>
    </row>
    <row r="159" spans="1:7">
      <c r="A159" s="66" t="s">
        <v>196</v>
      </c>
      <c r="B159" s="12"/>
      <c r="C159" s="12" t="s">
        <v>54</v>
      </c>
      <c r="D159" s="12" t="s">
        <v>176</v>
      </c>
      <c r="E159" s="12" t="s">
        <v>197</v>
      </c>
      <c r="F159" s="12"/>
      <c r="G159" s="13">
        <f>SUM(G160)</f>
        <v>500</v>
      </c>
    </row>
    <row r="160" spans="1:7" ht="45">
      <c r="A160" s="66" t="s">
        <v>313</v>
      </c>
      <c r="B160" s="12"/>
      <c r="C160" s="12" t="s">
        <v>54</v>
      </c>
      <c r="D160" s="12" t="s">
        <v>176</v>
      </c>
      <c r="E160" s="12" t="s">
        <v>368</v>
      </c>
      <c r="F160" s="12"/>
      <c r="G160" s="13">
        <f>SUM(G162+G164)</f>
        <v>500</v>
      </c>
    </row>
    <row r="161" spans="1:8" ht="30">
      <c r="A161" s="66" t="s">
        <v>367</v>
      </c>
      <c r="B161" s="12"/>
      <c r="C161" s="12" t="s">
        <v>54</v>
      </c>
      <c r="D161" s="12" t="s">
        <v>176</v>
      </c>
      <c r="E161" s="12" t="s">
        <v>369</v>
      </c>
      <c r="F161" s="12"/>
      <c r="G161" s="13">
        <f>SUM(G162)</f>
        <v>500</v>
      </c>
    </row>
    <row r="162" spans="1:8" ht="29.25" customHeight="1">
      <c r="A162" s="66" t="s">
        <v>52</v>
      </c>
      <c r="B162" s="12"/>
      <c r="C162" s="12" t="s">
        <v>54</v>
      </c>
      <c r="D162" s="12" t="s">
        <v>176</v>
      </c>
      <c r="E162" s="12" t="s">
        <v>369</v>
      </c>
      <c r="F162" s="12" t="s">
        <v>93</v>
      </c>
      <c r="G162" s="13">
        <v>500</v>
      </c>
    </row>
    <row r="163" spans="1:8" hidden="1">
      <c r="A163" s="38" t="s">
        <v>100</v>
      </c>
      <c r="B163" s="21"/>
      <c r="C163" s="12" t="s">
        <v>54</v>
      </c>
      <c r="D163" s="12" t="s">
        <v>176</v>
      </c>
      <c r="E163" s="9" t="s">
        <v>565</v>
      </c>
      <c r="F163" s="9"/>
      <c r="G163" s="6">
        <f>G164</f>
        <v>0</v>
      </c>
    </row>
    <row r="164" spans="1:8" hidden="1">
      <c r="A164" s="7" t="s">
        <v>22</v>
      </c>
      <c r="B164" s="21"/>
      <c r="C164" s="12" t="s">
        <v>54</v>
      </c>
      <c r="D164" s="12" t="s">
        <v>176</v>
      </c>
      <c r="E164" s="9" t="s">
        <v>565</v>
      </c>
      <c r="F164" s="9">
        <v>800</v>
      </c>
      <c r="G164" s="6"/>
    </row>
    <row r="165" spans="1:8">
      <c r="A165" s="7" t="s">
        <v>12</v>
      </c>
      <c r="B165" s="21"/>
      <c r="C165" s="8" t="s">
        <v>13</v>
      </c>
      <c r="D165" s="9"/>
      <c r="E165" s="9"/>
      <c r="F165" s="9"/>
      <c r="G165" s="6">
        <f>SUM(G208)+G171+G187+G166</f>
        <v>199457.7</v>
      </c>
    </row>
    <row r="166" spans="1:8">
      <c r="A166" s="10" t="s">
        <v>631</v>
      </c>
      <c r="B166" s="184"/>
      <c r="C166" s="11" t="s">
        <v>13</v>
      </c>
      <c r="D166" s="11" t="s">
        <v>172</v>
      </c>
      <c r="E166" s="11"/>
      <c r="F166" s="11"/>
      <c r="G166" s="185">
        <f>SUM(G167)</f>
        <v>401.2</v>
      </c>
      <c r="H166" s="186"/>
    </row>
    <row r="167" spans="1:8" ht="30">
      <c r="A167" s="10" t="s">
        <v>771</v>
      </c>
      <c r="B167" s="184"/>
      <c r="C167" s="11" t="s">
        <v>13</v>
      </c>
      <c r="D167" s="11" t="s">
        <v>172</v>
      </c>
      <c r="E167" s="11" t="s">
        <v>632</v>
      </c>
      <c r="F167" s="11"/>
      <c r="G167" s="185">
        <f>SUM(G168)</f>
        <v>401.2</v>
      </c>
      <c r="H167" s="186"/>
    </row>
    <row r="168" spans="1:8" ht="30">
      <c r="A168" s="10" t="s">
        <v>772</v>
      </c>
      <c r="B168" s="184"/>
      <c r="C168" s="11" t="s">
        <v>13</v>
      </c>
      <c r="D168" s="11" t="s">
        <v>172</v>
      </c>
      <c r="E168" s="11" t="s">
        <v>633</v>
      </c>
      <c r="F168" s="11"/>
      <c r="G168" s="185">
        <f>SUM(G169)</f>
        <v>401.2</v>
      </c>
      <c r="H168" s="186"/>
    </row>
    <row r="169" spans="1:8" ht="60">
      <c r="A169" s="187" t="s">
        <v>634</v>
      </c>
      <c r="B169" s="188"/>
      <c r="C169" s="11" t="s">
        <v>13</v>
      </c>
      <c r="D169" s="11" t="s">
        <v>172</v>
      </c>
      <c r="E169" s="11" t="s">
        <v>826</v>
      </c>
      <c r="F169" s="11"/>
      <c r="G169" s="185">
        <f>SUM(G170)</f>
        <v>401.2</v>
      </c>
      <c r="H169" s="186"/>
    </row>
    <row r="170" spans="1:8" ht="30">
      <c r="A170" s="10" t="s">
        <v>52</v>
      </c>
      <c r="B170" s="184"/>
      <c r="C170" s="11" t="s">
        <v>13</v>
      </c>
      <c r="D170" s="11" t="s">
        <v>172</v>
      </c>
      <c r="E170" s="11" t="s">
        <v>826</v>
      </c>
      <c r="F170" s="11" t="s">
        <v>93</v>
      </c>
      <c r="G170" s="185">
        <v>401.2</v>
      </c>
      <c r="H170" s="186"/>
    </row>
    <row r="171" spans="1:8">
      <c r="A171" s="66" t="s">
        <v>14</v>
      </c>
      <c r="B171" s="12"/>
      <c r="C171" s="12" t="s">
        <v>13</v>
      </c>
      <c r="D171" s="12" t="s">
        <v>15</v>
      </c>
      <c r="E171" s="12"/>
      <c r="F171" s="12"/>
      <c r="G171" s="13">
        <f>SUM(G172+G179)</f>
        <v>81600</v>
      </c>
    </row>
    <row r="172" spans="1:8" ht="30">
      <c r="A172" s="66" t="s">
        <v>671</v>
      </c>
      <c r="B172" s="12"/>
      <c r="C172" s="12" t="s">
        <v>13</v>
      </c>
      <c r="D172" s="12" t="s">
        <v>15</v>
      </c>
      <c r="E172" s="12" t="s">
        <v>331</v>
      </c>
      <c r="F172" s="12"/>
      <c r="G172" s="13">
        <f>SUM(G173)</f>
        <v>76500</v>
      </c>
    </row>
    <row r="173" spans="1:8" ht="30">
      <c r="A173" s="66" t="s">
        <v>299</v>
      </c>
      <c r="B173" s="12"/>
      <c r="C173" s="12" t="s">
        <v>13</v>
      </c>
      <c r="D173" s="12" t="s">
        <v>15</v>
      </c>
      <c r="E173" s="12" t="s">
        <v>332</v>
      </c>
      <c r="F173" s="12"/>
      <c r="G173" s="13">
        <f>SUM(G174)</f>
        <v>76500</v>
      </c>
    </row>
    <row r="174" spans="1:8" ht="30">
      <c r="A174" s="66" t="s">
        <v>18</v>
      </c>
      <c r="B174" s="12"/>
      <c r="C174" s="12" t="s">
        <v>13</v>
      </c>
      <c r="D174" s="12" t="s">
        <v>15</v>
      </c>
      <c r="E174" s="12" t="s">
        <v>333</v>
      </c>
      <c r="F174" s="12"/>
      <c r="G174" s="13">
        <f>SUM(G175+G177)</f>
        <v>76500</v>
      </c>
    </row>
    <row r="175" spans="1:8">
      <c r="A175" s="66" t="s">
        <v>20</v>
      </c>
      <c r="B175" s="12"/>
      <c r="C175" s="12" t="s">
        <v>13</v>
      </c>
      <c r="D175" s="12" t="s">
        <v>15</v>
      </c>
      <c r="E175" s="12" t="s">
        <v>334</v>
      </c>
      <c r="F175" s="12"/>
      <c r="G175" s="13">
        <f>SUM(G176)</f>
        <v>33500</v>
      </c>
    </row>
    <row r="176" spans="1:8">
      <c r="A176" s="66" t="s">
        <v>22</v>
      </c>
      <c r="B176" s="12"/>
      <c r="C176" s="12" t="s">
        <v>13</v>
      </c>
      <c r="D176" s="12" t="s">
        <v>15</v>
      </c>
      <c r="E176" s="12" t="s">
        <v>334</v>
      </c>
      <c r="F176" s="12" t="s">
        <v>98</v>
      </c>
      <c r="G176" s="13">
        <v>33500</v>
      </c>
    </row>
    <row r="177" spans="1:7" ht="18.75" customHeight="1">
      <c r="A177" s="66" t="s">
        <v>300</v>
      </c>
      <c r="B177" s="12"/>
      <c r="C177" s="12" t="s">
        <v>13</v>
      </c>
      <c r="D177" s="12" t="s">
        <v>15</v>
      </c>
      <c r="E177" s="12" t="s">
        <v>335</v>
      </c>
      <c r="F177" s="12"/>
      <c r="G177" s="13">
        <f>SUM(G178)</f>
        <v>43000</v>
      </c>
    </row>
    <row r="178" spans="1:7" ht="21" customHeight="1">
      <c r="A178" s="66" t="s">
        <v>22</v>
      </c>
      <c r="B178" s="12"/>
      <c r="C178" s="12" t="s">
        <v>13</v>
      </c>
      <c r="D178" s="12" t="s">
        <v>15</v>
      </c>
      <c r="E178" s="12" t="s">
        <v>335</v>
      </c>
      <c r="F178" s="12" t="s">
        <v>98</v>
      </c>
      <c r="G178" s="13">
        <v>43000</v>
      </c>
    </row>
    <row r="179" spans="1:7" ht="30">
      <c r="A179" s="7" t="s">
        <v>665</v>
      </c>
      <c r="B179" s="12"/>
      <c r="C179" s="12" t="s">
        <v>13</v>
      </c>
      <c r="D179" s="12" t="s">
        <v>15</v>
      </c>
      <c r="E179" s="9" t="s">
        <v>232</v>
      </c>
      <c r="F179" s="9"/>
      <c r="G179" s="13">
        <f>SUM(G180)+G184</f>
        <v>5100</v>
      </c>
    </row>
    <row r="180" spans="1:7" ht="30">
      <c r="A180" s="7" t="s">
        <v>233</v>
      </c>
      <c r="B180" s="12"/>
      <c r="C180" s="12" t="s">
        <v>13</v>
      </c>
      <c r="D180" s="12" t="s">
        <v>15</v>
      </c>
      <c r="E180" s="9" t="s">
        <v>234</v>
      </c>
      <c r="F180" s="9"/>
      <c r="G180" s="13">
        <f>SUM(G181)</f>
        <v>100</v>
      </c>
    </row>
    <row r="181" spans="1:7" ht="30">
      <c r="A181" s="7" t="s">
        <v>80</v>
      </c>
      <c r="B181" s="12"/>
      <c r="C181" s="12" t="s">
        <v>13</v>
      </c>
      <c r="D181" s="12" t="s">
        <v>15</v>
      </c>
      <c r="E181" s="9" t="s">
        <v>235</v>
      </c>
      <c r="F181" s="9"/>
      <c r="G181" s="13">
        <f>SUM(G182)</f>
        <v>100</v>
      </c>
    </row>
    <row r="182" spans="1:7" ht="30">
      <c r="A182" s="7" t="s">
        <v>626</v>
      </c>
      <c r="B182" s="12"/>
      <c r="C182" s="12" t="s">
        <v>13</v>
      </c>
      <c r="D182" s="12" t="s">
        <v>15</v>
      </c>
      <c r="E182" s="9" t="s">
        <v>237</v>
      </c>
      <c r="F182" s="9"/>
      <c r="G182" s="13">
        <f>SUM(G183)</f>
        <v>100</v>
      </c>
    </row>
    <row r="183" spans="1:7" ht="30">
      <c r="A183" s="7" t="s">
        <v>52</v>
      </c>
      <c r="B183" s="12"/>
      <c r="C183" s="12" t="s">
        <v>13</v>
      </c>
      <c r="D183" s="12" t="s">
        <v>15</v>
      </c>
      <c r="E183" s="9" t="s">
        <v>237</v>
      </c>
      <c r="F183" s="9">
        <v>200</v>
      </c>
      <c r="G183" s="13">
        <v>100</v>
      </c>
    </row>
    <row r="184" spans="1:7" ht="30">
      <c r="A184" s="7" t="s">
        <v>238</v>
      </c>
      <c r="B184" s="21"/>
      <c r="C184" s="12" t="s">
        <v>13</v>
      </c>
      <c r="D184" s="12" t="s">
        <v>15</v>
      </c>
      <c r="E184" s="9" t="s">
        <v>239</v>
      </c>
      <c r="F184" s="9"/>
      <c r="G184" s="13">
        <f>SUM(G185)</f>
        <v>5000</v>
      </c>
    </row>
    <row r="185" spans="1:7" ht="30">
      <c r="A185" s="7" t="s">
        <v>997</v>
      </c>
      <c r="B185" s="12"/>
      <c r="C185" s="12" t="s">
        <v>13</v>
      </c>
      <c r="D185" s="12" t="s">
        <v>15</v>
      </c>
      <c r="E185" s="9" t="s">
        <v>998</v>
      </c>
      <c r="F185" s="9"/>
      <c r="G185" s="13">
        <f>SUM(G186)</f>
        <v>5000</v>
      </c>
    </row>
    <row r="186" spans="1:7" ht="16.5" customHeight="1">
      <c r="A186" s="7" t="s">
        <v>22</v>
      </c>
      <c r="B186" s="12"/>
      <c r="C186" s="12" t="s">
        <v>13</v>
      </c>
      <c r="D186" s="12" t="s">
        <v>15</v>
      </c>
      <c r="E186" s="9" t="s">
        <v>998</v>
      </c>
      <c r="F186" s="9">
        <v>800</v>
      </c>
      <c r="G186" s="13">
        <v>5000</v>
      </c>
    </row>
    <row r="187" spans="1:7" ht="17.25" hidden="1" customHeight="1">
      <c r="A187" s="66" t="s">
        <v>301</v>
      </c>
      <c r="B187" s="12"/>
      <c r="C187" s="12" t="s">
        <v>13</v>
      </c>
      <c r="D187" s="12" t="s">
        <v>176</v>
      </c>
      <c r="E187" s="12"/>
      <c r="F187" s="12"/>
      <c r="G187" s="13">
        <f>SUM(G193,G201)+G205+G188</f>
        <v>101641.1</v>
      </c>
    </row>
    <row r="188" spans="1:7" ht="25.5" hidden="1" customHeight="1">
      <c r="A188" s="66" t="s">
        <v>616</v>
      </c>
      <c r="B188" s="12"/>
      <c r="C188" s="12" t="s">
        <v>13</v>
      </c>
      <c r="D188" s="12" t="s">
        <v>176</v>
      </c>
      <c r="E188" s="12" t="s">
        <v>619</v>
      </c>
      <c r="F188" s="12"/>
      <c r="G188" s="13">
        <f>SUM(G189)</f>
        <v>0</v>
      </c>
    </row>
    <row r="189" spans="1:7" ht="30" hidden="1">
      <c r="A189" s="66" t="s">
        <v>617</v>
      </c>
      <c r="B189" s="12"/>
      <c r="C189" s="12" t="s">
        <v>13</v>
      </c>
      <c r="D189" s="12" t="s">
        <v>176</v>
      </c>
      <c r="E189" s="12" t="s">
        <v>620</v>
      </c>
      <c r="F189" s="12"/>
      <c r="G189" s="13">
        <f>SUM(G190)</f>
        <v>0</v>
      </c>
    </row>
    <row r="190" spans="1:7" ht="45" hidden="1">
      <c r="A190" s="66" t="s">
        <v>468</v>
      </c>
      <c r="B190" s="12"/>
      <c r="C190" s="12" t="s">
        <v>13</v>
      </c>
      <c r="D190" s="12" t="s">
        <v>176</v>
      </c>
      <c r="E190" s="12" t="s">
        <v>621</v>
      </c>
      <c r="F190" s="12"/>
      <c r="G190" s="13">
        <f>SUM(G191)</f>
        <v>0</v>
      </c>
    </row>
    <row r="191" spans="1:7" ht="30" hidden="1">
      <c r="A191" s="66" t="s">
        <v>618</v>
      </c>
      <c r="B191" s="12"/>
      <c r="C191" s="12" t="s">
        <v>13</v>
      </c>
      <c r="D191" s="12" t="s">
        <v>176</v>
      </c>
      <c r="E191" s="12" t="s">
        <v>622</v>
      </c>
      <c r="F191" s="12"/>
      <c r="G191" s="13">
        <f>SUM(G192)</f>
        <v>0</v>
      </c>
    </row>
    <row r="192" spans="1:7" ht="30" hidden="1">
      <c r="A192" s="66" t="s">
        <v>52</v>
      </c>
      <c r="B192" s="12"/>
      <c r="C192" s="12" t="s">
        <v>13</v>
      </c>
      <c r="D192" s="12" t="s">
        <v>176</v>
      </c>
      <c r="E192" s="12" t="s">
        <v>622</v>
      </c>
      <c r="F192" s="12" t="s">
        <v>93</v>
      </c>
      <c r="G192" s="13"/>
    </row>
    <row r="193" spans="1:7" ht="30">
      <c r="A193" s="66" t="s">
        <v>672</v>
      </c>
      <c r="B193" s="12"/>
      <c r="C193" s="12" t="s">
        <v>13</v>
      </c>
      <c r="D193" s="12" t="s">
        <v>176</v>
      </c>
      <c r="E193" s="12" t="s">
        <v>331</v>
      </c>
      <c r="F193" s="12"/>
      <c r="G193" s="13">
        <f>SUM(G194)</f>
        <v>88800</v>
      </c>
    </row>
    <row r="194" spans="1:7" ht="20.25" customHeight="1">
      <c r="A194" s="66" t="s">
        <v>302</v>
      </c>
      <c r="B194" s="12"/>
      <c r="C194" s="12" t="s">
        <v>13</v>
      </c>
      <c r="D194" s="12" t="s">
        <v>176</v>
      </c>
      <c r="E194" s="12" t="s">
        <v>336</v>
      </c>
      <c r="F194" s="12"/>
      <c r="G194" s="13">
        <f>SUM(G195)+G199</f>
        <v>88800</v>
      </c>
    </row>
    <row r="195" spans="1:7" ht="21.75" customHeight="1">
      <c r="A195" s="66" t="s">
        <v>35</v>
      </c>
      <c r="B195" s="12"/>
      <c r="C195" s="12" t="s">
        <v>13</v>
      </c>
      <c r="D195" s="12" t="s">
        <v>176</v>
      </c>
      <c r="E195" s="12" t="s">
        <v>337</v>
      </c>
      <c r="F195" s="12"/>
      <c r="G195" s="13">
        <f>SUM(G196)</f>
        <v>82800</v>
      </c>
    </row>
    <row r="196" spans="1:7" ht="30">
      <c r="A196" s="66" t="s">
        <v>303</v>
      </c>
      <c r="B196" s="12"/>
      <c r="C196" s="12" t="s">
        <v>13</v>
      </c>
      <c r="D196" s="12" t="s">
        <v>176</v>
      </c>
      <c r="E196" s="12" t="s">
        <v>338</v>
      </c>
      <c r="F196" s="12"/>
      <c r="G196" s="13">
        <f>SUM(G197:G198)</f>
        <v>82800</v>
      </c>
    </row>
    <row r="197" spans="1:7" ht="30">
      <c r="A197" s="66" t="s">
        <v>52</v>
      </c>
      <c r="B197" s="12"/>
      <c r="C197" s="12" t="s">
        <v>13</v>
      </c>
      <c r="D197" s="12" t="s">
        <v>176</v>
      </c>
      <c r="E197" s="12" t="s">
        <v>338</v>
      </c>
      <c r="F197" s="12" t="s">
        <v>93</v>
      </c>
      <c r="G197" s="13">
        <v>82800</v>
      </c>
    </row>
    <row r="198" spans="1:7" hidden="1">
      <c r="A198" s="66" t="s">
        <v>307</v>
      </c>
      <c r="B198" s="12"/>
      <c r="C198" s="12" t="s">
        <v>13</v>
      </c>
      <c r="D198" s="12" t="s">
        <v>176</v>
      </c>
      <c r="E198" s="12" t="s">
        <v>338</v>
      </c>
      <c r="F198" s="12" t="s">
        <v>273</v>
      </c>
      <c r="G198" s="13"/>
    </row>
    <row r="199" spans="1:7" ht="30">
      <c r="A199" s="66" t="s">
        <v>438</v>
      </c>
      <c r="B199" s="12"/>
      <c r="C199" s="12" t="s">
        <v>13</v>
      </c>
      <c r="D199" s="12" t="s">
        <v>176</v>
      </c>
      <c r="E199" s="12" t="s">
        <v>658</v>
      </c>
      <c r="F199" s="12"/>
      <c r="G199" s="13">
        <f>SUM(G200)</f>
        <v>6000</v>
      </c>
    </row>
    <row r="200" spans="1:7">
      <c r="A200" s="66" t="s">
        <v>307</v>
      </c>
      <c r="B200" s="12"/>
      <c r="C200" s="12" t="s">
        <v>13</v>
      </c>
      <c r="D200" s="12" t="s">
        <v>176</v>
      </c>
      <c r="E200" s="12" t="s">
        <v>658</v>
      </c>
      <c r="F200" s="12" t="s">
        <v>273</v>
      </c>
      <c r="G200" s="13">
        <v>6000</v>
      </c>
    </row>
    <row r="201" spans="1:7" ht="30">
      <c r="A201" s="66" t="s">
        <v>673</v>
      </c>
      <c r="B201" s="12"/>
      <c r="C201" s="12" t="s">
        <v>13</v>
      </c>
      <c r="D201" s="12" t="s">
        <v>176</v>
      </c>
      <c r="E201" s="12" t="s">
        <v>339</v>
      </c>
      <c r="F201" s="12"/>
      <c r="G201" s="13">
        <f>SUM(G202)</f>
        <v>12841.1</v>
      </c>
    </row>
    <row r="202" spans="1:7">
      <c r="A202" s="66" t="s">
        <v>35</v>
      </c>
      <c r="B202" s="12"/>
      <c r="C202" s="12" t="s">
        <v>13</v>
      </c>
      <c r="D202" s="12" t="s">
        <v>176</v>
      </c>
      <c r="E202" s="12" t="s">
        <v>340</v>
      </c>
      <c r="F202" s="12"/>
      <c r="G202" s="13">
        <f>SUM(G203)</f>
        <v>12841.1</v>
      </c>
    </row>
    <row r="203" spans="1:7" ht="30">
      <c r="A203" s="66" t="s">
        <v>303</v>
      </c>
      <c r="B203" s="12"/>
      <c r="C203" s="12" t="s">
        <v>13</v>
      </c>
      <c r="D203" s="12" t="s">
        <v>176</v>
      </c>
      <c r="E203" s="12" t="s">
        <v>341</v>
      </c>
      <c r="F203" s="12"/>
      <c r="G203" s="13">
        <f>SUM(G204)</f>
        <v>12841.1</v>
      </c>
    </row>
    <row r="204" spans="1:7" ht="27.75" customHeight="1">
      <c r="A204" s="66" t="s">
        <v>52</v>
      </c>
      <c r="B204" s="12"/>
      <c r="C204" s="12" t="s">
        <v>13</v>
      </c>
      <c r="D204" s="12" t="s">
        <v>176</v>
      </c>
      <c r="E204" s="12" t="s">
        <v>341</v>
      </c>
      <c r="F204" s="12" t="s">
        <v>93</v>
      </c>
      <c r="G204" s="13">
        <v>12841.1</v>
      </c>
    </row>
    <row r="205" spans="1:7" ht="30" hidden="1">
      <c r="A205" s="66" t="s">
        <v>674</v>
      </c>
      <c r="B205" s="12"/>
      <c r="C205" s="12" t="s">
        <v>13</v>
      </c>
      <c r="D205" s="12" t="s">
        <v>176</v>
      </c>
      <c r="E205" s="12" t="s">
        <v>342</v>
      </c>
      <c r="F205" s="12"/>
      <c r="G205" s="13">
        <f>SUM(G206)</f>
        <v>0</v>
      </c>
    </row>
    <row r="206" spans="1:7" ht="30" hidden="1">
      <c r="A206" s="66" t="s">
        <v>306</v>
      </c>
      <c r="B206" s="12"/>
      <c r="C206" s="12" t="s">
        <v>13</v>
      </c>
      <c r="D206" s="12" t="s">
        <v>176</v>
      </c>
      <c r="E206" s="12" t="s">
        <v>365</v>
      </c>
      <c r="F206" s="12"/>
      <c r="G206" s="13">
        <f>SUM(G207)</f>
        <v>0</v>
      </c>
    </row>
    <row r="207" spans="1:7" hidden="1">
      <c r="A207" s="66" t="s">
        <v>307</v>
      </c>
      <c r="B207" s="12"/>
      <c r="C207" s="12" t="s">
        <v>13</v>
      </c>
      <c r="D207" s="12" t="s">
        <v>176</v>
      </c>
      <c r="E207" s="12" t="s">
        <v>365</v>
      </c>
      <c r="F207" s="12" t="s">
        <v>273</v>
      </c>
      <c r="G207" s="13"/>
    </row>
    <row r="208" spans="1:7" ht="22.5" customHeight="1">
      <c r="A208" s="7" t="s">
        <v>23</v>
      </c>
      <c r="B208" s="21"/>
      <c r="C208" s="8" t="s">
        <v>13</v>
      </c>
      <c r="D208" s="8" t="s">
        <v>24</v>
      </c>
      <c r="E208" s="9"/>
      <c r="F208" s="9"/>
      <c r="G208" s="6">
        <f>SUM(G209+G225+G231+G240)</f>
        <v>15815.4</v>
      </c>
    </row>
    <row r="209" spans="1:7">
      <c r="A209" s="7" t="s">
        <v>675</v>
      </c>
      <c r="B209" s="21"/>
      <c r="C209" s="8" t="s">
        <v>13</v>
      </c>
      <c r="D209" s="8" t="s">
        <v>24</v>
      </c>
      <c r="E209" s="9" t="s">
        <v>251</v>
      </c>
      <c r="F209" s="9"/>
      <c r="G209" s="6">
        <f>SUM(G210+G217)</f>
        <v>3700</v>
      </c>
    </row>
    <row r="210" spans="1:7" ht="30">
      <c r="A210" s="7" t="s">
        <v>562</v>
      </c>
      <c r="B210" s="21"/>
      <c r="C210" s="8" t="s">
        <v>13</v>
      </c>
      <c r="D210" s="8" t="s">
        <v>24</v>
      </c>
      <c r="E210" s="8" t="s">
        <v>252</v>
      </c>
      <c r="F210" s="9"/>
      <c r="G210" s="6">
        <f>SUM(G214)+G211</f>
        <v>1500</v>
      </c>
    </row>
    <row r="211" spans="1:7" ht="45" hidden="1">
      <c r="A211" s="7" t="s">
        <v>468</v>
      </c>
      <c r="B211" s="21"/>
      <c r="C211" s="8" t="s">
        <v>13</v>
      </c>
      <c r="D211" s="8" t="s">
        <v>24</v>
      </c>
      <c r="E211" s="8" t="s">
        <v>589</v>
      </c>
      <c r="F211" s="9"/>
      <c r="G211" s="6">
        <f>SUM(G212)</f>
        <v>0</v>
      </c>
    </row>
    <row r="212" spans="1:7" ht="30" hidden="1">
      <c r="A212" s="7" t="s">
        <v>590</v>
      </c>
      <c r="B212" s="21"/>
      <c r="C212" s="8" t="s">
        <v>13</v>
      </c>
      <c r="D212" s="8" t="s">
        <v>24</v>
      </c>
      <c r="E212" s="8" t="s">
        <v>591</v>
      </c>
      <c r="F212" s="9"/>
      <c r="G212" s="6">
        <f>SUM(G213)</f>
        <v>0</v>
      </c>
    </row>
    <row r="213" spans="1:7" hidden="1">
      <c r="A213" s="7" t="s">
        <v>22</v>
      </c>
      <c r="B213" s="21"/>
      <c r="C213" s="8" t="s">
        <v>13</v>
      </c>
      <c r="D213" s="8" t="s">
        <v>24</v>
      </c>
      <c r="E213" s="8" t="s">
        <v>591</v>
      </c>
      <c r="F213" s="9">
        <v>800</v>
      </c>
      <c r="G213" s="6"/>
    </row>
    <row r="214" spans="1:7" ht="30">
      <c r="A214" s="59" t="s">
        <v>18</v>
      </c>
      <c r="B214" s="189"/>
      <c r="C214" s="8" t="s">
        <v>13</v>
      </c>
      <c r="D214" s="8" t="s">
        <v>24</v>
      </c>
      <c r="E214" s="8" t="s">
        <v>429</v>
      </c>
      <c r="F214" s="9"/>
      <c r="G214" s="6">
        <f>SUM(G215)</f>
        <v>1500</v>
      </c>
    </row>
    <row r="215" spans="1:7">
      <c r="A215" s="7" t="s">
        <v>253</v>
      </c>
      <c r="B215" s="21"/>
      <c r="C215" s="8" t="s">
        <v>13</v>
      </c>
      <c r="D215" s="8" t="s">
        <v>24</v>
      </c>
      <c r="E215" s="8" t="s">
        <v>298</v>
      </c>
      <c r="F215" s="8"/>
      <c r="G215" s="6">
        <f>SUM(G216)</f>
        <v>1500</v>
      </c>
    </row>
    <row r="216" spans="1:7">
      <c r="A216" s="7" t="s">
        <v>22</v>
      </c>
      <c r="B216" s="21"/>
      <c r="C216" s="8" t="s">
        <v>13</v>
      </c>
      <c r="D216" s="8" t="s">
        <v>24</v>
      </c>
      <c r="E216" s="8" t="s">
        <v>298</v>
      </c>
      <c r="F216" s="8" t="s">
        <v>98</v>
      </c>
      <c r="G216" s="6">
        <v>1500</v>
      </c>
    </row>
    <row r="217" spans="1:7">
      <c r="A217" s="7" t="s">
        <v>254</v>
      </c>
      <c r="B217" s="21"/>
      <c r="C217" s="8" t="s">
        <v>13</v>
      </c>
      <c r="D217" s="8" t="s">
        <v>24</v>
      </c>
      <c r="E217" s="8" t="s">
        <v>255</v>
      </c>
      <c r="F217" s="9"/>
      <c r="G217" s="6">
        <f>SUM(G220)+G218</f>
        <v>2200</v>
      </c>
    </row>
    <row r="218" spans="1:7">
      <c r="A218" s="38" t="s">
        <v>100</v>
      </c>
      <c r="B218" s="21"/>
      <c r="C218" s="8" t="s">
        <v>13</v>
      </c>
      <c r="D218" s="8" t="s">
        <v>24</v>
      </c>
      <c r="E218" s="8" t="s">
        <v>803</v>
      </c>
      <c r="F218" s="9"/>
      <c r="G218" s="6">
        <f>SUM(G219)</f>
        <v>200</v>
      </c>
    </row>
    <row r="219" spans="1:7" ht="30">
      <c r="A219" s="7" t="s">
        <v>52</v>
      </c>
      <c r="B219" s="21"/>
      <c r="C219" s="8" t="s">
        <v>13</v>
      </c>
      <c r="D219" s="8" t="s">
        <v>24</v>
      </c>
      <c r="E219" s="8" t="s">
        <v>803</v>
      </c>
      <c r="F219" s="9">
        <v>200</v>
      </c>
      <c r="G219" s="6">
        <v>200</v>
      </c>
    </row>
    <row r="220" spans="1:7" ht="30">
      <c r="A220" s="59" t="s">
        <v>69</v>
      </c>
      <c r="B220" s="189"/>
      <c r="C220" s="8" t="s">
        <v>13</v>
      </c>
      <c r="D220" s="8" t="s">
        <v>24</v>
      </c>
      <c r="E220" s="8" t="s">
        <v>482</v>
      </c>
      <c r="F220" s="9"/>
      <c r="G220" s="6">
        <f>SUM(G221)+G223</f>
        <v>2000</v>
      </c>
    </row>
    <row r="221" spans="1:7" ht="30">
      <c r="A221" s="7" t="s">
        <v>487</v>
      </c>
      <c r="B221" s="21"/>
      <c r="C221" s="8" t="s">
        <v>13</v>
      </c>
      <c r="D221" s="8" t="s">
        <v>24</v>
      </c>
      <c r="E221" s="8" t="s">
        <v>296</v>
      </c>
      <c r="F221" s="8"/>
      <c r="G221" s="6">
        <f>SUM(G222)</f>
        <v>2000</v>
      </c>
    </row>
    <row r="222" spans="1:7" ht="30">
      <c r="A222" s="7" t="s">
        <v>248</v>
      </c>
      <c r="B222" s="21"/>
      <c r="C222" s="8" t="s">
        <v>13</v>
      </c>
      <c r="D222" s="8" t="s">
        <v>24</v>
      </c>
      <c r="E222" s="8" t="s">
        <v>296</v>
      </c>
      <c r="F222" s="8" t="s">
        <v>125</v>
      </c>
      <c r="G222" s="6">
        <v>2000</v>
      </c>
    </row>
    <row r="223" spans="1:7" ht="30" hidden="1">
      <c r="A223" s="7" t="s">
        <v>505</v>
      </c>
      <c r="B223" s="21"/>
      <c r="C223" s="8" t="s">
        <v>13</v>
      </c>
      <c r="D223" s="8" t="s">
        <v>24</v>
      </c>
      <c r="E223" s="8" t="s">
        <v>488</v>
      </c>
      <c r="F223" s="8"/>
      <c r="G223" s="6">
        <f>G224</f>
        <v>0</v>
      </c>
    </row>
    <row r="224" spans="1:7" ht="30" hidden="1">
      <c r="A224" s="7" t="s">
        <v>248</v>
      </c>
      <c r="B224" s="21"/>
      <c r="C224" s="8" t="s">
        <v>13</v>
      </c>
      <c r="D224" s="8" t="s">
        <v>24</v>
      </c>
      <c r="E224" s="8" t="s">
        <v>488</v>
      </c>
      <c r="F224" s="8" t="s">
        <v>125</v>
      </c>
      <c r="G224" s="6"/>
    </row>
    <row r="225" spans="1:7" ht="30">
      <c r="A225" s="66" t="s">
        <v>674</v>
      </c>
      <c r="B225" s="12"/>
      <c r="C225" s="12" t="s">
        <v>13</v>
      </c>
      <c r="D225" s="12" t="s">
        <v>24</v>
      </c>
      <c r="E225" s="12" t="s">
        <v>342</v>
      </c>
      <c r="F225" s="12"/>
      <c r="G225" s="13">
        <f>SUM(G226)</f>
        <v>5826.8</v>
      </c>
    </row>
    <row r="226" spans="1:7" ht="30">
      <c r="A226" s="66" t="s">
        <v>676</v>
      </c>
      <c r="B226" s="12"/>
      <c r="C226" s="12" t="s">
        <v>13</v>
      </c>
      <c r="D226" s="12" t="s">
        <v>24</v>
      </c>
      <c r="E226" s="12" t="s">
        <v>343</v>
      </c>
      <c r="F226" s="12"/>
      <c r="G226" s="13">
        <f>SUM(G227)</f>
        <v>5826.8</v>
      </c>
    </row>
    <row r="227" spans="1:7">
      <c r="A227" s="66" t="s">
        <v>45</v>
      </c>
      <c r="B227" s="12"/>
      <c r="C227" s="12" t="s">
        <v>13</v>
      </c>
      <c r="D227" s="12" t="s">
        <v>24</v>
      </c>
      <c r="E227" s="12" t="s">
        <v>344</v>
      </c>
      <c r="F227" s="12"/>
      <c r="G227" s="13">
        <f>SUM(G228:G230)</f>
        <v>5826.8</v>
      </c>
    </row>
    <row r="228" spans="1:7" ht="45">
      <c r="A228" s="66" t="s">
        <v>51</v>
      </c>
      <c r="B228" s="12"/>
      <c r="C228" s="12" t="s">
        <v>13</v>
      </c>
      <c r="D228" s="12" t="s">
        <v>24</v>
      </c>
      <c r="E228" s="12" t="s">
        <v>344</v>
      </c>
      <c r="F228" s="12" t="s">
        <v>91</v>
      </c>
      <c r="G228" s="13">
        <v>4777.5</v>
      </c>
    </row>
    <row r="229" spans="1:7" ht="30">
      <c r="A229" s="66" t="s">
        <v>52</v>
      </c>
      <c r="B229" s="12"/>
      <c r="C229" s="12" t="s">
        <v>13</v>
      </c>
      <c r="D229" s="12" t="s">
        <v>24</v>
      </c>
      <c r="E229" s="12" t="s">
        <v>344</v>
      </c>
      <c r="F229" s="12" t="s">
        <v>93</v>
      </c>
      <c r="G229" s="13">
        <v>1027.5</v>
      </c>
    </row>
    <row r="230" spans="1:7">
      <c r="A230" s="66" t="s">
        <v>22</v>
      </c>
      <c r="B230" s="12"/>
      <c r="C230" s="12" t="s">
        <v>13</v>
      </c>
      <c r="D230" s="12" t="s">
        <v>24</v>
      </c>
      <c r="E230" s="12" t="s">
        <v>344</v>
      </c>
      <c r="F230" s="12" t="s">
        <v>98</v>
      </c>
      <c r="G230" s="13">
        <v>21.8</v>
      </c>
    </row>
    <row r="231" spans="1:7" ht="30">
      <c r="A231" s="7" t="s">
        <v>665</v>
      </c>
      <c r="B231" s="21"/>
      <c r="C231" s="8" t="s">
        <v>13</v>
      </c>
      <c r="D231" s="8" t="s">
        <v>24</v>
      </c>
      <c r="E231" s="9" t="s">
        <v>232</v>
      </c>
      <c r="F231" s="8"/>
      <c r="G231" s="6">
        <f>SUM(G232)</f>
        <v>4189.6000000000004</v>
      </c>
    </row>
    <row r="232" spans="1:7" ht="45">
      <c r="A232" s="7" t="s">
        <v>256</v>
      </c>
      <c r="B232" s="21"/>
      <c r="C232" s="8" t="s">
        <v>13</v>
      </c>
      <c r="D232" s="8" t="s">
        <v>24</v>
      </c>
      <c r="E232" s="9" t="s">
        <v>257</v>
      </c>
      <c r="F232" s="8"/>
      <c r="G232" s="6">
        <f>SUM(G233)+G234+G236+G238</f>
        <v>4189.6000000000004</v>
      </c>
    </row>
    <row r="233" spans="1:7" ht="30">
      <c r="A233" s="66" t="s">
        <v>52</v>
      </c>
      <c r="B233" s="21"/>
      <c r="C233" s="8" t="s">
        <v>13</v>
      </c>
      <c r="D233" s="8" t="s">
        <v>24</v>
      </c>
      <c r="E233" s="9" t="s">
        <v>257</v>
      </c>
      <c r="F233" s="8" t="s">
        <v>93</v>
      </c>
      <c r="G233" s="6">
        <f>3622.6-50</f>
        <v>3572.6</v>
      </c>
    </row>
    <row r="234" spans="1:7" ht="30">
      <c r="A234" s="7" t="s">
        <v>683</v>
      </c>
      <c r="B234" s="21"/>
      <c r="C234" s="8" t="s">
        <v>13</v>
      </c>
      <c r="D234" s="8" t="s">
        <v>24</v>
      </c>
      <c r="E234" s="9" t="s">
        <v>829</v>
      </c>
      <c r="F234" s="9"/>
      <c r="G234" s="6">
        <f>SUM(G235)</f>
        <v>265</v>
      </c>
    </row>
    <row r="235" spans="1:7" ht="30">
      <c r="A235" s="7" t="s">
        <v>52</v>
      </c>
      <c r="B235" s="21"/>
      <c r="C235" s="8" t="s">
        <v>13</v>
      </c>
      <c r="D235" s="8" t="s">
        <v>24</v>
      </c>
      <c r="E235" s="9" t="s">
        <v>829</v>
      </c>
      <c r="F235" s="9">
        <v>200</v>
      </c>
      <c r="G235" s="6">
        <v>265</v>
      </c>
    </row>
    <row r="236" spans="1:7" ht="30">
      <c r="A236" s="7" t="s">
        <v>832</v>
      </c>
      <c r="B236" s="21"/>
      <c r="C236" s="8" t="s">
        <v>13</v>
      </c>
      <c r="D236" s="8" t="s">
        <v>24</v>
      </c>
      <c r="E236" s="9" t="s">
        <v>831</v>
      </c>
      <c r="F236" s="9"/>
      <c r="G236" s="6">
        <f>SUM(G237)</f>
        <v>50</v>
      </c>
    </row>
    <row r="237" spans="1:7" ht="30">
      <c r="A237" s="7" t="s">
        <v>52</v>
      </c>
      <c r="B237" s="21"/>
      <c r="C237" s="8" t="s">
        <v>13</v>
      </c>
      <c r="D237" s="8" t="s">
        <v>24</v>
      </c>
      <c r="E237" s="9" t="s">
        <v>831</v>
      </c>
      <c r="F237" s="9">
        <v>200</v>
      </c>
      <c r="G237" s="6">
        <v>50</v>
      </c>
    </row>
    <row r="238" spans="1:7" ht="30">
      <c r="A238" s="7" t="s">
        <v>684</v>
      </c>
      <c r="B238" s="21"/>
      <c r="C238" s="8" t="s">
        <v>13</v>
      </c>
      <c r="D238" s="8" t="s">
        <v>24</v>
      </c>
      <c r="E238" s="9" t="s">
        <v>830</v>
      </c>
      <c r="F238" s="9"/>
      <c r="G238" s="6">
        <f>SUM(G239)</f>
        <v>302</v>
      </c>
    </row>
    <row r="239" spans="1:7" ht="30">
      <c r="A239" s="7" t="s">
        <v>52</v>
      </c>
      <c r="B239" s="21"/>
      <c r="C239" s="8" t="s">
        <v>13</v>
      </c>
      <c r="D239" s="8" t="s">
        <v>24</v>
      </c>
      <c r="E239" s="9" t="s">
        <v>830</v>
      </c>
      <c r="F239" s="9">
        <v>200</v>
      </c>
      <c r="G239" s="6">
        <v>302</v>
      </c>
    </row>
    <row r="240" spans="1:7" ht="30">
      <c r="A240" s="66" t="s">
        <v>773</v>
      </c>
      <c r="B240" s="21"/>
      <c r="C240" s="8" t="s">
        <v>13</v>
      </c>
      <c r="D240" s="8" t="s">
        <v>24</v>
      </c>
      <c r="E240" s="9" t="s">
        <v>614</v>
      </c>
      <c r="F240" s="9"/>
      <c r="G240" s="6">
        <f>SUM(G242+G243)</f>
        <v>2099</v>
      </c>
    </row>
    <row r="241" spans="1:7" ht="19.5" customHeight="1">
      <c r="A241" s="7" t="s">
        <v>35</v>
      </c>
      <c r="B241" s="21"/>
      <c r="C241" s="8" t="s">
        <v>13</v>
      </c>
      <c r="D241" s="8" t="s">
        <v>24</v>
      </c>
      <c r="E241" s="9" t="s">
        <v>685</v>
      </c>
      <c r="F241" s="8"/>
      <c r="G241" s="6">
        <f>SUM(G242)</f>
        <v>99</v>
      </c>
    </row>
    <row r="242" spans="1:7" ht="30">
      <c r="A242" s="7" t="s">
        <v>52</v>
      </c>
      <c r="B242" s="21"/>
      <c r="C242" s="8" t="s">
        <v>13</v>
      </c>
      <c r="D242" s="8" t="s">
        <v>24</v>
      </c>
      <c r="E242" s="9" t="s">
        <v>685</v>
      </c>
      <c r="F242" s="8" t="s">
        <v>93</v>
      </c>
      <c r="G242" s="6">
        <v>99</v>
      </c>
    </row>
    <row r="243" spans="1:7" ht="30">
      <c r="A243" s="7" t="s">
        <v>69</v>
      </c>
      <c r="B243" s="21"/>
      <c r="C243" s="8" t="s">
        <v>13</v>
      </c>
      <c r="D243" s="8" t="s">
        <v>24</v>
      </c>
      <c r="E243" s="9" t="s">
        <v>686</v>
      </c>
      <c r="F243" s="8"/>
      <c r="G243" s="6">
        <f>SUM(G244)</f>
        <v>2000</v>
      </c>
    </row>
    <row r="244" spans="1:7" ht="30">
      <c r="A244" s="7" t="s">
        <v>774</v>
      </c>
      <c r="B244" s="21"/>
      <c r="C244" s="8" t="s">
        <v>13</v>
      </c>
      <c r="D244" s="8" t="s">
        <v>24</v>
      </c>
      <c r="E244" s="9" t="s">
        <v>687</v>
      </c>
      <c r="F244" s="8"/>
      <c r="G244" s="6">
        <f>SUM(G245)</f>
        <v>2000</v>
      </c>
    </row>
    <row r="245" spans="1:7" ht="30">
      <c r="A245" s="7" t="s">
        <v>248</v>
      </c>
      <c r="B245" s="21"/>
      <c r="C245" s="8" t="s">
        <v>13</v>
      </c>
      <c r="D245" s="8" t="s">
        <v>24</v>
      </c>
      <c r="E245" s="9" t="s">
        <v>687</v>
      </c>
      <c r="F245" s="8" t="s">
        <v>125</v>
      </c>
      <c r="G245" s="6">
        <v>2000</v>
      </c>
    </row>
    <row r="246" spans="1:7">
      <c r="A246" s="7" t="s">
        <v>258</v>
      </c>
      <c r="B246" s="21"/>
      <c r="C246" s="8" t="s">
        <v>172</v>
      </c>
      <c r="D246" s="8"/>
      <c r="E246" s="9"/>
      <c r="F246" s="8"/>
      <c r="G246" s="6">
        <f>SUM(G247+G260+G291+G334)</f>
        <v>247348.19999999995</v>
      </c>
    </row>
    <row r="247" spans="1:7" hidden="1">
      <c r="A247" s="7" t="s">
        <v>178</v>
      </c>
      <c r="B247" s="21"/>
      <c r="C247" s="8" t="s">
        <v>172</v>
      </c>
      <c r="D247" s="8" t="s">
        <v>34</v>
      </c>
      <c r="E247" s="9"/>
      <c r="F247" s="8"/>
      <c r="G247" s="6">
        <f>SUM(G257)+G253+G248</f>
        <v>0</v>
      </c>
    </row>
    <row r="248" spans="1:7" ht="45" hidden="1">
      <c r="A248" s="10" t="s">
        <v>543</v>
      </c>
      <c r="B248" s="8"/>
      <c r="C248" s="8" t="s">
        <v>172</v>
      </c>
      <c r="D248" s="8" t="s">
        <v>34</v>
      </c>
      <c r="E248" s="9" t="s">
        <v>546</v>
      </c>
      <c r="F248" s="8"/>
      <c r="G248" s="6">
        <f>SUM(G249)</f>
        <v>0</v>
      </c>
    </row>
    <row r="249" spans="1:7" ht="30" hidden="1">
      <c r="A249" s="10" t="s">
        <v>775</v>
      </c>
      <c r="B249" s="8"/>
      <c r="C249" s="8" t="s">
        <v>172</v>
      </c>
      <c r="D249" s="8" t="s">
        <v>34</v>
      </c>
      <c r="E249" s="9" t="s">
        <v>567</v>
      </c>
      <c r="F249" s="8"/>
      <c r="G249" s="6">
        <f>SUM(G250)</f>
        <v>0</v>
      </c>
    </row>
    <row r="250" spans="1:7" ht="45" hidden="1">
      <c r="A250" s="7" t="s">
        <v>520</v>
      </c>
      <c r="B250" s="8"/>
      <c r="C250" s="8" t="s">
        <v>172</v>
      </c>
      <c r="D250" s="8" t="s">
        <v>34</v>
      </c>
      <c r="E250" s="9" t="s">
        <v>568</v>
      </c>
      <c r="F250" s="8"/>
      <c r="G250" s="6">
        <f>SUM(G251)</f>
        <v>0</v>
      </c>
    </row>
    <row r="251" spans="1:7" ht="30" hidden="1">
      <c r="A251" s="7" t="s">
        <v>569</v>
      </c>
      <c r="B251" s="8"/>
      <c r="C251" s="8" t="s">
        <v>172</v>
      </c>
      <c r="D251" s="8" t="s">
        <v>34</v>
      </c>
      <c r="E251" s="9" t="s">
        <v>570</v>
      </c>
      <c r="F251" s="8"/>
      <c r="G251" s="6">
        <f>SUM(G252)</f>
        <v>0</v>
      </c>
    </row>
    <row r="252" spans="1:7" ht="30" hidden="1">
      <c r="A252" s="7" t="s">
        <v>272</v>
      </c>
      <c r="B252" s="8"/>
      <c r="C252" s="8" t="s">
        <v>172</v>
      </c>
      <c r="D252" s="8" t="s">
        <v>34</v>
      </c>
      <c r="E252" s="9" t="s">
        <v>570</v>
      </c>
      <c r="F252" s="8" t="s">
        <v>273</v>
      </c>
      <c r="G252" s="6"/>
    </row>
    <row r="253" spans="1:7" ht="30" hidden="1">
      <c r="A253" s="190" t="s">
        <v>812</v>
      </c>
      <c r="B253" s="21"/>
      <c r="C253" s="8" t="s">
        <v>172</v>
      </c>
      <c r="D253" s="8" t="s">
        <v>34</v>
      </c>
      <c r="E253" s="9" t="s">
        <v>533</v>
      </c>
      <c r="F253" s="8"/>
      <c r="G253" s="6">
        <f>SUM(G254)</f>
        <v>0</v>
      </c>
    </row>
    <row r="254" spans="1:7" ht="45" hidden="1">
      <c r="A254" s="7" t="s">
        <v>468</v>
      </c>
      <c r="B254" s="21"/>
      <c r="C254" s="8" t="s">
        <v>172</v>
      </c>
      <c r="D254" s="8" t="s">
        <v>34</v>
      </c>
      <c r="E254" s="9" t="s">
        <v>534</v>
      </c>
      <c r="F254" s="8"/>
      <c r="G254" s="6">
        <f>SUM(G255)</f>
        <v>0</v>
      </c>
    </row>
    <row r="255" spans="1:7" ht="60" hidden="1">
      <c r="A255" s="7" t="s">
        <v>532</v>
      </c>
      <c r="B255" s="21"/>
      <c r="C255" s="8" t="s">
        <v>172</v>
      </c>
      <c r="D255" s="8" t="s">
        <v>34</v>
      </c>
      <c r="E255" s="9" t="s">
        <v>535</v>
      </c>
      <c r="F255" s="8"/>
      <c r="G255" s="6">
        <f>SUM(G256)</f>
        <v>0</v>
      </c>
    </row>
    <row r="256" spans="1:7" hidden="1">
      <c r="A256" s="66" t="s">
        <v>307</v>
      </c>
      <c r="B256" s="21"/>
      <c r="C256" s="8" t="s">
        <v>172</v>
      </c>
      <c r="D256" s="8" t="s">
        <v>34</v>
      </c>
      <c r="E256" s="9" t="s">
        <v>535</v>
      </c>
      <c r="F256" s="8" t="s">
        <v>273</v>
      </c>
      <c r="G256" s="6"/>
    </row>
    <row r="257" spans="1:7" ht="30" hidden="1">
      <c r="A257" s="7" t="s">
        <v>259</v>
      </c>
      <c r="B257" s="21"/>
      <c r="C257" s="8" t="s">
        <v>172</v>
      </c>
      <c r="D257" s="8" t="s">
        <v>34</v>
      </c>
      <c r="E257" s="9" t="s">
        <v>260</v>
      </c>
      <c r="F257" s="8"/>
      <c r="G257" s="6">
        <f>SUM(G258)</f>
        <v>0</v>
      </c>
    </row>
    <row r="258" spans="1:7" hidden="1">
      <c r="A258" s="7" t="s">
        <v>261</v>
      </c>
      <c r="B258" s="21"/>
      <c r="C258" s="8" t="s">
        <v>262</v>
      </c>
      <c r="D258" s="8" t="s">
        <v>34</v>
      </c>
      <c r="E258" s="9" t="s">
        <v>263</v>
      </c>
      <c r="F258" s="8"/>
      <c r="G258" s="6">
        <f>SUM(G259)</f>
        <v>0</v>
      </c>
    </row>
    <row r="259" spans="1:7" hidden="1">
      <c r="A259" s="7" t="s">
        <v>92</v>
      </c>
      <c r="B259" s="21"/>
      <c r="C259" s="8" t="s">
        <v>262</v>
      </c>
      <c r="D259" s="8" t="s">
        <v>34</v>
      </c>
      <c r="E259" s="9" t="s">
        <v>263</v>
      </c>
      <c r="F259" s="8" t="s">
        <v>93</v>
      </c>
      <c r="G259" s="6"/>
    </row>
    <row r="260" spans="1:7">
      <c r="A260" s="66" t="s">
        <v>179</v>
      </c>
      <c r="B260" s="12"/>
      <c r="C260" s="12" t="s">
        <v>172</v>
      </c>
      <c r="D260" s="12" t="s">
        <v>44</v>
      </c>
      <c r="E260" s="12"/>
      <c r="F260" s="12"/>
      <c r="G260" s="13">
        <f>SUM(G261+G266+G271+G275)+G285</f>
        <v>23767</v>
      </c>
    </row>
    <row r="261" spans="1:7" ht="45" hidden="1">
      <c r="A261" s="10" t="s">
        <v>543</v>
      </c>
      <c r="B261" s="12"/>
      <c r="C261" s="12" t="s">
        <v>172</v>
      </c>
      <c r="D261" s="12" t="s">
        <v>44</v>
      </c>
      <c r="E261" s="43" t="s">
        <v>546</v>
      </c>
      <c r="F261" s="43"/>
      <c r="G261" s="6">
        <f>SUM(G262)</f>
        <v>0</v>
      </c>
    </row>
    <row r="262" spans="1:7" hidden="1">
      <c r="A262" s="10" t="s">
        <v>308</v>
      </c>
      <c r="B262" s="12"/>
      <c r="C262" s="12" t="s">
        <v>172</v>
      </c>
      <c r="D262" s="12" t="s">
        <v>44</v>
      </c>
      <c r="E262" s="43" t="s">
        <v>547</v>
      </c>
      <c r="F262" s="43"/>
      <c r="G262" s="6">
        <f>SUM(G263)</f>
        <v>0</v>
      </c>
    </row>
    <row r="263" spans="1:7" ht="45" hidden="1">
      <c r="A263" s="7" t="s">
        <v>468</v>
      </c>
      <c r="B263" s="12"/>
      <c r="C263" s="12" t="s">
        <v>172</v>
      </c>
      <c r="D263" s="12" t="s">
        <v>44</v>
      </c>
      <c r="E263" s="43" t="s">
        <v>548</v>
      </c>
      <c r="F263" s="43"/>
      <c r="G263" s="6">
        <f>SUM(G264)</f>
        <v>0</v>
      </c>
    </row>
    <row r="264" spans="1:7" ht="45" hidden="1">
      <c r="A264" s="66" t="s">
        <v>552</v>
      </c>
      <c r="B264" s="12"/>
      <c r="C264" s="12" t="s">
        <v>172</v>
      </c>
      <c r="D264" s="12" t="s">
        <v>44</v>
      </c>
      <c r="E264" s="43" t="s">
        <v>551</v>
      </c>
      <c r="F264" s="43"/>
      <c r="G264" s="6">
        <f>SUM(G265)</f>
        <v>0</v>
      </c>
    </row>
    <row r="265" spans="1:7" ht="30" hidden="1">
      <c r="A265" s="66" t="s">
        <v>52</v>
      </c>
      <c r="B265" s="12"/>
      <c r="C265" s="12" t="s">
        <v>172</v>
      </c>
      <c r="D265" s="12" t="s">
        <v>44</v>
      </c>
      <c r="E265" s="43" t="s">
        <v>551</v>
      </c>
      <c r="F265" s="43" t="s">
        <v>93</v>
      </c>
      <c r="G265" s="6"/>
    </row>
    <row r="266" spans="1:7" ht="30">
      <c r="A266" s="66" t="s">
        <v>677</v>
      </c>
      <c r="B266" s="12"/>
      <c r="C266" s="12" t="s">
        <v>172</v>
      </c>
      <c r="D266" s="12" t="s">
        <v>44</v>
      </c>
      <c r="E266" s="12" t="s">
        <v>345</v>
      </c>
      <c r="F266" s="12"/>
      <c r="G266" s="13">
        <f>SUM(G267)</f>
        <v>5800</v>
      </c>
    </row>
    <row r="267" spans="1:7">
      <c r="A267" s="66" t="s">
        <v>35</v>
      </c>
      <c r="B267" s="12"/>
      <c r="C267" s="12" t="s">
        <v>172</v>
      </c>
      <c r="D267" s="12" t="s">
        <v>44</v>
      </c>
      <c r="E267" s="12" t="s">
        <v>346</v>
      </c>
      <c r="F267" s="12"/>
      <c r="G267" s="13">
        <f>SUM(G268)</f>
        <v>5800</v>
      </c>
    </row>
    <row r="268" spans="1:7">
      <c r="A268" s="66" t="s">
        <v>304</v>
      </c>
      <c r="B268" s="12"/>
      <c r="C268" s="12" t="s">
        <v>172</v>
      </c>
      <c r="D268" s="12" t="s">
        <v>44</v>
      </c>
      <c r="E268" s="12" t="s">
        <v>347</v>
      </c>
      <c r="F268" s="12"/>
      <c r="G268" s="13">
        <f>SUM(G269:G270)</f>
        <v>5800</v>
      </c>
    </row>
    <row r="269" spans="1:7" ht="27.75" customHeight="1">
      <c r="A269" s="66" t="s">
        <v>52</v>
      </c>
      <c r="B269" s="12"/>
      <c r="C269" s="12" t="s">
        <v>172</v>
      </c>
      <c r="D269" s="12" t="s">
        <v>44</v>
      </c>
      <c r="E269" s="12" t="s">
        <v>347</v>
      </c>
      <c r="F269" s="12" t="s">
        <v>93</v>
      </c>
      <c r="G269" s="13">
        <v>5800</v>
      </c>
    </row>
    <row r="270" spans="1:7" hidden="1">
      <c r="A270" s="66" t="s">
        <v>22</v>
      </c>
      <c r="B270" s="12"/>
      <c r="C270" s="12" t="s">
        <v>172</v>
      </c>
      <c r="D270" s="12" t="s">
        <v>44</v>
      </c>
      <c r="E270" s="12" t="s">
        <v>347</v>
      </c>
      <c r="F270" s="12" t="s">
        <v>98</v>
      </c>
      <c r="G270" s="13"/>
    </row>
    <row r="271" spans="1:7" ht="30">
      <c r="A271" s="66" t="s">
        <v>678</v>
      </c>
      <c r="B271" s="12"/>
      <c r="C271" s="12" t="s">
        <v>172</v>
      </c>
      <c r="D271" s="12" t="s">
        <v>44</v>
      </c>
      <c r="E271" s="12" t="s">
        <v>348</v>
      </c>
      <c r="F271" s="12"/>
      <c r="G271" s="13">
        <f>SUM(G272)</f>
        <v>1067</v>
      </c>
    </row>
    <row r="272" spans="1:7">
      <c r="A272" s="66" t="s">
        <v>35</v>
      </c>
      <c r="B272" s="12"/>
      <c r="C272" s="12" t="s">
        <v>172</v>
      </c>
      <c r="D272" s="12" t="s">
        <v>44</v>
      </c>
      <c r="E272" s="12" t="s">
        <v>349</v>
      </c>
      <c r="F272" s="12"/>
      <c r="G272" s="13">
        <f>SUM(G273)</f>
        <v>1067</v>
      </c>
    </row>
    <row r="273" spans="1:7">
      <c r="A273" s="66" t="s">
        <v>304</v>
      </c>
      <c r="B273" s="12"/>
      <c r="C273" s="12" t="s">
        <v>172</v>
      </c>
      <c r="D273" s="12" t="s">
        <v>44</v>
      </c>
      <c r="E273" s="12" t="s">
        <v>350</v>
      </c>
      <c r="F273" s="12"/>
      <c r="G273" s="13">
        <f>SUM(G274:G274)</f>
        <v>1067</v>
      </c>
    </row>
    <row r="274" spans="1:7" ht="30">
      <c r="A274" s="66" t="s">
        <v>52</v>
      </c>
      <c r="B274" s="12"/>
      <c r="C274" s="12" t="s">
        <v>172</v>
      </c>
      <c r="D274" s="12" t="s">
        <v>44</v>
      </c>
      <c r="E274" s="12" t="s">
        <v>350</v>
      </c>
      <c r="F274" s="12" t="s">
        <v>93</v>
      </c>
      <c r="G274" s="13">
        <v>1067</v>
      </c>
    </row>
    <row r="275" spans="1:7" ht="30">
      <c r="A275" s="66" t="s">
        <v>679</v>
      </c>
      <c r="B275" s="12"/>
      <c r="C275" s="12" t="s">
        <v>172</v>
      </c>
      <c r="D275" s="12" t="s">
        <v>44</v>
      </c>
      <c r="E275" s="12" t="s">
        <v>268</v>
      </c>
      <c r="F275" s="12"/>
      <c r="G275" s="13">
        <f>SUM(G276,G279)</f>
        <v>4900</v>
      </c>
    </row>
    <row r="276" spans="1:7" ht="30" hidden="1">
      <c r="A276" s="66" t="s">
        <v>305</v>
      </c>
      <c r="B276" s="12"/>
      <c r="C276" s="12" t="s">
        <v>172</v>
      </c>
      <c r="D276" s="12" t="s">
        <v>44</v>
      </c>
      <c r="E276" s="12" t="s">
        <v>351</v>
      </c>
      <c r="F276" s="12"/>
      <c r="G276" s="13">
        <f>SUM(G277)</f>
        <v>0</v>
      </c>
    </row>
    <row r="277" spans="1:7" ht="30" hidden="1">
      <c r="A277" s="66" t="s">
        <v>306</v>
      </c>
      <c r="B277" s="12"/>
      <c r="C277" s="12" t="s">
        <v>172</v>
      </c>
      <c r="D277" s="12" t="s">
        <v>44</v>
      </c>
      <c r="E277" s="12" t="s">
        <v>352</v>
      </c>
      <c r="F277" s="12"/>
      <c r="G277" s="13">
        <f>SUM(G278)</f>
        <v>0</v>
      </c>
    </row>
    <row r="278" spans="1:7" hidden="1">
      <c r="A278" s="66" t="s">
        <v>307</v>
      </c>
      <c r="B278" s="12"/>
      <c r="C278" s="12" t="s">
        <v>172</v>
      </c>
      <c r="D278" s="12" t="s">
        <v>44</v>
      </c>
      <c r="E278" s="12" t="s">
        <v>352</v>
      </c>
      <c r="F278" s="12" t="s">
        <v>273</v>
      </c>
      <c r="G278" s="13"/>
    </row>
    <row r="279" spans="1:7">
      <c r="A279" s="66" t="s">
        <v>308</v>
      </c>
      <c r="B279" s="12"/>
      <c r="C279" s="12" t="s">
        <v>172</v>
      </c>
      <c r="D279" s="12" t="s">
        <v>44</v>
      </c>
      <c r="E279" s="12" t="s">
        <v>353</v>
      </c>
      <c r="F279" s="12"/>
      <c r="G279" s="13">
        <f>SUM(G283)+G280</f>
        <v>4900</v>
      </c>
    </row>
    <row r="280" spans="1:7" hidden="1">
      <c r="A280" s="66" t="s">
        <v>35</v>
      </c>
      <c r="B280" s="12"/>
      <c r="C280" s="12" t="s">
        <v>172</v>
      </c>
      <c r="D280" s="12" t="s">
        <v>44</v>
      </c>
      <c r="E280" s="12" t="s">
        <v>594</v>
      </c>
      <c r="F280" s="12"/>
      <c r="G280" s="13">
        <f>SUM(G281)</f>
        <v>0</v>
      </c>
    </row>
    <row r="281" spans="1:7" hidden="1">
      <c r="A281" s="66" t="s">
        <v>304</v>
      </c>
      <c r="B281" s="12"/>
      <c r="C281" s="12" t="s">
        <v>172</v>
      </c>
      <c r="D281" s="12" t="s">
        <v>44</v>
      </c>
      <c r="E281" s="12" t="s">
        <v>595</v>
      </c>
      <c r="F281" s="12"/>
      <c r="G281" s="13">
        <f>SUM(G282)</f>
        <v>0</v>
      </c>
    </row>
    <row r="282" spans="1:7" ht="30" hidden="1">
      <c r="A282" s="66" t="s">
        <v>52</v>
      </c>
      <c r="B282" s="12"/>
      <c r="C282" s="12" t="s">
        <v>172</v>
      </c>
      <c r="D282" s="12" t="s">
        <v>44</v>
      </c>
      <c r="E282" s="12" t="s">
        <v>595</v>
      </c>
      <c r="F282" s="12" t="s">
        <v>93</v>
      </c>
      <c r="G282" s="13"/>
    </row>
    <row r="283" spans="1:7" ht="30">
      <c r="A283" s="66" t="s">
        <v>306</v>
      </c>
      <c r="B283" s="12"/>
      <c r="C283" s="12" t="s">
        <v>172</v>
      </c>
      <c r="D283" s="12" t="s">
        <v>44</v>
      </c>
      <c r="E283" s="12" t="s">
        <v>354</v>
      </c>
      <c r="F283" s="12"/>
      <c r="G283" s="13">
        <f>SUM(G284)</f>
        <v>4900</v>
      </c>
    </row>
    <row r="284" spans="1:7">
      <c r="A284" s="66" t="s">
        <v>307</v>
      </c>
      <c r="B284" s="12"/>
      <c r="C284" s="12" t="s">
        <v>172</v>
      </c>
      <c r="D284" s="12" t="s">
        <v>44</v>
      </c>
      <c r="E284" s="12" t="s">
        <v>354</v>
      </c>
      <c r="F284" s="12" t="s">
        <v>273</v>
      </c>
      <c r="G284" s="13">
        <v>4900</v>
      </c>
    </row>
    <row r="285" spans="1:7" ht="31.5" customHeight="1">
      <c r="A285" s="66" t="s">
        <v>665</v>
      </c>
      <c r="B285" s="12"/>
      <c r="C285" s="12" t="s">
        <v>172</v>
      </c>
      <c r="D285" s="12" t="s">
        <v>44</v>
      </c>
      <c r="E285" s="12" t="s">
        <v>232</v>
      </c>
      <c r="F285" s="12"/>
      <c r="G285" s="13">
        <f>SUM(G286)</f>
        <v>12000</v>
      </c>
    </row>
    <row r="286" spans="1:7" ht="30">
      <c r="A286" s="66" t="s">
        <v>233</v>
      </c>
      <c r="B286" s="12"/>
      <c r="C286" s="12" t="s">
        <v>172</v>
      </c>
      <c r="D286" s="12" t="s">
        <v>44</v>
      </c>
      <c r="E286" s="12" t="s">
        <v>234</v>
      </c>
      <c r="F286" s="12"/>
      <c r="G286" s="13">
        <f>SUM(G287)</f>
        <v>12000</v>
      </c>
    </row>
    <row r="287" spans="1:7" ht="35.25" customHeight="1">
      <c r="A287" s="66" t="s">
        <v>80</v>
      </c>
      <c r="B287" s="12"/>
      <c r="C287" s="12" t="s">
        <v>172</v>
      </c>
      <c r="D287" s="12" t="s">
        <v>44</v>
      </c>
      <c r="E287" s="12" t="s">
        <v>235</v>
      </c>
      <c r="F287" s="12"/>
      <c r="G287" s="13">
        <f>SUM(G288)</f>
        <v>12000</v>
      </c>
    </row>
    <row r="288" spans="1:7" ht="30">
      <c r="A288" s="7" t="s">
        <v>626</v>
      </c>
      <c r="B288" s="12"/>
      <c r="C288" s="12" t="s">
        <v>172</v>
      </c>
      <c r="D288" s="12" t="s">
        <v>44</v>
      </c>
      <c r="E288" s="12" t="s">
        <v>237</v>
      </c>
      <c r="F288" s="12"/>
      <c r="G288" s="13">
        <f>SUM(G289:G290)</f>
        <v>12000</v>
      </c>
    </row>
    <row r="289" spans="1:7" ht="30" hidden="1">
      <c r="A289" s="66" t="s">
        <v>52</v>
      </c>
      <c r="B289" s="12"/>
      <c r="C289" s="12" t="s">
        <v>172</v>
      </c>
      <c r="D289" s="12" t="s">
        <v>44</v>
      </c>
      <c r="E289" s="12" t="s">
        <v>237</v>
      </c>
      <c r="F289" s="12" t="s">
        <v>93</v>
      </c>
      <c r="G289" s="13"/>
    </row>
    <row r="290" spans="1:7">
      <c r="A290" s="66" t="s">
        <v>307</v>
      </c>
      <c r="B290" s="12"/>
      <c r="C290" s="12" t="s">
        <v>172</v>
      </c>
      <c r="D290" s="12" t="s">
        <v>44</v>
      </c>
      <c r="E290" s="12" t="s">
        <v>237</v>
      </c>
      <c r="F290" s="12" t="s">
        <v>273</v>
      </c>
      <c r="G290" s="13">
        <v>12000</v>
      </c>
    </row>
    <row r="291" spans="1:7">
      <c r="A291" s="66" t="s">
        <v>180</v>
      </c>
      <c r="B291" s="12"/>
      <c r="C291" s="12" t="s">
        <v>172</v>
      </c>
      <c r="D291" s="12" t="s">
        <v>54</v>
      </c>
      <c r="E291" s="12"/>
      <c r="F291" s="12"/>
      <c r="G291" s="13">
        <f>SUM(G301,G319,G327)+G297+G323+G292</f>
        <v>197767.89999999997</v>
      </c>
    </row>
    <row r="292" spans="1:7" ht="30">
      <c r="A292" s="10" t="s">
        <v>694</v>
      </c>
      <c r="B292" s="12"/>
      <c r="C292" s="12" t="s">
        <v>172</v>
      </c>
      <c r="D292" s="12" t="s">
        <v>54</v>
      </c>
      <c r="E292" s="12" t="s">
        <v>695</v>
      </c>
      <c r="F292" s="12"/>
      <c r="G292" s="13">
        <f>SUM(G293)</f>
        <v>60096.7</v>
      </c>
    </row>
    <row r="293" spans="1:7">
      <c r="A293" s="10" t="s">
        <v>847</v>
      </c>
      <c r="B293" s="12"/>
      <c r="C293" s="12" t="s">
        <v>172</v>
      </c>
      <c r="D293" s="12" t="s">
        <v>54</v>
      </c>
      <c r="E293" s="12" t="s">
        <v>846</v>
      </c>
      <c r="F293" s="12"/>
      <c r="G293" s="13">
        <f>SUM(G294)</f>
        <v>60096.7</v>
      </c>
    </row>
    <row r="294" spans="1:7">
      <c r="A294" s="66" t="s">
        <v>848</v>
      </c>
      <c r="B294" s="12"/>
      <c r="C294" s="12" t="s">
        <v>172</v>
      </c>
      <c r="D294" s="12" t="s">
        <v>54</v>
      </c>
      <c r="E294" s="12" t="s">
        <v>845</v>
      </c>
      <c r="F294" s="12"/>
      <c r="G294" s="13">
        <f>SUM(G295)</f>
        <v>60096.7</v>
      </c>
    </row>
    <row r="295" spans="1:7" ht="30">
      <c r="A295" s="66" t="s">
        <v>52</v>
      </c>
      <c r="B295" s="12"/>
      <c r="C295" s="12" t="s">
        <v>172</v>
      </c>
      <c r="D295" s="12" t="s">
        <v>54</v>
      </c>
      <c r="E295" s="12" t="s">
        <v>845</v>
      </c>
      <c r="F295" s="12" t="s">
        <v>93</v>
      </c>
      <c r="G295" s="13">
        <v>60096.7</v>
      </c>
    </row>
    <row r="296" spans="1:7" ht="45" hidden="1">
      <c r="A296" s="10" t="s">
        <v>543</v>
      </c>
      <c r="B296" s="12"/>
      <c r="C296" s="12" t="s">
        <v>172</v>
      </c>
      <c r="D296" s="12" t="s">
        <v>54</v>
      </c>
      <c r="E296" s="12" t="s">
        <v>546</v>
      </c>
      <c r="F296" s="12"/>
      <c r="G296" s="13">
        <f>SUM(G297)</f>
        <v>0</v>
      </c>
    </row>
    <row r="297" spans="1:7" hidden="1">
      <c r="A297" s="66" t="s">
        <v>554</v>
      </c>
      <c r="B297" s="12"/>
      <c r="C297" s="12" t="s">
        <v>172</v>
      </c>
      <c r="D297" s="12" t="s">
        <v>54</v>
      </c>
      <c r="E297" s="12" t="s">
        <v>553</v>
      </c>
      <c r="F297" s="12"/>
      <c r="G297" s="13">
        <f>SUM(G298)</f>
        <v>0</v>
      </c>
    </row>
    <row r="298" spans="1:7" ht="45" hidden="1">
      <c r="A298" s="7" t="s">
        <v>468</v>
      </c>
      <c r="B298" s="12"/>
      <c r="C298" s="12" t="s">
        <v>172</v>
      </c>
      <c r="D298" s="12" t="s">
        <v>54</v>
      </c>
      <c r="E298" s="12" t="s">
        <v>555</v>
      </c>
      <c r="F298" s="12"/>
      <c r="G298" s="13">
        <f>SUM(G299)</f>
        <v>0</v>
      </c>
    </row>
    <row r="299" spans="1:7" hidden="1">
      <c r="A299" s="66" t="s">
        <v>563</v>
      </c>
      <c r="B299" s="12"/>
      <c r="C299" s="12" t="s">
        <v>172</v>
      </c>
      <c r="D299" s="12" t="s">
        <v>54</v>
      </c>
      <c r="E299" s="12" t="s">
        <v>556</v>
      </c>
      <c r="F299" s="12"/>
      <c r="G299" s="13">
        <f>SUM(G300)</f>
        <v>0</v>
      </c>
    </row>
    <row r="300" spans="1:7" ht="30" hidden="1">
      <c r="A300" s="66" t="s">
        <v>52</v>
      </c>
      <c r="B300" s="12"/>
      <c r="C300" s="12" t="s">
        <v>172</v>
      </c>
      <c r="D300" s="12" t="s">
        <v>54</v>
      </c>
      <c r="E300" s="12" t="s">
        <v>556</v>
      </c>
      <c r="F300" s="12" t="s">
        <v>93</v>
      </c>
      <c r="G300" s="13"/>
    </row>
    <row r="301" spans="1:7" ht="30">
      <c r="A301" s="191" t="s">
        <v>680</v>
      </c>
      <c r="B301" s="20"/>
      <c r="C301" s="12" t="s">
        <v>172</v>
      </c>
      <c r="D301" s="12" t="s">
        <v>54</v>
      </c>
      <c r="E301" s="12" t="s">
        <v>355</v>
      </c>
      <c r="F301" s="12"/>
      <c r="G301" s="13">
        <f>SUM(G302,G309)+G314+G316</f>
        <v>135621.19999999998</v>
      </c>
    </row>
    <row r="302" spans="1:7">
      <c r="A302" s="66" t="s">
        <v>35</v>
      </c>
      <c r="B302" s="12"/>
      <c r="C302" s="12" t="s">
        <v>172</v>
      </c>
      <c r="D302" s="12" t="s">
        <v>54</v>
      </c>
      <c r="E302" s="12" t="s">
        <v>356</v>
      </c>
      <c r="F302" s="12"/>
      <c r="G302" s="13">
        <f>SUM(G303,G305,G307)</f>
        <v>112062</v>
      </c>
    </row>
    <row r="303" spans="1:7">
      <c r="A303" s="66" t="s">
        <v>309</v>
      </c>
      <c r="B303" s="12"/>
      <c r="C303" s="12" t="s">
        <v>172</v>
      </c>
      <c r="D303" s="12" t="s">
        <v>54</v>
      </c>
      <c r="E303" s="12" t="s">
        <v>357</v>
      </c>
      <c r="F303" s="12"/>
      <c r="G303" s="13">
        <f>SUM(G304)</f>
        <v>55350</v>
      </c>
    </row>
    <row r="304" spans="1:7" ht="30">
      <c r="A304" s="66" t="s">
        <v>52</v>
      </c>
      <c r="B304" s="12"/>
      <c r="C304" s="12" t="s">
        <v>172</v>
      </c>
      <c r="D304" s="12" t="s">
        <v>54</v>
      </c>
      <c r="E304" s="12" t="s">
        <v>357</v>
      </c>
      <c r="F304" s="12" t="s">
        <v>93</v>
      </c>
      <c r="G304" s="13">
        <v>55350</v>
      </c>
    </row>
    <row r="305" spans="1:7">
      <c r="A305" s="66" t="s">
        <v>310</v>
      </c>
      <c r="B305" s="12"/>
      <c r="C305" s="12" t="s">
        <v>172</v>
      </c>
      <c r="D305" s="12" t="s">
        <v>54</v>
      </c>
      <c r="E305" s="12" t="s">
        <v>358</v>
      </c>
      <c r="F305" s="12"/>
      <c r="G305" s="13">
        <f>SUM(G306)</f>
        <v>1000</v>
      </c>
    </row>
    <row r="306" spans="1:7" ht="30">
      <c r="A306" s="66" t="s">
        <v>52</v>
      </c>
      <c r="B306" s="12"/>
      <c r="C306" s="12" t="s">
        <v>172</v>
      </c>
      <c r="D306" s="12" t="s">
        <v>54</v>
      </c>
      <c r="E306" s="12" t="s">
        <v>358</v>
      </c>
      <c r="F306" s="12" t="s">
        <v>93</v>
      </c>
      <c r="G306" s="13">
        <v>1000</v>
      </c>
    </row>
    <row r="307" spans="1:7">
      <c r="A307" s="66" t="s">
        <v>311</v>
      </c>
      <c r="B307" s="12"/>
      <c r="C307" s="12" t="s">
        <v>172</v>
      </c>
      <c r="D307" s="12" t="s">
        <v>54</v>
      </c>
      <c r="E307" s="12" t="s">
        <v>359</v>
      </c>
      <c r="F307" s="12"/>
      <c r="G307" s="13">
        <f>SUM(G308)</f>
        <v>55712</v>
      </c>
    </row>
    <row r="308" spans="1:7" ht="30">
      <c r="A308" s="66" t="s">
        <v>52</v>
      </c>
      <c r="B308" s="12"/>
      <c r="C308" s="12" t="s">
        <v>172</v>
      </c>
      <c r="D308" s="12" t="s">
        <v>54</v>
      </c>
      <c r="E308" s="12" t="s">
        <v>359</v>
      </c>
      <c r="F308" s="12" t="s">
        <v>93</v>
      </c>
      <c r="G308" s="13">
        <v>55712</v>
      </c>
    </row>
    <row r="309" spans="1:7" ht="45">
      <c r="A309" s="66" t="s">
        <v>26</v>
      </c>
      <c r="B309" s="12"/>
      <c r="C309" s="12" t="s">
        <v>172</v>
      </c>
      <c r="D309" s="12" t="s">
        <v>54</v>
      </c>
      <c r="E309" s="12" t="s">
        <v>360</v>
      </c>
      <c r="F309" s="12"/>
      <c r="G309" s="13">
        <f>SUM(G312+G310)</f>
        <v>13330.8</v>
      </c>
    </row>
    <row r="310" spans="1:7">
      <c r="A310" s="66" t="s">
        <v>310</v>
      </c>
      <c r="B310" s="12"/>
      <c r="C310" s="12" t="s">
        <v>172</v>
      </c>
      <c r="D310" s="12" t="s">
        <v>54</v>
      </c>
      <c r="E310" s="12" t="s">
        <v>564</v>
      </c>
      <c r="F310" s="12"/>
      <c r="G310" s="13">
        <f>SUM(G311)</f>
        <v>2060.8000000000002</v>
      </c>
    </row>
    <row r="311" spans="1:7" ht="30">
      <c r="A311" s="66" t="s">
        <v>248</v>
      </c>
      <c r="B311" s="12"/>
      <c r="C311" s="12" t="s">
        <v>172</v>
      </c>
      <c r="D311" s="12" t="s">
        <v>54</v>
      </c>
      <c r="E311" s="12" t="s">
        <v>564</v>
      </c>
      <c r="F311" s="12" t="s">
        <v>125</v>
      </c>
      <c r="G311" s="13">
        <v>2060.8000000000002</v>
      </c>
    </row>
    <row r="312" spans="1:7">
      <c r="A312" s="66" t="s">
        <v>311</v>
      </c>
      <c r="B312" s="12"/>
      <c r="C312" s="12" t="s">
        <v>172</v>
      </c>
      <c r="D312" s="12" t="s">
        <v>54</v>
      </c>
      <c r="E312" s="12" t="s">
        <v>361</v>
      </c>
      <c r="F312" s="12"/>
      <c r="G312" s="13">
        <f>SUM(G313)</f>
        <v>11270</v>
      </c>
    </row>
    <row r="313" spans="1:7" ht="30">
      <c r="A313" s="66" t="s">
        <v>248</v>
      </c>
      <c r="B313" s="12"/>
      <c r="C313" s="12" t="s">
        <v>172</v>
      </c>
      <c r="D313" s="12" t="s">
        <v>54</v>
      </c>
      <c r="E313" s="12" t="s">
        <v>361</v>
      </c>
      <c r="F313" s="12" t="s">
        <v>125</v>
      </c>
      <c r="G313" s="13">
        <v>11270</v>
      </c>
    </row>
    <row r="314" spans="1:7" ht="30">
      <c r="A314" s="66" t="s">
        <v>306</v>
      </c>
      <c r="B314" s="12"/>
      <c r="C314" s="12" t="s">
        <v>172</v>
      </c>
      <c r="D314" s="12" t="s">
        <v>54</v>
      </c>
      <c r="E314" s="12" t="s">
        <v>623</v>
      </c>
      <c r="F314" s="12"/>
      <c r="G314" s="13">
        <f>SUM(G315)</f>
        <v>10000</v>
      </c>
    </row>
    <row r="315" spans="1:7">
      <c r="A315" s="66" t="s">
        <v>307</v>
      </c>
      <c r="B315" s="12"/>
      <c r="C315" s="12" t="s">
        <v>172</v>
      </c>
      <c r="D315" s="12" t="s">
        <v>54</v>
      </c>
      <c r="E315" s="12" t="s">
        <v>623</v>
      </c>
      <c r="F315" s="12" t="s">
        <v>273</v>
      </c>
      <c r="G315" s="13">
        <v>10000</v>
      </c>
    </row>
    <row r="316" spans="1:7">
      <c r="A316" s="66" t="s">
        <v>290</v>
      </c>
      <c r="B316" s="12"/>
      <c r="C316" s="12" t="s">
        <v>172</v>
      </c>
      <c r="D316" s="12" t="s">
        <v>54</v>
      </c>
      <c r="E316" s="12" t="s">
        <v>1008</v>
      </c>
      <c r="F316" s="12"/>
      <c r="G316" s="13">
        <f>SUM(G317)</f>
        <v>228.4</v>
      </c>
    </row>
    <row r="317" spans="1:7">
      <c r="A317" s="66" t="s">
        <v>310</v>
      </c>
      <c r="B317" s="12"/>
      <c r="C317" s="12" t="s">
        <v>172</v>
      </c>
      <c r="D317" s="12" t="s">
        <v>54</v>
      </c>
      <c r="E317" s="12" t="s">
        <v>1009</v>
      </c>
      <c r="F317" s="12"/>
      <c r="G317" s="13">
        <f>SUM(G318)</f>
        <v>228.4</v>
      </c>
    </row>
    <row r="318" spans="1:7" ht="30">
      <c r="A318" s="66" t="s">
        <v>248</v>
      </c>
      <c r="B318" s="12"/>
      <c r="C318" s="12" t="s">
        <v>172</v>
      </c>
      <c r="D318" s="12" t="s">
        <v>54</v>
      </c>
      <c r="E318" s="12" t="s">
        <v>1009</v>
      </c>
      <c r="F318" s="12" t="s">
        <v>125</v>
      </c>
      <c r="G318" s="13">
        <v>228.4</v>
      </c>
    </row>
    <row r="319" spans="1:7" ht="30">
      <c r="A319" s="66" t="s">
        <v>678</v>
      </c>
      <c r="B319" s="12"/>
      <c r="C319" s="12" t="s">
        <v>172</v>
      </c>
      <c r="D319" s="12" t="s">
        <v>54</v>
      </c>
      <c r="E319" s="12" t="s">
        <v>348</v>
      </c>
      <c r="F319" s="12"/>
      <c r="G319" s="13">
        <f>SUM(G320)</f>
        <v>2050</v>
      </c>
    </row>
    <row r="320" spans="1:7">
      <c r="A320" s="66" t="s">
        <v>35</v>
      </c>
      <c r="B320" s="12"/>
      <c r="C320" s="12" t="s">
        <v>172</v>
      </c>
      <c r="D320" s="12" t="s">
        <v>54</v>
      </c>
      <c r="E320" s="12" t="s">
        <v>349</v>
      </c>
      <c r="F320" s="12"/>
      <c r="G320" s="13">
        <f>SUM(G321)</f>
        <v>2050</v>
      </c>
    </row>
    <row r="321" spans="1:7">
      <c r="A321" s="66" t="s">
        <v>311</v>
      </c>
      <c r="B321" s="12"/>
      <c r="C321" s="12" t="s">
        <v>172</v>
      </c>
      <c r="D321" s="12" t="s">
        <v>54</v>
      </c>
      <c r="E321" s="12" t="s">
        <v>362</v>
      </c>
      <c r="F321" s="12"/>
      <c r="G321" s="13">
        <f>SUM(G322)</f>
        <v>2050</v>
      </c>
    </row>
    <row r="322" spans="1:7" ht="27" customHeight="1">
      <c r="A322" s="66" t="s">
        <v>52</v>
      </c>
      <c r="B322" s="12"/>
      <c r="C322" s="12" t="s">
        <v>172</v>
      </c>
      <c r="D322" s="12" t="s">
        <v>54</v>
      </c>
      <c r="E322" s="12" t="s">
        <v>362</v>
      </c>
      <c r="F322" s="12" t="s">
        <v>93</v>
      </c>
      <c r="G322" s="13">
        <v>2050</v>
      </c>
    </row>
    <row r="323" spans="1:7" ht="30" hidden="1">
      <c r="A323" s="66" t="s">
        <v>659</v>
      </c>
      <c r="B323" s="12"/>
      <c r="C323" s="12" t="s">
        <v>172</v>
      </c>
      <c r="D323" s="12" t="s">
        <v>54</v>
      </c>
      <c r="E323" s="12" t="s">
        <v>596</v>
      </c>
      <c r="F323" s="12"/>
      <c r="G323" s="13">
        <f>SUM(G324)</f>
        <v>0</v>
      </c>
    </row>
    <row r="324" spans="1:7" hidden="1">
      <c r="A324" s="66" t="s">
        <v>35</v>
      </c>
      <c r="B324" s="12"/>
      <c r="C324" s="12" t="s">
        <v>172</v>
      </c>
      <c r="D324" s="12" t="s">
        <v>54</v>
      </c>
      <c r="E324" s="12" t="s">
        <v>597</v>
      </c>
      <c r="F324" s="12"/>
      <c r="G324" s="13">
        <f>SUM(G325)</f>
        <v>0</v>
      </c>
    </row>
    <row r="325" spans="1:7" hidden="1">
      <c r="A325" s="66" t="s">
        <v>311</v>
      </c>
      <c r="B325" s="12"/>
      <c r="C325" s="12" t="s">
        <v>172</v>
      </c>
      <c r="D325" s="12" t="s">
        <v>54</v>
      </c>
      <c r="E325" s="12" t="s">
        <v>598</v>
      </c>
      <c r="F325" s="12"/>
      <c r="G325" s="13">
        <f>SUM(G326)</f>
        <v>0</v>
      </c>
    </row>
    <row r="326" spans="1:7" ht="30" hidden="1">
      <c r="A326" s="66" t="s">
        <v>52</v>
      </c>
      <c r="B326" s="12"/>
      <c r="C326" s="12" t="s">
        <v>172</v>
      </c>
      <c r="D326" s="12" t="s">
        <v>54</v>
      </c>
      <c r="E326" s="12" t="s">
        <v>598</v>
      </c>
      <c r="F326" s="12" t="s">
        <v>93</v>
      </c>
      <c r="G326" s="13"/>
    </row>
    <row r="327" spans="1:7" hidden="1">
      <c r="A327" s="66" t="s">
        <v>312</v>
      </c>
      <c r="B327" s="12"/>
      <c r="C327" s="12" t="s">
        <v>172</v>
      </c>
      <c r="D327" s="12" t="s">
        <v>54</v>
      </c>
      <c r="E327" s="12" t="s">
        <v>197</v>
      </c>
      <c r="F327" s="12"/>
      <c r="G327" s="13">
        <f>SUM(G328)+G331</f>
        <v>0</v>
      </c>
    </row>
    <row r="328" spans="1:7" ht="75" hidden="1">
      <c r="A328" s="191" t="s">
        <v>276</v>
      </c>
      <c r="B328" s="20"/>
      <c r="C328" s="12" t="s">
        <v>172</v>
      </c>
      <c r="D328" s="12" t="s">
        <v>54</v>
      </c>
      <c r="E328" s="12" t="s">
        <v>223</v>
      </c>
      <c r="F328" s="12"/>
      <c r="G328" s="13">
        <f>SUM(G329)</f>
        <v>0</v>
      </c>
    </row>
    <row r="329" spans="1:7" ht="60" hidden="1">
      <c r="A329" s="191" t="s">
        <v>364</v>
      </c>
      <c r="B329" s="20"/>
      <c r="C329" s="12" t="s">
        <v>172</v>
      </c>
      <c r="D329" s="12" t="s">
        <v>54</v>
      </c>
      <c r="E329" s="12" t="s">
        <v>363</v>
      </c>
      <c r="F329" s="12"/>
      <c r="G329" s="13">
        <f>SUM(G330)</f>
        <v>0</v>
      </c>
    </row>
    <row r="330" spans="1:7" ht="30" hidden="1">
      <c r="A330" s="66" t="s">
        <v>52</v>
      </c>
      <c r="B330" s="12"/>
      <c r="C330" s="12" t="s">
        <v>172</v>
      </c>
      <c r="D330" s="12" t="s">
        <v>54</v>
      </c>
      <c r="E330" s="12" t="s">
        <v>363</v>
      </c>
      <c r="F330" s="12" t="s">
        <v>93</v>
      </c>
      <c r="G330" s="13"/>
    </row>
    <row r="331" spans="1:7" hidden="1">
      <c r="A331" s="7" t="s">
        <v>154</v>
      </c>
      <c r="B331" s="12"/>
      <c r="C331" s="12" t="s">
        <v>172</v>
      </c>
      <c r="D331" s="12" t="s">
        <v>54</v>
      </c>
      <c r="E331" s="12" t="s">
        <v>601</v>
      </c>
      <c r="F331" s="12"/>
      <c r="G331" s="13">
        <f>SUM(G332)</f>
        <v>0</v>
      </c>
    </row>
    <row r="332" spans="1:7" hidden="1">
      <c r="A332" s="7" t="s">
        <v>500</v>
      </c>
      <c r="B332" s="12"/>
      <c r="C332" s="12" t="s">
        <v>172</v>
      </c>
      <c r="D332" s="12" t="s">
        <v>54</v>
      </c>
      <c r="E332" s="12" t="s">
        <v>602</v>
      </c>
      <c r="F332" s="12"/>
      <c r="G332" s="13">
        <f>SUM(G333)</f>
        <v>0</v>
      </c>
    </row>
    <row r="333" spans="1:7" ht="30" hidden="1">
      <c r="A333" s="7" t="s">
        <v>248</v>
      </c>
      <c r="B333" s="12"/>
      <c r="C333" s="12" t="s">
        <v>172</v>
      </c>
      <c r="D333" s="12" t="s">
        <v>54</v>
      </c>
      <c r="E333" s="12" t="s">
        <v>602</v>
      </c>
      <c r="F333" s="12" t="s">
        <v>125</v>
      </c>
      <c r="G333" s="13"/>
    </row>
    <row r="334" spans="1:7" ht="18.75" customHeight="1">
      <c r="A334" s="66" t="s">
        <v>181</v>
      </c>
      <c r="B334" s="12"/>
      <c r="C334" s="43" t="s">
        <v>172</v>
      </c>
      <c r="D334" s="43" t="s">
        <v>172</v>
      </c>
      <c r="E334" s="43"/>
      <c r="F334" s="43"/>
      <c r="G334" s="6">
        <f>SUM(G346)+G349+G335+G339+G353</f>
        <v>25813.300000000003</v>
      </c>
    </row>
    <row r="335" spans="1:7" ht="45">
      <c r="A335" s="10" t="s">
        <v>689</v>
      </c>
      <c r="B335" s="12"/>
      <c r="C335" s="43" t="s">
        <v>172</v>
      </c>
      <c r="D335" s="43" t="s">
        <v>172</v>
      </c>
      <c r="E335" s="43" t="s">
        <v>546</v>
      </c>
      <c r="F335" s="43"/>
      <c r="G335" s="6">
        <f>SUM(G336)</f>
        <v>21800</v>
      </c>
    </row>
    <row r="336" spans="1:7">
      <c r="A336" s="10" t="s">
        <v>308</v>
      </c>
      <c r="B336" s="12"/>
      <c r="C336" s="43" t="s">
        <v>172</v>
      </c>
      <c r="D336" s="43" t="s">
        <v>172</v>
      </c>
      <c r="E336" s="43" t="s">
        <v>547</v>
      </c>
      <c r="F336" s="43"/>
      <c r="G336" s="6">
        <f>SUM(G337)</f>
        <v>21800</v>
      </c>
    </row>
    <row r="337" spans="1:7">
      <c r="A337" s="66" t="s">
        <v>549</v>
      </c>
      <c r="B337" s="12"/>
      <c r="C337" s="43" t="s">
        <v>172</v>
      </c>
      <c r="D337" s="43" t="s">
        <v>172</v>
      </c>
      <c r="E337" s="8" t="s">
        <v>843</v>
      </c>
      <c r="F337" s="43"/>
      <c r="G337" s="6">
        <f>SUM(G338)</f>
        <v>21800</v>
      </c>
    </row>
    <row r="338" spans="1:7">
      <c r="A338" s="66" t="s">
        <v>307</v>
      </c>
      <c r="B338" s="12"/>
      <c r="C338" s="43" t="s">
        <v>172</v>
      </c>
      <c r="D338" s="43" t="s">
        <v>172</v>
      </c>
      <c r="E338" s="8" t="s">
        <v>843</v>
      </c>
      <c r="F338" s="43" t="s">
        <v>273</v>
      </c>
      <c r="G338" s="6">
        <v>21800</v>
      </c>
    </row>
    <row r="339" spans="1:7" ht="30">
      <c r="A339" s="66" t="s">
        <v>679</v>
      </c>
      <c r="B339" s="12"/>
      <c r="C339" s="43" t="s">
        <v>172</v>
      </c>
      <c r="D339" s="43" t="s">
        <v>172</v>
      </c>
      <c r="E339" s="12" t="s">
        <v>268</v>
      </c>
      <c r="F339" s="12"/>
      <c r="G339" s="13">
        <f>SUM(G340)+G343</f>
        <v>974.4</v>
      </c>
    </row>
    <row r="340" spans="1:7" ht="30">
      <c r="A340" s="66" t="s">
        <v>305</v>
      </c>
      <c r="B340" s="12"/>
      <c r="C340" s="43" t="s">
        <v>172</v>
      </c>
      <c r="D340" s="43" t="s">
        <v>172</v>
      </c>
      <c r="E340" s="12" t="s">
        <v>351</v>
      </c>
      <c r="F340" s="12"/>
      <c r="G340" s="13">
        <f>SUM(G341)</f>
        <v>100</v>
      </c>
    </row>
    <row r="341" spans="1:7" ht="30">
      <c r="A341" s="66" t="s">
        <v>306</v>
      </c>
      <c r="B341" s="12"/>
      <c r="C341" s="43" t="s">
        <v>172</v>
      </c>
      <c r="D341" s="43" t="s">
        <v>172</v>
      </c>
      <c r="E341" s="12" t="s">
        <v>352</v>
      </c>
      <c r="F341" s="12"/>
      <c r="G341" s="13">
        <f>SUM(G342)</f>
        <v>100</v>
      </c>
    </row>
    <row r="342" spans="1:7">
      <c r="A342" s="66" t="s">
        <v>307</v>
      </c>
      <c r="B342" s="12"/>
      <c r="C342" s="43" t="s">
        <v>172</v>
      </c>
      <c r="D342" s="43" t="s">
        <v>172</v>
      </c>
      <c r="E342" s="12" t="s">
        <v>352</v>
      </c>
      <c r="F342" s="12" t="s">
        <v>273</v>
      </c>
      <c r="G342" s="13">
        <v>100</v>
      </c>
    </row>
    <row r="343" spans="1:7">
      <c r="A343" s="66" t="s">
        <v>308</v>
      </c>
      <c r="B343" s="12"/>
      <c r="C343" s="43" t="s">
        <v>172</v>
      </c>
      <c r="D343" s="43" t="s">
        <v>172</v>
      </c>
      <c r="E343" s="12" t="s">
        <v>353</v>
      </c>
      <c r="F343" s="12"/>
      <c r="G343" s="13">
        <f>SUM(G344)</f>
        <v>874.4</v>
      </c>
    </row>
    <row r="344" spans="1:7" ht="30">
      <c r="A344" s="66" t="s">
        <v>306</v>
      </c>
      <c r="B344" s="12"/>
      <c r="C344" s="43" t="s">
        <v>172</v>
      </c>
      <c r="D344" s="43" t="s">
        <v>172</v>
      </c>
      <c r="E344" s="12" t="s">
        <v>354</v>
      </c>
      <c r="F344" s="12"/>
      <c r="G344" s="13">
        <f>SUM(G345)</f>
        <v>874.4</v>
      </c>
    </row>
    <row r="345" spans="1:7">
      <c r="A345" s="66" t="s">
        <v>307</v>
      </c>
      <c r="B345" s="12"/>
      <c r="C345" s="43" t="s">
        <v>172</v>
      </c>
      <c r="D345" s="43" t="s">
        <v>172</v>
      </c>
      <c r="E345" s="12" t="s">
        <v>354</v>
      </c>
      <c r="F345" s="12" t="s">
        <v>273</v>
      </c>
      <c r="G345" s="13">
        <v>874.4</v>
      </c>
    </row>
    <row r="346" spans="1:7" ht="30">
      <c r="A346" s="66" t="s">
        <v>674</v>
      </c>
      <c r="B346" s="12"/>
      <c r="C346" s="43" t="s">
        <v>172</v>
      </c>
      <c r="D346" s="43" t="s">
        <v>172</v>
      </c>
      <c r="E346" s="43" t="s">
        <v>342</v>
      </c>
      <c r="F346" s="43"/>
      <c r="G346" s="6">
        <f>SUM(G347)</f>
        <v>2640</v>
      </c>
    </row>
    <row r="347" spans="1:7" ht="30">
      <c r="A347" s="66" t="s">
        <v>306</v>
      </c>
      <c r="B347" s="12"/>
      <c r="C347" s="43" t="s">
        <v>172</v>
      </c>
      <c r="D347" s="43" t="s">
        <v>172</v>
      </c>
      <c r="E347" s="43" t="s">
        <v>365</v>
      </c>
      <c r="F347" s="43"/>
      <c r="G347" s="6">
        <f>SUM(G348)</f>
        <v>2640</v>
      </c>
    </row>
    <row r="348" spans="1:7" ht="27.75" customHeight="1">
      <c r="A348" s="66" t="s">
        <v>307</v>
      </c>
      <c r="B348" s="12"/>
      <c r="C348" s="43" t="s">
        <v>172</v>
      </c>
      <c r="D348" s="43" t="s">
        <v>172</v>
      </c>
      <c r="E348" s="43" t="s">
        <v>365</v>
      </c>
      <c r="F348" s="43" t="s">
        <v>273</v>
      </c>
      <c r="G348" s="6">
        <v>2640</v>
      </c>
    </row>
    <row r="349" spans="1:7" ht="30">
      <c r="A349" s="66" t="s">
        <v>691</v>
      </c>
      <c r="B349" s="12"/>
      <c r="C349" s="43" t="s">
        <v>172</v>
      </c>
      <c r="D349" s="43" t="s">
        <v>172</v>
      </c>
      <c r="E349" s="43" t="s">
        <v>260</v>
      </c>
      <c r="F349" s="43"/>
      <c r="G349" s="6">
        <f>SUM(G350)</f>
        <v>250</v>
      </c>
    </row>
    <row r="350" spans="1:7" ht="30">
      <c r="A350" s="66" t="s">
        <v>437</v>
      </c>
      <c r="B350" s="12"/>
      <c r="C350" s="43" t="s">
        <v>172</v>
      </c>
      <c r="D350" s="43" t="s">
        <v>172</v>
      </c>
      <c r="E350" s="43" t="s">
        <v>263</v>
      </c>
      <c r="F350" s="43"/>
      <c r="G350" s="6">
        <f>SUM(G351)</f>
        <v>250</v>
      </c>
    </row>
    <row r="351" spans="1:7" ht="30">
      <c r="A351" s="66" t="s">
        <v>52</v>
      </c>
      <c r="B351" s="12"/>
      <c r="C351" s="43" t="s">
        <v>172</v>
      </c>
      <c r="D351" s="43" t="s">
        <v>172</v>
      </c>
      <c r="E351" s="43" t="s">
        <v>263</v>
      </c>
      <c r="F351" s="43" t="s">
        <v>93</v>
      </c>
      <c r="G351" s="6">
        <v>250</v>
      </c>
    </row>
    <row r="352" spans="1:7">
      <c r="A352" s="66" t="s">
        <v>196</v>
      </c>
      <c r="B352" s="12"/>
      <c r="C352" s="43" t="s">
        <v>172</v>
      </c>
      <c r="D352" s="43" t="s">
        <v>172</v>
      </c>
      <c r="E352" s="8" t="s">
        <v>197</v>
      </c>
      <c r="F352" s="43"/>
      <c r="G352" s="6">
        <f>SUM(G353)</f>
        <v>148.9</v>
      </c>
    </row>
    <row r="353" spans="1:7" ht="45">
      <c r="A353" s="7" t="s">
        <v>430</v>
      </c>
      <c r="B353" s="43"/>
      <c r="C353" s="43" t="s">
        <v>172</v>
      </c>
      <c r="D353" s="43" t="s">
        <v>172</v>
      </c>
      <c r="E353" s="8" t="s">
        <v>827</v>
      </c>
      <c r="F353" s="9"/>
      <c r="G353" s="6">
        <f>SUM(G354:G355)</f>
        <v>148.9</v>
      </c>
    </row>
    <row r="354" spans="1:7" ht="45">
      <c r="A354" s="66" t="s">
        <v>51</v>
      </c>
      <c r="B354" s="43"/>
      <c r="C354" s="43" t="s">
        <v>172</v>
      </c>
      <c r="D354" s="43" t="s">
        <v>172</v>
      </c>
      <c r="E354" s="8" t="s">
        <v>827</v>
      </c>
      <c r="F354" s="8" t="s">
        <v>91</v>
      </c>
      <c r="G354" s="6">
        <v>148.9</v>
      </c>
    </row>
    <row r="355" spans="1:7" ht="15" hidden="1" customHeight="1">
      <c r="A355" s="7" t="s">
        <v>52</v>
      </c>
      <c r="B355" s="43"/>
      <c r="C355" s="43" t="s">
        <v>172</v>
      </c>
      <c r="D355" s="43" t="s">
        <v>172</v>
      </c>
      <c r="E355" s="8" t="s">
        <v>431</v>
      </c>
      <c r="F355" s="8" t="s">
        <v>93</v>
      </c>
      <c r="G355" s="6"/>
    </row>
    <row r="356" spans="1:7">
      <c r="A356" s="7" t="s">
        <v>264</v>
      </c>
      <c r="B356" s="21"/>
      <c r="C356" s="8" t="s">
        <v>78</v>
      </c>
      <c r="D356" s="9"/>
      <c r="E356" s="9"/>
      <c r="F356" s="9"/>
      <c r="G356" s="6">
        <f>SUM(G357+G363)</f>
        <v>6743.5</v>
      </c>
    </row>
    <row r="357" spans="1:7">
      <c r="A357" s="7" t="s">
        <v>265</v>
      </c>
      <c r="B357" s="21"/>
      <c r="C357" s="8" t="s">
        <v>78</v>
      </c>
      <c r="D357" s="8" t="s">
        <v>54</v>
      </c>
      <c r="E357" s="9"/>
      <c r="F357" s="9"/>
      <c r="G357" s="6">
        <f>SUM(G358)</f>
        <v>5633.5</v>
      </c>
    </row>
    <row r="358" spans="1:7" ht="30">
      <c r="A358" s="7" t="s">
        <v>688</v>
      </c>
      <c r="B358" s="21"/>
      <c r="C358" s="8" t="s">
        <v>78</v>
      </c>
      <c r="D358" s="8" t="s">
        <v>54</v>
      </c>
      <c r="E358" s="9" t="s">
        <v>266</v>
      </c>
      <c r="F358" s="9"/>
      <c r="G358" s="6">
        <f>SUM(G359)</f>
        <v>5633.5</v>
      </c>
    </row>
    <row r="359" spans="1:7">
      <c r="A359" s="7" t="s">
        <v>45</v>
      </c>
      <c r="B359" s="21"/>
      <c r="C359" s="8" t="s">
        <v>78</v>
      </c>
      <c r="D359" s="8" t="s">
        <v>54</v>
      </c>
      <c r="E359" s="9" t="s">
        <v>267</v>
      </c>
      <c r="F359" s="9"/>
      <c r="G359" s="6">
        <f>SUM(G360:G362)</f>
        <v>5633.5</v>
      </c>
    </row>
    <row r="360" spans="1:7" ht="45">
      <c r="A360" s="66" t="s">
        <v>51</v>
      </c>
      <c r="B360" s="21"/>
      <c r="C360" s="8" t="s">
        <v>78</v>
      </c>
      <c r="D360" s="8" t="s">
        <v>54</v>
      </c>
      <c r="E360" s="9" t="s">
        <v>267</v>
      </c>
      <c r="F360" s="8" t="s">
        <v>91</v>
      </c>
      <c r="G360" s="6">
        <v>4750.2</v>
      </c>
    </row>
    <row r="361" spans="1:7" ht="30">
      <c r="A361" s="7" t="s">
        <v>52</v>
      </c>
      <c r="B361" s="21"/>
      <c r="C361" s="8" t="s">
        <v>78</v>
      </c>
      <c r="D361" s="8" t="s">
        <v>54</v>
      </c>
      <c r="E361" s="9" t="s">
        <v>267</v>
      </c>
      <c r="F361" s="8" t="s">
        <v>93</v>
      </c>
      <c r="G361" s="6">
        <v>829.3</v>
      </c>
    </row>
    <row r="362" spans="1:7">
      <c r="A362" s="7" t="s">
        <v>22</v>
      </c>
      <c r="B362" s="21"/>
      <c r="C362" s="8" t="s">
        <v>78</v>
      </c>
      <c r="D362" s="8" t="s">
        <v>54</v>
      </c>
      <c r="E362" s="9" t="s">
        <v>267</v>
      </c>
      <c r="F362" s="8" t="s">
        <v>98</v>
      </c>
      <c r="G362" s="6">
        <v>54</v>
      </c>
    </row>
    <row r="363" spans="1:7">
      <c r="A363" s="7" t="s">
        <v>182</v>
      </c>
      <c r="B363" s="21"/>
      <c r="C363" s="8" t="s">
        <v>78</v>
      </c>
      <c r="D363" s="8" t="s">
        <v>172</v>
      </c>
      <c r="E363" s="9"/>
      <c r="F363" s="9"/>
      <c r="G363" s="6">
        <f>SUM(G364)</f>
        <v>1110</v>
      </c>
    </row>
    <row r="364" spans="1:7" ht="30">
      <c r="A364" s="7" t="s">
        <v>688</v>
      </c>
      <c r="B364" s="21"/>
      <c r="C364" s="8" t="s">
        <v>78</v>
      </c>
      <c r="D364" s="8" t="s">
        <v>172</v>
      </c>
      <c r="E364" s="9" t="s">
        <v>266</v>
      </c>
      <c r="F364" s="9"/>
      <c r="G364" s="6">
        <f>SUM(G365)+G371</f>
        <v>1110</v>
      </c>
    </row>
    <row r="365" spans="1:7">
      <c r="A365" s="7" t="s">
        <v>35</v>
      </c>
      <c r="B365" s="21"/>
      <c r="C365" s="8" t="s">
        <v>78</v>
      </c>
      <c r="D365" s="8" t="s">
        <v>172</v>
      </c>
      <c r="E365" s="9" t="s">
        <v>275</v>
      </c>
      <c r="F365" s="9"/>
      <c r="G365" s="6">
        <f>SUM(G366)+G368</f>
        <v>1010</v>
      </c>
    </row>
    <row r="366" spans="1:7" ht="45" hidden="1">
      <c r="A366" s="7" t="s">
        <v>313</v>
      </c>
      <c r="B366" s="21"/>
      <c r="C366" s="8" t="s">
        <v>78</v>
      </c>
      <c r="D366" s="8" t="s">
        <v>172</v>
      </c>
      <c r="E366" s="9" t="s">
        <v>314</v>
      </c>
      <c r="F366" s="9"/>
      <c r="G366" s="6">
        <f>SUM(G367)</f>
        <v>0</v>
      </c>
    </row>
    <row r="367" spans="1:7" hidden="1">
      <c r="A367" s="7" t="s">
        <v>92</v>
      </c>
      <c r="B367" s="21"/>
      <c r="C367" s="8" t="s">
        <v>78</v>
      </c>
      <c r="D367" s="8" t="s">
        <v>172</v>
      </c>
      <c r="E367" s="9" t="s">
        <v>314</v>
      </c>
      <c r="F367" s="8" t="s">
        <v>93</v>
      </c>
      <c r="G367" s="6"/>
    </row>
    <row r="368" spans="1:7" ht="45">
      <c r="A368" s="7" t="s">
        <v>313</v>
      </c>
      <c r="B368" s="21"/>
      <c r="C368" s="8" t="s">
        <v>78</v>
      </c>
      <c r="D368" s="8" t="s">
        <v>172</v>
      </c>
      <c r="E368" s="9" t="s">
        <v>314</v>
      </c>
      <c r="F368" s="9"/>
      <c r="G368" s="6">
        <f>SUM(G369:G370)</f>
        <v>1010</v>
      </c>
    </row>
    <row r="369" spans="1:7" ht="45">
      <c r="A369" s="66" t="s">
        <v>51</v>
      </c>
      <c r="B369" s="21"/>
      <c r="C369" s="8" t="s">
        <v>78</v>
      </c>
      <c r="D369" s="8" t="s">
        <v>172</v>
      </c>
      <c r="E369" s="9" t="s">
        <v>314</v>
      </c>
      <c r="F369" s="9">
        <v>100</v>
      </c>
      <c r="G369" s="6">
        <v>1</v>
      </c>
    </row>
    <row r="370" spans="1:7" s="192" customFormat="1" ht="30">
      <c r="A370" s="7" t="s">
        <v>52</v>
      </c>
      <c r="B370" s="21"/>
      <c r="C370" s="8" t="s">
        <v>78</v>
      </c>
      <c r="D370" s="8" t="s">
        <v>172</v>
      </c>
      <c r="E370" s="9" t="s">
        <v>314</v>
      </c>
      <c r="F370" s="8" t="s">
        <v>93</v>
      </c>
      <c r="G370" s="6">
        <v>1009</v>
      </c>
    </row>
    <row r="371" spans="1:7" s="192" customFormat="1" ht="30">
      <c r="A371" s="66" t="s">
        <v>306</v>
      </c>
      <c r="B371" s="21"/>
      <c r="C371" s="8" t="s">
        <v>78</v>
      </c>
      <c r="D371" s="8" t="s">
        <v>172</v>
      </c>
      <c r="E371" s="9" t="s">
        <v>696</v>
      </c>
      <c r="F371" s="8"/>
      <c r="G371" s="6">
        <f>SUM(G372)</f>
        <v>100</v>
      </c>
    </row>
    <row r="372" spans="1:7" s="192" customFormat="1">
      <c r="A372" s="66" t="s">
        <v>307</v>
      </c>
      <c r="B372" s="21"/>
      <c r="C372" s="8" t="s">
        <v>78</v>
      </c>
      <c r="D372" s="8" t="s">
        <v>172</v>
      </c>
      <c r="E372" s="9" t="s">
        <v>696</v>
      </c>
      <c r="F372" s="8" t="s">
        <v>273</v>
      </c>
      <c r="G372" s="6">
        <v>100</v>
      </c>
    </row>
    <row r="373" spans="1:7" ht="21" customHeight="1">
      <c r="A373" s="66" t="s">
        <v>115</v>
      </c>
      <c r="B373" s="12"/>
      <c r="C373" s="43" t="s">
        <v>116</v>
      </c>
      <c r="D373" s="43"/>
      <c r="E373" s="43"/>
      <c r="F373" s="43"/>
      <c r="G373" s="6">
        <f>SUM(G379+G388)</f>
        <v>3500</v>
      </c>
    </row>
    <row r="374" spans="1:7" hidden="1">
      <c r="A374" s="66" t="s">
        <v>183</v>
      </c>
      <c r="B374" s="12"/>
      <c r="C374" s="43" t="s">
        <v>116</v>
      </c>
      <c r="D374" s="43" t="s">
        <v>34</v>
      </c>
      <c r="E374" s="43"/>
      <c r="F374" s="43"/>
      <c r="G374" s="6">
        <f>SUM(G375)</f>
        <v>0</v>
      </c>
    </row>
    <row r="375" spans="1:7" ht="30" hidden="1">
      <c r="A375" s="66" t="s">
        <v>604</v>
      </c>
      <c r="B375" s="12"/>
      <c r="C375" s="43" t="s">
        <v>116</v>
      </c>
      <c r="D375" s="43" t="s">
        <v>34</v>
      </c>
      <c r="E375" s="9" t="s">
        <v>232</v>
      </c>
      <c r="F375" s="43"/>
      <c r="G375" s="6">
        <f>SUM(G376)</f>
        <v>0</v>
      </c>
    </row>
    <row r="376" spans="1:7" ht="30" hidden="1">
      <c r="A376" s="7" t="s">
        <v>233</v>
      </c>
      <c r="B376" s="12"/>
      <c r="C376" s="43" t="s">
        <v>116</v>
      </c>
      <c r="D376" s="43" t="s">
        <v>34</v>
      </c>
      <c r="E376" s="9" t="s">
        <v>234</v>
      </c>
      <c r="F376" s="43"/>
      <c r="G376" s="6">
        <f>SUM(G377)</f>
        <v>0</v>
      </c>
    </row>
    <row r="377" spans="1:7" ht="30" hidden="1">
      <c r="A377" s="66" t="s">
        <v>485</v>
      </c>
      <c r="B377" s="12"/>
      <c r="C377" s="43" t="s">
        <v>116</v>
      </c>
      <c r="D377" s="43" t="s">
        <v>34</v>
      </c>
      <c r="E377" s="9" t="s">
        <v>486</v>
      </c>
      <c r="F377" s="43"/>
      <c r="G377" s="6">
        <f>SUM(G378)</f>
        <v>0</v>
      </c>
    </row>
    <row r="378" spans="1:7" hidden="1">
      <c r="A378" s="66" t="s">
        <v>307</v>
      </c>
      <c r="B378" s="12"/>
      <c r="C378" s="43" t="s">
        <v>116</v>
      </c>
      <c r="D378" s="43" t="s">
        <v>34</v>
      </c>
      <c r="E378" s="9" t="s">
        <v>486</v>
      </c>
      <c r="F378" s="43" t="s">
        <v>273</v>
      </c>
      <c r="G378" s="6"/>
    </row>
    <row r="379" spans="1:7" ht="20.25" customHeight="1">
      <c r="A379" s="7" t="s">
        <v>186</v>
      </c>
      <c r="B379" s="12"/>
      <c r="C379" s="43" t="s">
        <v>116</v>
      </c>
      <c r="D379" s="8" t="s">
        <v>176</v>
      </c>
      <c r="E379" s="9"/>
      <c r="F379" s="43"/>
      <c r="G379" s="6">
        <f>SUM(G380+G385)</f>
        <v>3500</v>
      </c>
    </row>
    <row r="380" spans="1:7" ht="30" hidden="1">
      <c r="A380" s="66" t="s">
        <v>604</v>
      </c>
      <c r="B380" s="12"/>
      <c r="C380" s="43" t="s">
        <v>116</v>
      </c>
      <c r="D380" s="8" t="s">
        <v>44</v>
      </c>
      <c r="E380" s="12" t="s">
        <v>232</v>
      </c>
      <c r="F380" s="12"/>
      <c r="G380" s="13">
        <f>SUM(G381)</f>
        <v>0</v>
      </c>
    </row>
    <row r="381" spans="1:7" ht="30" hidden="1">
      <c r="A381" s="66" t="s">
        <v>233</v>
      </c>
      <c r="B381" s="12"/>
      <c r="C381" s="43" t="s">
        <v>116</v>
      </c>
      <c r="D381" s="8" t="s">
        <v>44</v>
      </c>
      <c r="E381" s="12" t="s">
        <v>234</v>
      </c>
      <c r="F381" s="12"/>
      <c r="G381" s="13">
        <f>SUM(G382)</f>
        <v>0</v>
      </c>
    </row>
    <row r="382" spans="1:7" ht="30" hidden="1">
      <c r="A382" s="66" t="s">
        <v>80</v>
      </c>
      <c r="B382" s="12"/>
      <c r="C382" s="43" t="s">
        <v>116</v>
      </c>
      <c r="D382" s="8" t="s">
        <v>44</v>
      </c>
      <c r="E382" s="12" t="s">
        <v>235</v>
      </c>
      <c r="F382" s="12"/>
      <c r="G382" s="13">
        <f>SUM(G383)</f>
        <v>0</v>
      </c>
    </row>
    <row r="383" spans="1:7" ht="30" hidden="1">
      <c r="A383" s="66" t="s">
        <v>236</v>
      </c>
      <c r="B383" s="12"/>
      <c r="C383" s="43" t="s">
        <v>116</v>
      </c>
      <c r="D383" s="8" t="s">
        <v>44</v>
      </c>
      <c r="E383" s="12" t="s">
        <v>237</v>
      </c>
      <c r="F383" s="12"/>
      <c r="G383" s="13">
        <f>SUM(G384)</f>
        <v>0</v>
      </c>
    </row>
    <row r="384" spans="1:7" ht="30" hidden="1">
      <c r="A384" s="66" t="s">
        <v>52</v>
      </c>
      <c r="B384" s="12"/>
      <c r="C384" s="43" t="s">
        <v>116</v>
      </c>
      <c r="D384" s="8" t="s">
        <v>44</v>
      </c>
      <c r="E384" s="12" t="s">
        <v>237</v>
      </c>
      <c r="F384" s="12" t="s">
        <v>93</v>
      </c>
      <c r="G384" s="13"/>
    </row>
    <row r="385" spans="1:7" ht="45">
      <c r="A385" s="66" t="s">
        <v>657</v>
      </c>
      <c r="B385" s="12"/>
      <c r="C385" s="43" t="s">
        <v>116</v>
      </c>
      <c r="D385" s="8" t="s">
        <v>176</v>
      </c>
      <c r="E385" s="12" t="s">
        <v>624</v>
      </c>
      <c r="F385" s="12"/>
      <c r="G385" s="13">
        <f>SUM(G386)</f>
        <v>3500</v>
      </c>
    </row>
    <row r="386" spans="1:7" ht="30">
      <c r="A386" s="66" t="s">
        <v>306</v>
      </c>
      <c r="B386" s="12"/>
      <c r="C386" s="43" t="s">
        <v>116</v>
      </c>
      <c r="D386" s="8" t="s">
        <v>176</v>
      </c>
      <c r="E386" s="12" t="s">
        <v>625</v>
      </c>
      <c r="F386" s="12"/>
      <c r="G386" s="13">
        <f>SUM(G387)</f>
        <v>3500</v>
      </c>
    </row>
    <row r="387" spans="1:7">
      <c r="A387" s="66" t="s">
        <v>307</v>
      </c>
      <c r="B387" s="12"/>
      <c r="C387" s="43" t="s">
        <v>116</v>
      </c>
      <c r="D387" s="8" t="s">
        <v>176</v>
      </c>
      <c r="E387" s="12" t="s">
        <v>625</v>
      </c>
      <c r="F387" s="12" t="s">
        <v>273</v>
      </c>
      <c r="G387" s="13">
        <v>3500</v>
      </c>
    </row>
    <row r="388" spans="1:7" hidden="1">
      <c r="A388" s="7" t="s">
        <v>117</v>
      </c>
      <c r="B388" s="12"/>
      <c r="C388" s="43" t="s">
        <v>116</v>
      </c>
      <c r="D388" s="43" t="s">
        <v>54</v>
      </c>
      <c r="E388" s="12"/>
      <c r="F388" s="12"/>
      <c r="G388" s="13">
        <f>SUM(G389)</f>
        <v>0</v>
      </c>
    </row>
    <row r="389" spans="1:7" ht="30" hidden="1">
      <c r="A389" s="66" t="s">
        <v>674</v>
      </c>
      <c r="B389" s="12"/>
      <c r="C389" s="43" t="s">
        <v>116</v>
      </c>
      <c r="D389" s="43" t="s">
        <v>54</v>
      </c>
      <c r="E389" s="43" t="s">
        <v>342</v>
      </c>
      <c r="F389" s="12"/>
      <c r="G389" s="13">
        <f>SUM(G390)</f>
        <v>0</v>
      </c>
    </row>
    <row r="390" spans="1:7" ht="30" hidden="1">
      <c r="A390" s="66" t="s">
        <v>306</v>
      </c>
      <c r="B390" s="12"/>
      <c r="C390" s="43" t="s">
        <v>116</v>
      </c>
      <c r="D390" s="43" t="s">
        <v>54</v>
      </c>
      <c r="E390" s="43" t="s">
        <v>365</v>
      </c>
      <c r="F390" s="12"/>
      <c r="G390" s="13">
        <f>SUM(G391)</f>
        <v>0</v>
      </c>
    </row>
    <row r="391" spans="1:7" hidden="1">
      <c r="A391" s="66" t="s">
        <v>307</v>
      </c>
      <c r="B391" s="12"/>
      <c r="C391" s="43" t="s">
        <v>116</v>
      </c>
      <c r="D391" s="43" t="s">
        <v>54</v>
      </c>
      <c r="E391" s="43" t="s">
        <v>365</v>
      </c>
      <c r="F391" s="12" t="s">
        <v>273</v>
      </c>
      <c r="G391" s="13"/>
    </row>
    <row r="392" spans="1:7">
      <c r="A392" s="66" t="s">
        <v>126</v>
      </c>
      <c r="B392" s="12"/>
      <c r="C392" s="43" t="s">
        <v>15</v>
      </c>
      <c r="D392" s="43"/>
      <c r="E392" s="43"/>
      <c r="F392" s="12"/>
      <c r="G392" s="13">
        <f>SUM(G393)</f>
        <v>49695.7</v>
      </c>
    </row>
    <row r="393" spans="1:7">
      <c r="A393" s="66" t="s">
        <v>698</v>
      </c>
      <c r="B393" s="12"/>
      <c r="C393" s="11" t="s">
        <v>15</v>
      </c>
      <c r="D393" s="11" t="s">
        <v>13</v>
      </c>
      <c r="E393" s="11"/>
      <c r="F393" s="11"/>
      <c r="G393" s="6">
        <f>SUM(G394)+G397</f>
        <v>49695.7</v>
      </c>
    </row>
    <row r="394" spans="1:7" ht="30">
      <c r="A394" s="10" t="s">
        <v>849</v>
      </c>
      <c r="B394" s="12"/>
      <c r="C394" s="11" t="s">
        <v>15</v>
      </c>
      <c r="D394" s="11" t="s">
        <v>13</v>
      </c>
      <c r="E394" s="11" t="s">
        <v>699</v>
      </c>
      <c r="F394" s="11"/>
      <c r="G394" s="6">
        <f>SUM(G395)</f>
        <v>49395.7</v>
      </c>
    </row>
    <row r="395" spans="1:7">
      <c r="A395" s="10" t="s">
        <v>697</v>
      </c>
      <c r="B395" s="12"/>
      <c r="C395" s="11" t="s">
        <v>15</v>
      </c>
      <c r="D395" s="11" t="s">
        <v>13</v>
      </c>
      <c r="E395" s="11" t="s">
        <v>844</v>
      </c>
      <c r="F395" s="11"/>
      <c r="G395" s="6">
        <f>SUM(G396)</f>
        <v>49395.7</v>
      </c>
    </row>
    <row r="396" spans="1:7">
      <c r="A396" s="10" t="s">
        <v>307</v>
      </c>
      <c r="B396" s="12"/>
      <c r="C396" s="11" t="s">
        <v>15</v>
      </c>
      <c r="D396" s="11" t="s">
        <v>13</v>
      </c>
      <c r="E396" s="11" t="s">
        <v>844</v>
      </c>
      <c r="F396" s="11" t="s">
        <v>273</v>
      </c>
      <c r="G396" s="6">
        <v>49395.7</v>
      </c>
    </row>
    <row r="397" spans="1:7" ht="30">
      <c r="A397" s="66" t="s">
        <v>674</v>
      </c>
      <c r="B397" s="12"/>
      <c r="C397" s="11" t="s">
        <v>15</v>
      </c>
      <c r="D397" s="11" t="s">
        <v>13</v>
      </c>
      <c r="E397" s="43" t="s">
        <v>342</v>
      </c>
      <c r="F397" s="12"/>
      <c r="G397" s="13">
        <f>SUM(G398)</f>
        <v>300</v>
      </c>
    </row>
    <row r="398" spans="1:7" ht="30">
      <c r="A398" s="66" t="s">
        <v>306</v>
      </c>
      <c r="B398" s="12"/>
      <c r="C398" s="11" t="s">
        <v>15</v>
      </c>
      <c r="D398" s="11" t="s">
        <v>13</v>
      </c>
      <c r="E398" s="43" t="s">
        <v>365</v>
      </c>
      <c r="F398" s="12"/>
      <c r="G398" s="13">
        <f>SUM(G399)</f>
        <v>300</v>
      </c>
    </row>
    <row r="399" spans="1:7">
      <c r="A399" s="66" t="s">
        <v>307</v>
      </c>
      <c r="B399" s="12"/>
      <c r="C399" s="11" t="s">
        <v>15</v>
      </c>
      <c r="D399" s="11" t="s">
        <v>13</v>
      </c>
      <c r="E399" s="43" t="s">
        <v>365</v>
      </c>
      <c r="F399" s="12" t="s">
        <v>273</v>
      </c>
      <c r="G399" s="13">
        <v>300</v>
      </c>
    </row>
    <row r="400" spans="1:7">
      <c r="A400" s="7" t="s">
        <v>30</v>
      </c>
      <c r="B400" s="21"/>
      <c r="C400" s="8" t="s">
        <v>31</v>
      </c>
      <c r="D400" s="8"/>
      <c r="E400" s="9"/>
      <c r="F400" s="9"/>
      <c r="G400" s="6">
        <f>SUM(G401+G414)+G425</f>
        <v>80765.5</v>
      </c>
    </row>
    <row r="401" spans="1:7">
      <c r="A401" s="7" t="s">
        <v>53</v>
      </c>
      <c r="B401" s="21"/>
      <c r="C401" s="8" t="s">
        <v>31</v>
      </c>
      <c r="D401" s="8" t="s">
        <v>54</v>
      </c>
      <c r="E401" s="9"/>
      <c r="F401" s="9"/>
      <c r="G401" s="6">
        <f>SUM(G407)+G402+G410</f>
        <v>1250</v>
      </c>
    </row>
    <row r="402" spans="1:7" ht="45" hidden="1">
      <c r="A402" s="10" t="s">
        <v>689</v>
      </c>
      <c r="B402" s="8"/>
      <c r="C402" s="8" t="s">
        <v>31</v>
      </c>
      <c r="D402" s="8" t="s">
        <v>54</v>
      </c>
      <c r="E402" s="9" t="s">
        <v>546</v>
      </c>
      <c r="F402" s="193"/>
      <c r="G402" s="6">
        <f>SUM(G403)</f>
        <v>0</v>
      </c>
    </row>
    <row r="403" spans="1:7" ht="30" hidden="1">
      <c r="A403" s="7" t="s">
        <v>278</v>
      </c>
      <c r="B403" s="8"/>
      <c r="C403" s="8" t="s">
        <v>31</v>
      </c>
      <c r="D403" s="8" t="s">
        <v>54</v>
      </c>
      <c r="E403" s="9" t="s">
        <v>571</v>
      </c>
      <c r="F403" s="193"/>
      <c r="G403" s="6">
        <f>SUM(G404)</f>
        <v>0</v>
      </c>
    </row>
    <row r="404" spans="1:7" ht="45" hidden="1">
      <c r="A404" s="7" t="s">
        <v>520</v>
      </c>
      <c r="B404" s="8"/>
      <c r="C404" s="8" t="s">
        <v>31</v>
      </c>
      <c r="D404" s="8" t="s">
        <v>54</v>
      </c>
      <c r="E404" s="9" t="s">
        <v>572</v>
      </c>
      <c r="F404" s="193"/>
      <c r="G404" s="6">
        <f>SUM(G405)</f>
        <v>0</v>
      </c>
    </row>
    <row r="405" spans="1:7" ht="45" hidden="1">
      <c r="A405" s="7" t="s">
        <v>573</v>
      </c>
      <c r="B405" s="8"/>
      <c r="C405" s="8" t="s">
        <v>31</v>
      </c>
      <c r="D405" s="8" t="s">
        <v>54</v>
      </c>
      <c r="E405" s="9" t="s">
        <v>690</v>
      </c>
      <c r="F405" s="193"/>
      <c r="G405" s="6">
        <f>SUM(G406)</f>
        <v>0</v>
      </c>
    </row>
    <row r="406" spans="1:7" ht="13.5" hidden="1" customHeight="1">
      <c r="A406" s="7" t="s">
        <v>42</v>
      </c>
      <c r="B406" s="8"/>
      <c r="C406" s="8" t="s">
        <v>31</v>
      </c>
      <c r="D406" s="8" t="s">
        <v>54</v>
      </c>
      <c r="E406" s="9" t="s">
        <v>690</v>
      </c>
      <c r="F406" s="9">
        <v>300</v>
      </c>
      <c r="G406" s="6"/>
    </row>
    <row r="407" spans="1:7" ht="30" hidden="1">
      <c r="A407" s="7" t="s">
        <v>607</v>
      </c>
      <c r="B407" s="21"/>
      <c r="C407" s="8" t="s">
        <v>31</v>
      </c>
      <c r="D407" s="8" t="s">
        <v>54</v>
      </c>
      <c r="E407" s="9" t="s">
        <v>260</v>
      </c>
      <c r="F407" s="9"/>
      <c r="G407" s="6">
        <f>SUM(G408)</f>
        <v>0</v>
      </c>
    </row>
    <row r="408" spans="1:7" ht="60" hidden="1">
      <c r="A408" s="7" t="s">
        <v>813</v>
      </c>
      <c r="B408" s="21"/>
      <c r="C408" s="8" t="s">
        <v>31</v>
      </c>
      <c r="D408" s="8" t="s">
        <v>54</v>
      </c>
      <c r="E408" s="9" t="s">
        <v>271</v>
      </c>
      <c r="F408" s="9"/>
      <c r="G408" s="6">
        <f>SUM(G409)</f>
        <v>0</v>
      </c>
    </row>
    <row r="409" spans="1:7" hidden="1">
      <c r="A409" s="7" t="s">
        <v>92</v>
      </c>
      <c r="B409" s="21"/>
      <c r="C409" s="8" t="s">
        <v>31</v>
      </c>
      <c r="D409" s="8" t="s">
        <v>54</v>
      </c>
      <c r="E409" s="9" t="s">
        <v>271</v>
      </c>
      <c r="F409" s="9">
        <v>200</v>
      </c>
      <c r="G409" s="6"/>
    </row>
    <row r="410" spans="1:7" ht="30">
      <c r="A410" s="7" t="s">
        <v>711</v>
      </c>
      <c r="B410" s="21"/>
      <c r="C410" s="8" t="s">
        <v>31</v>
      </c>
      <c r="D410" s="8" t="s">
        <v>54</v>
      </c>
      <c r="E410" s="9" t="s">
        <v>527</v>
      </c>
      <c r="F410" s="9"/>
      <c r="G410" s="6">
        <f>SUM(G411)</f>
        <v>1250</v>
      </c>
    </row>
    <row r="411" spans="1:7">
      <c r="A411" s="7" t="s">
        <v>35</v>
      </c>
      <c r="B411" s="21"/>
      <c r="C411" s="8" t="s">
        <v>31</v>
      </c>
      <c r="D411" s="8" t="s">
        <v>54</v>
      </c>
      <c r="E411" s="9" t="s">
        <v>528</v>
      </c>
      <c r="F411" s="9"/>
      <c r="G411" s="6">
        <f>SUM(G412)</f>
        <v>1250</v>
      </c>
    </row>
    <row r="412" spans="1:7">
      <c r="A412" s="7" t="s">
        <v>55</v>
      </c>
      <c r="B412" s="21"/>
      <c r="C412" s="8" t="s">
        <v>31</v>
      </c>
      <c r="D412" s="8" t="s">
        <v>54</v>
      </c>
      <c r="E412" s="9" t="s">
        <v>529</v>
      </c>
      <c r="F412" s="9"/>
      <c r="G412" s="6">
        <f>SUM(G413)</f>
        <v>1250</v>
      </c>
    </row>
    <row r="413" spans="1:7">
      <c r="A413" s="7" t="s">
        <v>42</v>
      </c>
      <c r="B413" s="21"/>
      <c r="C413" s="8" t="s">
        <v>31</v>
      </c>
      <c r="D413" s="8" t="s">
        <v>54</v>
      </c>
      <c r="E413" s="9" t="s">
        <v>529</v>
      </c>
      <c r="F413" s="9">
        <v>300</v>
      </c>
      <c r="G413" s="6">
        <v>1250</v>
      </c>
    </row>
    <row r="414" spans="1:7">
      <c r="A414" s="7" t="s">
        <v>189</v>
      </c>
      <c r="B414" s="21"/>
      <c r="C414" s="8" t="s">
        <v>31</v>
      </c>
      <c r="D414" s="8" t="s">
        <v>13</v>
      </c>
      <c r="E414" s="8"/>
      <c r="F414" s="8"/>
      <c r="G414" s="6">
        <f>SUM(G419)+G415</f>
        <v>50870.5</v>
      </c>
    </row>
    <row r="415" spans="1:7" ht="30">
      <c r="A415" s="219" t="s">
        <v>679</v>
      </c>
      <c r="B415" s="21"/>
      <c r="C415" s="220" t="s">
        <v>31</v>
      </c>
      <c r="D415" s="220" t="s">
        <v>13</v>
      </c>
      <c r="E415" s="9" t="s">
        <v>268</v>
      </c>
      <c r="F415" s="220"/>
      <c r="G415" s="6">
        <f>SUM(G416)</f>
        <v>500</v>
      </c>
    </row>
    <row r="416" spans="1:7" ht="30">
      <c r="A416" s="219" t="s">
        <v>278</v>
      </c>
      <c r="B416" s="21"/>
      <c r="C416" s="220" t="s">
        <v>31</v>
      </c>
      <c r="D416" s="220" t="s">
        <v>13</v>
      </c>
      <c r="E416" s="9" t="s">
        <v>269</v>
      </c>
      <c r="F416" s="220"/>
      <c r="G416" s="6">
        <f>SUM(G417)</f>
        <v>500</v>
      </c>
    </row>
    <row r="417" spans="1:7" ht="45">
      <c r="A417" s="219" t="s">
        <v>573</v>
      </c>
      <c r="B417" s="21"/>
      <c r="C417" s="220" t="s">
        <v>31</v>
      </c>
      <c r="D417" s="220" t="s">
        <v>13</v>
      </c>
      <c r="E417" s="9" t="s">
        <v>828</v>
      </c>
      <c r="F417" s="220"/>
      <c r="G417" s="6">
        <f>SUM(G418)</f>
        <v>500</v>
      </c>
    </row>
    <row r="418" spans="1:7">
      <c r="A418" s="219" t="s">
        <v>42</v>
      </c>
      <c r="B418" s="21"/>
      <c r="C418" s="220" t="s">
        <v>31</v>
      </c>
      <c r="D418" s="220" t="s">
        <v>13</v>
      </c>
      <c r="E418" s="9" t="s">
        <v>828</v>
      </c>
      <c r="F418" s="220" t="s">
        <v>101</v>
      </c>
      <c r="G418" s="6">
        <v>500</v>
      </c>
    </row>
    <row r="419" spans="1:7" ht="30">
      <c r="A419" s="7" t="s">
        <v>691</v>
      </c>
      <c r="B419" s="21"/>
      <c r="C419" s="8" t="s">
        <v>31</v>
      </c>
      <c r="D419" s="8" t="s">
        <v>13</v>
      </c>
      <c r="E419" s="9" t="s">
        <v>260</v>
      </c>
      <c r="F419" s="9"/>
      <c r="G419" s="6">
        <f>SUM(G420)</f>
        <v>50370.5</v>
      </c>
    </row>
    <row r="420" spans="1:7" ht="45">
      <c r="A420" s="7" t="s">
        <v>433</v>
      </c>
      <c r="B420" s="21"/>
      <c r="C420" s="8" t="s">
        <v>31</v>
      </c>
      <c r="D420" s="8" t="s">
        <v>13</v>
      </c>
      <c r="E420" s="9" t="s">
        <v>436</v>
      </c>
      <c r="F420" s="9"/>
      <c r="G420" s="6">
        <f>SUM(G421+G423)</f>
        <v>50370.5</v>
      </c>
    </row>
    <row r="421" spans="1:7">
      <c r="A421" s="66" t="s">
        <v>969</v>
      </c>
      <c r="B421" s="21"/>
      <c r="C421" s="8" t="s">
        <v>31</v>
      </c>
      <c r="D421" s="8" t="s">
        <v>13</v>
      </c>
      <c r="E421" s="9" t="s">
        <v>823</v>
      </c>
      <c r="F421" s="9"/>
      <c r="G421" s="6">
        <f>SUM(G422)</f>
        <v>24764.6</v>
      </c>
    </row>
    <row r="422" spans="1:7" ht="30">
      <c r="A422" s="7" t="s">
        <v>272</v>
      </c>
      <c r="B422" s="21"/>
      <c r="C422" s="8" t="s">
        <v>31</v>
      </c>
      <c r="D422" s="8" t="s">
        <v>13</v>
      </c>
      <c r="E422" s="9" t="s">
        <v>823</v>
      </c>
      <c r="F422" s="9">
        <v>400</v>
      </c>
      <c r="G422" s="6">
        <v>24764.6</v>
      </c>
    </row>
    <row r="423" spans="1:7" ht="45">
      <c r="A423" s="7" t="s">
        <v>274</v>
      </c>
      <c r="B423" s="21"/>
      <c r="C423" s="8" t="s">
        <v>31</v>
      </c>
      <c r="D423" s="8" t="s">
        <v>13</v>
      </c>
      <c r="E423" s="8" t="s">
        <v>824</v>
      </c>
      <c r="F423" s="9"/>
      <c r="G423" s="6">
        <f>SUM(G424)</f>
        <v>25605.9</v>
      </c>
    </row>
    <row r="424" spans="1:7" ht="30.75" customHeight="1">
      <c r="A424" s="7" t="s">
        <v>272</v>
      </c>
      <c r="B424" s="21"/>
      <c r="C424" s="8" t="s">
        <v>31</v>
      </c>
      <c r="D424" s="8" t="s">
        <v>13</v>
      </c>
      <c r="E424" s="8" t="s">
        <v>824</v>
      </c>
      <c r="F424" s="8" t="s">
        <v>273</v>
      </c>
      <c r="G424" s="6">
        <v>25605.9</v>
      </c>
    </row>
    <row r="425" spans="1:7" ht="17.25" customHeight="1">
      <c r="A425" s="7" t="s">
        <v>77</v>
      </c>
      <c r="B425" s="21"/>
      <c r="C425" s="8" t="s">
        <v>31</v>
      </c>
      <c r="D425" s="8" t="s">
        <v>78</v>
      </c>
      <c r="E425" s="9"/>
      <c r="F425" s="9"/>
      <c r="G425" s="6">
        <f>G434+G429+G426</f>
        <v>28645</v>
      </c>
    </row>
    <row r="426" spans="1:7" ht="30" hidden="1">
      <c r="A426" s="7" t="s">
        <v>606</v>
      </c>
      <c r="B426" s="21"/>
      <c r="C426" s="8" t="s">
        <v>31</v>
      </c>
      <c r="D426" s="8" t="s">
        <v>78</v>
      </c>
      <c r="E426" s="9" t="s">
        <v>260</v>
      </c>
      <c r="F426" s="9"/>
      <c r="G426" s="6">
        <f>SUM(G427)</f>
        <v>0</v>
      </c>
    </row>
    <row r="427" spans="1:7" ht="75" hidden="1">
      <c r="A427" s="7" t="s">
        <v>566</v>
      </c>
      <c r="B427" s="194"/>
      <c r="C427" s="8" t="s">
        <v>31</v>
      </c>
      <c r="D427" s="8" t="s">
        <v>78</v>
      </c>
      <c r="E427" s="9" t="s">
        <v>271</v>
      </c>
      <c r="F427" s="193"/>
      <c r="G427" s="6">
        <f>SUM(G428)</f>
        <v>0</v>
      </c>
    </row>
    <row r="428" spans="1:7" ht="30" hidden="1">
      <c r="A428" s="7" t="s">
        <v>272</v>
      </c>
      <c r="B428" s="194"/>
      <c r="C428" s="8" t="s">
        <v>31</v>
      </c>
      <c r="D428" s="8" t="s">
        <v>78</v>
      </c>
      <c r="E428" s="9" t="s">
        <v>271</v>
      </c>
      <c r="F428" s="9">
        <v>400</v>
      </c>
      <c r="G428" s="6"/>
    </row>
    <row r="429" spans="1:7" ht="30">
      <c r="A429" s="7" t="s">
        <v>693</v>
      </c>
      <c r="B429" s="9"/>
      <c r="C429" s="8" t="s">
        <v>31</v>
      </c>
      <c r="D429" s="8" t="s">
        <v>78</v>
      </c>
      <c r="E429" s="9" t="s">
        <v>16</v>
      </c>
      <c r="F429" s="9"/>
      <c r="G429" s="6">
        <f>SUM(G430)</f>
        <v>30</v>
      </c>
    </row>
    <row r="430" spans="1:7">
      <c r="A430" s="7" t="s">
        <v>86</v>
      </c>
      <c r="B430" s="21"/>
      <c r="C430" s="8" t="s">
        <v>31</v>
      </c>
      <c r="D430" s="8" t="s">
        <v>78</v>
      </c>
      <c r="E430" s="9" t="s">
        <v>68</v>
      </c>
      <c r="F430" s="9"/>
      <c r="G430" s="6">
        <f>SUM(G432)</f>
        <v>30</v>
      </c>
    </row>
    <row r="431" spans="1:7">
      <c r="A431" s="7" t="s">
        <v>35</v>
      </c>
      <c r="B431" s="21"/>
      <c r="C431" s="8" t="s">
        <v>31</v>
      </c>
      <c r="D431" s="8" t="s">
        <v>78</v>
      </c>
      <c r="E431" s="9" t="s">
        <v>506</v>
      </c>
      <c r="F431" s="9"/>
      <c r="G431" s="6">
        <f>SUM(G432)</f>
        <v>30</v>
      </c>
    </row>
    <row r="432" spans="1:7">
      <c r="A432" s="7" t="s">
        <v>37</v>
      </c>
      <c r="B432" s="21"/>
      <c r="C432" s="8" t="s">
        <v>31</v>
      </c>
      <c r="D432" s="8" t="s">
        <v>78</v>
      </c>
      <c r="E432" s="9" t="s">
        <v>507</v>
      </c>
      <c r="F432" s="9"/>
      <c r="G432" s="6">
        <f>SUM(G433)</f>
        <v>30</v>
      </c>
    </row>
    <row r="433" spans="1:7" ht="30">
      <c r="A433" s="7" t="s">
        <v>52</v>
      </c>
      <c r="B433" s="21"/>
      <c r="C433" s="8" t="s">
        <v>31</v>
      </c>
      <c r="D433" s="8" t="s">
        <v>78</v>
      </c>
      <c r="E433" s="9" t="s">
        <v>507</v>
      </c>
      <c r="F433" s="9">
        <v>200</v>
      </c>
      <c r="G433" s="6">
        <v>30</v>
      </c>
    </row>
    <row r="434" spans="1:7" ht="60">
      <c r="A434" s="7" t="s">
        <v>692</v>
      </c>
      <c r="B434" s="21"/>
      <c r="C434" s="8" t="s">
        <v>31</v>
      </c>
      <c r="D434" s="8" t="s">
        <v>78</v>
      </c>
      <c r="E434" s="9" t="s">
        <v>25</v>
      </c>
      <c r="F434" s="9"/>
      <c r="G434" s="6">
        <f>SUM(G435)+G438</f>
        <v>28615</v>
      </c>
    </row>
    <row r="435" spans="1:7" ht="14.25" customHeight="1">
      <c r="A435" s="7" t="s">
        <v>26</v>
      </c>
      <c r="B435" s="21"/>
      <c r="C435" s="8" t="s">
        <v>31</v>
      </c>
      <c r="D435" s="8" t="s">
        <v>78</v>
      </c>
      <c r="E435" s="9" t="s">
        <v>27</v>
      </c>
      <c r="F435" s="9"/>
      <c r="G435" s="6">
        <f>G436</f>
        <v>28615</v>
      </c>
    </row>
    <row r="436" spans="1:7" ht="30">
      <c r="A436" s="7" t="s">
        <v>28</v>
      </c>
      <c r="B436" s="21"/>
      <c r="C436" s="8" t="s">
        <v>31</v>
      </c>
      <c r="D436" s="8" t="s">
        <v>78</v>
      </c>
      <c r="E436" s="9" t="s">
        <v>29</v>
      </c>
      <c r="F436" s="9"/>
      <c r="G436" s="6">
        <f>SUM(G437)</f>
        <v>28615</v>
      </c>
    </row>
    <row r="437" spans="1:7" ht="27" customHeight="1">
      <c r="A437" s="7" t="s">
        <v>72</v>
      </c>
      <c r="B437" s="21"/>
      <c r="C437" s="8" t="s">
        <v>31</v>
      </c>
      <c r="D437" s="8" t="s">
        <v>78</v>
      </c>
      <c r="E437" s="9" t="s">
        <v>29</v>
      </c>
      <c r="F437" s="9">
        <v>600</v>
      </c>
      <c r="G437" s="6">
        <v>28615</v>
      </c>
    </row>
    <row r="438" spans="1:7" hidden="1">
      <c r="A438" s="7" t="s">
        <v>154</v>
      </c>
      <c r="B438" s="21"/>
      <c r="C438" s="8" t="s">
        <v>31</v>
      </c>
      <c r="D438" s="8" t="s">
        <v>78</v>
      </c>
      <c r="E438" s="9" t="s">
        <v>508</v>
      </c>
      <c r="F438" s="9"/>
      <c r="G438" s="6">
        <f>SUM(G439)+G442</f>
        <v>0</v>
      </c>
    </row>
    <row r="439" spans="1:7" hidden="1">
      <c r="A439" s="7" t="s">
        <v>290</v>
      </c>
      <c r="B439" s="21"/>
      <c r="C439" s="8" t="s">
        <v>31</v>
      </c>
      <c r="D439" s="8" t="s">
        <v>78</v>
      </c>
      <c r="E439" s="9" t="s">
        <v>509</v>
      </c>
      <c r="F439" s="9"/>
      <c r="G439" s="6">
        <f>SUM(G440)</f>
        <v>0</v>
      </c>
    </row>
    <row r="440" spans="1:7" ht="30" hidden="1">
      <c r="A440" s="7" t="s">
        <v>28</v>
      </c>
      <c r="B440" s="21"/>
      <c r="C440" s="8" t="s">
        <v>31</v>
      </c>
      <c r="D440" s="8" t="s">
        <v>78</v>
      </c>
      <c r="E440" s="9" t="s">
        <v>509</v>
      </c>
      <c r="F440" s="9"/>
      <c r="G440" s="6">
        <f>SUM(G441)</f>
        <v>0</v>
      </c>
    </row>
    <row r="441" spans="1:7" ht="30" hidden="1">
      <c r="A441" s="7" t="s">
        <v>72</v>
      </c>
      <c r="B441" s="21"/>
      <c r="C441" s="8" t="s">
        <v>31</v>
      </c>
      <c r="D441" s="8" t="s">
        <v>78</v>
      </c>
      <c r="E441" s="9" t="s">
        <v>509</v>
      </c>
      <c r="F441" s="9">
        <v>600</v>
      </c>
      <c r="G441" s="6"/>
    </row>
    <row r="442" spans="1:7" ht="38.25" hidden="1" customHeight="1">
      <c r="A442" s="7" t="s">
        <v>291</v>
      </c>
      <c r="B442" s="21"/>
      <c r="C442" s="8" t="s">
        <v>31</v>
      </c>
      <c r="D442" s="8" t="s">
        <v>78</v>
      </c>
      <c r="E442" s="9" t="s">
        <v>510</v>
      </c>
      <c r="F442" s="9"/>
      <c r="G442" s="6">
        <f>SUM(G443)</f>
        <v>0</v>
      </c>
    </row>
    <row r="443" spans="1:7" ht="30" hidden="1">
      <c r="A443" s="7" t="s">
        <v>28</v>
      </c>
      <c r="B443" s="21"/>
      <c r="C443" s="8" t="s">
        <v>31</v>
      </c>
      <c r="D443" s="8" t="s">
        <v>78</v>
      </c>
      <c r="E443" s="9" t="s">
        <v>510</v>
      </c>
      <c r="F443" s="9"/>
      <c r="G443" s="6">
        <f>SUM(G444)</f>
        <v>0</v>
      </c>
    </row>
    <row r="444" spans="1:7" ht="30" hidden="1">
      <c r="A444" s="7" t="s">
        <v>72</v>
      </c>
      <c r="B444" s="21"/>
      <c r="C444" s="8" t="s">
        <v>31</v>
      </c>
      <c r="D444" s="8" t="s">
        <v>78</v>
      </c>
      <c r="E444" s="9" t="s">
        <v>510</v>
      </c>
      <c r="F444" s="9">
        <v>600</v>
      </c>
      <c r="G444" s="6"/>
    </row>
    <row r="445" spans="1:7" ht="19.5" customHeight="1">
      <c r="A445" s="66" t="s">
        <v>280</v>
      </c>
      <c r="B445" s="12"/>
      <c r="C445" s="43" t="s">
        <v>173</v>
      </c>
      <c r="D445" s="43" t="s">
        <v>32</v>
      </c>
      <c r="E445" s="43"/>
      <c r="F445" s="43"/>
      <c r="G445" s="6">
        <f>SUM(G446)+G471+G456</f>
        <v>4800</v>
      </c>
    </row>
    <row r="446" spans="1:7">
      <c r="A446" s="66" t="s">
        <v>190</v>
      </c>
      <c r="B446" s="12"/>
      <c r="C446" s="43" t="s">
        <v>173</v>
      </c>
      <c r="D446" s="43" t="s">
        <v>34</v>
      </c>
      <c r="E446" s="43"/>
      <c r="F446" s="43"/>
      <c r="G446" s="6">
        <f>SUM(G447,G450)</f>
        <v>4800</v>
      </c>
    </row>
    <row r="447" spans="1:7" ht="30">
      <c r="A447" s="66" t="s">
        <v>674</v>
      </c>
      <c r="B447" s="12"/>
      <c r="C447" s="43" t="s">
        <v>173</v>
      </c>
      <c r="D447" s="43" t="s">
        <v>34</v>
      </c>
      <c r="E447" s="43" t="s">
        <v>342</v>
      </c>
      <c r="F447" s="43"/>
      <c r="G447" s="6">
        <f>SUM(G448)</f>
        <v>1700</v>
      </c>
    </row>
    <row r="448" spans="1:7" ht="30">
      <c r="A448" s="66" t="s">
        <v>306</v>
      </c>
      <c r="B448" s="12"/>
      <c r="C448" s="43" t="s">
        <v>173</v>
      </c>
      <c r="D448" s="43" t="s">
        <v>34</v>
      </c>
      <c r="E448" s="43" t="s">
        <v>365</v>
      </c>
      <c r="F448" s="43"/>
      <c r="G448" s="6">
        <f>SUM(G449)</f>
        <v>1700</v>
      </c>
    </row>
    <row r="449" spans="1:7">
      <c r="A449" s="66" t="s">
        <v>307</v>
      </c>
      <c r="B449" s="12"/>
      <c r="C449" s="43" t="s">
        <v>173</v>
      </c>
      <c r="D449" s="43" t="s">
        <v>34</v>
      </c>
      <c r="E449" s="43" t="s">
        <v>365</v>
      </c>
      <c r="F449" s="43" t="s">
        <v>273</v>
      </c>
      <c r="G449" s="6">
        <v>1700</v>
      </c>
    </row>
    <row r="450" spans="1:7" ht="30">
      <c r="A450" s="183" t="s">
        <v>700</v>
      </c>
      <c r="B450" s="53"/>
      <c r="C450" s="43" t="s">
        <v>173</v>
      </c>
      <c r="D450" s="43" t="s">
        <v>34</v>
      </c>
      <c r="E450" s="16" t="s">
        <v>283</v>
      </c>
      <c r="F450" s="16"/>
      <c r="G450" s="6">
        <f>SUM(G451)</f>
        <v>3100</v>
      </c>
    </row>
    <row r="451" spans="1:7" ht="30">
      <c r="A451" s="183" t="s">
        <v>315</v>
      </c>
      <c r="B451" s="53"/>
      <c r="C451" s="43" t="s">
        <v>173</v>
      </c>
      <c r="D451" s="43" t="s">
        <v>34</v>
      </c>
      <c r="E451" s="16" t="s">
        <v>292</v>
      </c>
      <c r="F451" s="16"/>
      <c r="G451" s="6">
        <f>SUM(G452)+G454</f>
        <v>3100</v>
      </c>
    </row>
    <row r="452" spans="1:7" ht="30">
      <c r="A452" s="66" t="s">
        <v>438</v>
      </c>
      <c r="B452" s="12"/>
      <c r="C452" s="43" t="s">
        <v>173</v>
      </c>
      <c r="D452" s="43" t="s">
        <v>34</v>
      </c>
      <c r="E452" s="16" t="s">
        <v>366</v>
      </c>
      <c r="F452" s="16"/>
      <c r="G452" s="6">
        <f>SUM(G453)</f>
        <v>3100</v>
      </c>
    </row>
    <row r="453" spans="1:7">
      <c r="A453" s="66" t="s">
        <v>307</v>
      </c>
      <c r="B453" s="12"/>
      <c r="C453" s="43" t="s">
        <v>173</v>
      </c>
      <c r="D453" s="43" t="s">
        <v>34</v>
      </c>
      <c r="E453" s="16" t="s">
        <v>366</v>
      </c>
      <c r="F453" s="16">
        <v>400</v>
      </c>
      <c r="G453" s="6">
        <v>3100</v>
      </c>
    </row>
    <row r="454" spans="1:7" ht="30" hidden="1">
      <c r="A454" s="66" t="s">
        <v>609</v>
      </c>
      <c r="B454" s="12"/>
      <c r="C454" s="43" t="s">
        <v>173</v>
      </c>
      <c r="D454" s="43" t="s">
        <v>34</v>
      </c>
      <c r="E454" s="16" t="s">
        <v>542</v>
      </c>
      <c r="F454" s="16"/>
      <c r="G454" s="6">
        <f>SUM(G455)</f>
        <v>0</v>
      </c>
    </row>
    <row r="455" spans="1:7" hidden="1">
      <c r="A455" s="66" t="s">
        <v>307</v>
      </c>
      <c r="B455" s="12"/>
      <c r="C455" s="43" t="s">
        <v>173</v>
      </c>
      <c r="D455" s="43" t="s">
        <v>34</v>
      </c>
      <c r="E455" s="16" t="s">
        <v>542</v>
      </c>
      <c r="F455" s="16">
        <v>400</v>
      </c>
      <c r="G455" s="6"/>
    </row>
    <row r="456" spans="1:7" hidden="1">
      <c r="A456" s="7" t="s">
        <v>191</v>
      </c>
      <c r="B456" s="12"/>
      <c r="C456" s="12" t="s">
        <v>173</v>
      </c>
      <c r="D456" s="12" t="s">
        <v>44</v>
      </c>
      <c r="E456" s="12"/>
      <c r="F456" s="12"/>
      <c r="G456" s="13">
        <f>SUM(G457)+G462</f>
        <v>0</v>
      </c>
    </row>
    <row r="457" spans="1:7" ht="30" hidden="1">
      <c r="A457" s="7" t="s">
        <v>511</v>
      </c>
      <c r="B457" s="12"/>
      <c r="C457" s="12" t="s">
        <v>173</v>
      </c>
      <c r="D457" s="12" t="s">
        <v>44</v>
      </c>
      <c r="E457" s="12" t="s">
        <v>512</v>
      </c>
      <c r="F457" s="12"/>
      <c r="G457" s="13">
        <f>G458+G465</f>
        <v>0</v>
      </c>
    </row>
    <row r="458" spans="1:7" ht="30" hidden="1">
      <c r="A458" s="7" t="s">
        <v>513</v>
      </c>
      <c r="B458" s="12"/>
      <c r="C458" s="12" t="s">
        <v>173</v>
      </c>
      <c r="D458" s="12" t="s">
        <v>44</v>
      </c>
      <c r="E458" s="12" t="s">
        <v>514</v>
      </c>
      <c r="F458" s="12"/>
      <c r="G458" s="13">
        <f>+G459</f>
        <v>0</v>
      </c>
    </row>
    <row r="459" spans="1:7" ht="45" hidden="1">
      <c r="A459" s="7" t="s">
        <v>520</v>
      </c>
      <c r="B459" s="12"/>
      <c r="C459" s="12" t="s">
        <v>173</v>
      </c>
      <c r="D459" s="12" t="s">
        <v>44</v>
      </c>
      <c r="E459" s="12" t="s">
        <v>515</v>
      </c>
      <c r="F459" s="12"/>
      <c r="G459" s="13">
        <f>SUM(G460)</f>
        <v>0</v>
      </c>
    </row>
    <row r="460" spans="1:7" hidden="1">
      <c r="A460" s="7" t="s">
        <v>516</v>
      </c>
      <c r="B460" s="12"/>
      <c r="C460" s="12" t="s">
        <v>173</v>
      </c>
      <c r="D460" s="12" t="s">
        <v>44</v>
      </c>
      <c r="E460" s="12" t="s">
        <v>517</v>
      </c>
      <c r="F460" s="12"/>
      <c r="G460" s="13">
        <f>SUM(G461)</f>
        <v>0</v>
      </c>
    </row>
    <row r="461" spans="1:7" hidden="1">
      <c r="A461" s="66" t="s">
        <v>307</v>
      </c>
      <c r="B461" s="12"/>
      <c r="C461" s="12" t="s">
        <v>173</v>
      </c>
      <c r="D461" s="12" t="s">
        <v>44</v>
      </c>
      <c r="E461" s="12" t="s">
        <v>517</v>
      </c>
      <c r="F461" s="16">
        <v>400</v>
      </c>
      <c r="G461" s="6"/>
    </row>
    <row r="462" spans="1:7" ht="30" hidden="1">
      <c r="A462" s="66" t="s">
        <v>674</v>
      </c>
      <c r="B462" s="12"/>
      <c r="C462" s="12" t="s">
        <v>173</v>
      </c>
      <c r="D462" s="12" t="s">
        <v>44</v>
      </c>
      <c r="E462" s="43" t="s">
        <v>342</v>
      </c>
      <c r="F462" s="16"/>
      <c r="G462" s="6">
        <f>G463</f>
        <v>0</v>
      </c>
    </row>
    <row r="463" spans="1:7" ht="30" hidden="1">
      <c r="A463" s="66" t="s">
        <v>438</v>
      </c>
      <c r="B463" s="12"/>
      <c r="C463" s="12" t="s">
        <v>173</v>
      </c>
      <c r="D463" s="12" t="s">
        <v>44</v>
      </c>
      <c r="E463" s="43" t="s">
        <v>365</v>
      </c>
      <c r="F463" s="16"/>
      <c r="G463" s="6">
        <f>G464</f>
        <v>0</v>
      </c>
    </row>
    <row r="464" spans="1:7" hidden="1">
      <c r="A464" s="66" t="s">
        <v>307</v>
      </c>
      <c r="B464" s="12"/>
      <c r="C464" s="12" t="s">
        <v>173</v>
      </c>
      <c r="D464" s="12" t="s">
        <v>44</v>
      </c>
      <c r="E464" s="43" t="s">
        <v>365</v>
      </c>
      <c r="F464" s="16">
        <v>400</v>
      </c>
      <c r="G464" s="6"/>
    </row>
    <row r="465" spans="1:7" ht="30" hidden="1">
      <c r="A465" s="183" t="s">
        <v>282</v>
      </c>
      <c r="B465" s="53"/>
      <c r="C465" s="12" t="s">
        <v>173</v>
      </c>
      <c r="D465" s="12" t="s">
        <v>44</v>
      </c>
      <c r="E465" s="16" t="s">
        <v>283</v>
      </c>
      <c r="F465" s="16"/>
      <c r="G465" s="6">
        <f>SUM(G466)</f>
        <v>0</v>
      </c>
    </row>
    <row r="466" spans="1:7" ht="30" hidden="1">
      <c r="A466" s="183" t="s">
        <v>315</v>
      </c>
      <c r="B466" s="53"/>
      <c r="C466" s="12" t="s">
        <v>173</v>
      </c>
      <c r="D466" s="12" t="s">
        <v>44</v>
      </c>
      <c r="E466" s="16" t="s">
        <v>292</v>
      </c>
      <c r="F466" s="16"/>
      <c r="G466" s="6">
        <f>SUM(G467)+G469</f>
        <v>0</v>
      </c>
    </row>
    <row r="467" spans="1:7" ht="30" hidden="1">
      <c r="A467" s="66" t="s">
        <v>438</v>
      </c>
      <c r="B467" s="12"/>
      <c r="C467" s="12" t="s">
        <v>173</v>
      </c>
      <c r="D467" s="12" t="s">
        <v>44</v>
      </c>
      <c r="E467" s="16" t="s">
        <v>366</v>
      </c>
      <c r="F467" s="16"/>
      <c r="G467" s="6">
        <f>SUM(G468)</f>
        <v>0</v>
      </c>
    </row>
    <row r="468" spans="1:7" hidden="1">
      <c r="A468" s="66" t="s">
        <v>307</v>
      </c>
      <c r="B468" s="12"/>
      <c r="C468" s="12" t="s">
        <v>173</v>
      </c>
      <c r="D468" s="12" t="s">
        <v>44</v>
      </c>
      <c r="E468" s="16" t="s">
        <v>366</v>
      </c>
      <c r="F468" s="16">
        <v>400</v>
      </c>
      <c r="G468" s="6"/>
    </row>
    <row r="469" spans="1:7" ht="30" hidden="1">
      <c r="A469" s="66" t="s">
        <v>609</v>
      </c>
      <c r="B469" s="12"/>
      <c r="C469" s="12" t="s">
        <v>173</v>
      </c>
      <c r="D469" s="12" t="s">
        <v>44</v>
      </c>
      <c r="E469" s="16" t="s">
        <v>542</v>
      </c>
      <c r="F469" s="16"/>
      <c r="G469" s="6">
        <f>SUM(G470)</f>
        <v>0</v>
      </c>
    </row>
    <row r="470" spans="1:7" hidden="1">
      <c r="A470" s="66" t="s">
        <v>307</v>
      </c>
      <c r="B470" s="12"/>
      <c r="C470" s="12" t="s">
        <v>173</v>
      </c>
      <c r="D470" s="12" t="s">
        <v>44</v>
      </c>
      <c r="E470" s="16" t="s">
        <v>542</v>
      </c>
      <c r="F470" s="16">
        <v>400</v>
      </c>
      <c r="G470" s="6"/>
    </row>
    <row r="471" spans="1:7" s="180" customFormat="1" hidden="1">
      <c r="A471" s="66" t="s">
        <v>193</v>
      </c>
      <c r="B471" s="12"/>
      <c r="C471" s="43" t="s">
        <v>173</v>
      </c>
      <c r="D471" s="43" t="s">
        <v>172</v>
      </c>
      <c r="E471" s="16"/>
      <c r="F471" s="16"/>
      <c r="G471" s="6">
        <f>G472</f>
        <v>0</v>
      </c>
    </row>
    <row r="472" spans="1:7" ht="30" hidden="1">
      <c r="A472" s="66" t="s">
        <v>605</v>
      </c>
      <c r="B472" s="12"/>
      <c r="C472" s="43" t="s">
        <v>173</v>
      </c>
      <c r="D472" s="43" t="s">
        <v>172</v>
      </c>
      <c r="E472" s="43" t="s">
        <v>342</v>
      </c>
      <c r="F472" s="16"/>
      <c r="G472" s="6">
        <f>G473</f>
        <v>0</v>
      </c>
    </row>
    <row r="473" spans="1:7" ht="30" hidden="1">
      <c r="A473" s="66" t="s">
        <v>438</v>
      </c>
      <c r="B473" s="12"/>
      <c r="C473" s="43" t="s">
        <v>173</v>
      </c>
      <c r="D473" s="43" t="s">
        <v>172</v>
      </c>
      <c r="E473" s="43" t="s">
        <v>365</v>
      </c>
      <c r="F473" s="16"/>
      <c r="G473" s="6">
        <f>G474</f>
        <v>0</v>
      </c>
    </row>
    <row r="474" spans="1:7" hidden="1">
      <c r="A474" s="66" t="s">
        <v>307</v>
      </c>
      <c r="B474" s="12"/>
      <c r="C474" s="43" t="s">
        <v>173</v>
      </c>
      <c r="D474" s="43" t="s">
        <v>172</v>
      </c>
      <c r="E474" s="43" t="s">
        <v>365</v>
      </c>
      <c r="F474" s="16">
        <v>400</v>
      </c>
      <c r="G474" s="6"/>
    </row>
    <row r="475" spans="1:7">
      <c r="A475" s="48" t="s">
        <v>214</v>
      </c>
      <c r="B475" s="18" t="s">
        <v>215</v>
      </c>
      <c r="C475" s="18"/>
      <c r="D475" s="18"/>
      <c r="E475" s="18"/>
      <c r="F475" s="18"/>
      <c r="G475" s="52">
        <f>SUM(G476+G501+G506)</f>
        <v>36185.100000000006</v>
      </c>
    </row>
    <row r="476" spans="1:7">
      <c r="A476" s="7" t="s">
        <v>89</v>
      </c>
      <c r="B476" s="12"/>
      <c r="C476" s="8" t="s">
        <v>34</v>
      </c>
      <c r="D476" s="8"/>
      <c r="E476" s="8"/>
      <c r="F476" s="9"/>
      <c r="G476" s="6">
        <f>SUM(G477+G483+G487)</f>
        <v>33318.9</v>
      </c>
    </row>
    <row r="477" spans="1:7" ht="30">
      <c r="A477" s="7" t="s">
        <v>104</v>
      </c>
      <c r="B477" s="12"/>
      <c r="C477" s="8" t="s">
        <v>34</v>
      </c>
      <c r="D477" s="8" t="s">
        <v>78</v>
      </c>
      <c r="E477" s="9"/>
      <c r="F477" s="9"/>
      <c r="G477" s="6">
        <f>SUM(G478)</f>
        <v>25489</v>
      </c>
    </row>
    <row r="478" spans="1:7" ht="30">
      <c r="A478" s="183" t="s">
        <v>701</v>
      </c>
      <c r="B478" s="12"/>
      <c r="C478" s="8" t="s">
        <v>34</v>
      </c>
      <c r="D478" s="8" t="s">
        <v>78</v>
      </c>
      <c r="E478" s="9" t="s">
        <v>199</v>
      </c>
      <c r="F478" s="9"/>
      <c r="G478" s="6">
        <f>SUM(G479)</f>
        <v>25489</v>
      </c>
    </row>
    <row r="479" spans="1:7" ht="30">
      <c r="A479" s="7" t="s">
        <v>80</v>
      </c>
      <c r="B479" s="12"/>
      <c r="C479" s="8" t="s">
        <v>34</v>
      </c>
      <c r="D479" s="8" t="s">
        <v>78</v>
      </c>
      <c r="E479" s="8" t="s">
        <v>200</v>
      </c>
      <c r="F479" s="8"/>
      <c r="G479" s="6">
        <f>SUM(G480)</f>
        <v>25489</v>
      </c>
    </row>
    <row r="480" spans="1:7">
      <c r="A480" s="7" t="s">
        <v>82</v>
      </c>
      <c r="B480" s="12"/>
      <c r="C480" s="8" t="s">
        <v>34</v>
      </c>
      <c r="D480" s="8" t="s">
        <v>78</v>
      </c>
      <c r="E480" s="8" t="s">
        <v>201</v>
      </c>
      <c r="F480" s="8"/>
      <c r="G480" s="6">
        <f>SUM(G481:G482)</f>
        <v>25489</v>
      </c>
    </row>
    <row r="481" spans="1:7" ht="45">
      <c r="A481" s="66" t="s">
        <v>51</v>
      </c>
      <c r="B481" s="12"/>
      <c r="C481" s="8" t="s">
        <v>34</v>
      </c>
      <c r="D481" s="8" t="s">
        <v>78</v>
      </c>
      <c r="E481" s="8" t="s">
        <v>201</v>
      </c>
      <c r="F481" s="8" t="s">
        <v>91</v>
      </c>
      <c r="G481" s="6">
        <v>25482.1</v>
      </c>
    </row>
    <row r="482" spans="1:7" ht="30">
      <c r="A482" s="7" t="s">
        <v>52</v>
      </c>
      <c r="B482" s="12"/>
      <c r="C482" s="8" t="s">
        <v>34</v>
      </c>
      <c r="D482" s="8" t="s">
        <v>78</v>
      </c>
      <c r="E482" s="8" t="s">
        <v>201</v>
      </c>
      <c r="F482" s="8" t="s">
        <v>93</v>
      </c>
      <c r="G482" s="6">
        <v>6.9</v>
      </c>
    </row>
    <row r="483" spans="1:7">
      <c r="A483" s="7" t="s">
        <v>147</v>
      </c>
      <c r="B483" s="12"/>
      <c r="C483" s="8" t="s">
        <v>34</v>
      </c>
      <c r="D483" s="8" t="s">
        <v>173</v>
      </c>
      <c r="E483" s="8"/>
      <c r="F483" s="9"/>
      <c r="G483" s="6">
        <f>SUM(G484)</f>
        <v>900</v>
      </c>
    </row>
    <row r="484" spans="1:7">
      <c r="A484" s="183" t="s">
        <v>814</v>
      </c>
      <c r="B484" s="12"/>
      <c r="C484" s="8" t="s">
        <v>34</v>
      </c>
      <c r="D484" s="8" t="s">
        <v>173</v>
      </c>
      <c r="E484" s="8" t="s">
        <v>197</v>
      </c>
      <c r="F484" s="9"/>
      <c r="G484" s="6">
        <f>SUM(G485)</f>
        <v>900</v>
      </c>
    </row>
    <row r="485" spans="1:7">
      <c r="A485" s="7" t="s">
        <v>148</v>
      </c>
      <c r="B485" s="12"/>
      <c r="C485" s="8" t="s">
        <v>34</v>
      </c>
      <c r="D485" s="8" t="s">
        <v>173</v>
      </c>
      <c r="E485" s="8" t="s">
        <v>202</v>
      </c>
      <c r="F485" s="9"/>
      <c r="G485" s="6">
        <f>SUM(G486)</f>
        <v>900</v>
      </c>
    </row>
    <row r="486" spans="1:7">
      <c r="A486" s="7" t="s">
        <v>22</v>
      </c>
      <c r="B486" s="12"/>
      <c r="C486" s="8" t="s">
        <v>34</v>
      </c>
      <c r="D486" s="8" t="s">
        <v>173</v>
      </c>
      <c r="E486" s="8" t="s">
        <v>202</v>
      </c>
      <c r="F486" s="9">
        <v>800</v>
      </c>
      <c r="G486" s="6">
        <f>1000-100</f>
        <v>900</v>
      </c>
    </row>
    <row r="487" spans="1:7">
      <c r="A487" s="7" t="s">
        <v>95</v>
      </c>
      <c r="B487" s="12"/>
      <c r="C487" s="8" t="s">
        <v>34</v>
      </c>
      <c r="D487" s="8" t="s">
        <v>96</v>
      </c>
      <c r="E487" s="8"/>
      <c r="F487" s="9"/>
      <c r="G487" s="6">
        <f>SUM(G488)</f>
        <v>6929.9</v>
      </c>
    </row>
    <row r="488" spans="1:7" ht="30">
      <c r="A488" s="183" t="s">
        <v>701</v>
      </c>
      <c r="B488" s="12"/>
      <c r="C488" s="8" t="s">
        <v>34</v>
      </c>
      <c r="D488" s="8" t="s">
        <v>96</v>
      </c>
      <c r="E488" s="9" t="s">
        <v>199</v>
      </c>
      <c r="F488" s="9"/>
      <c r="G488" s="6">
        <f>SUM(G489)</f>
        <v>6929.9</v>
      </c>
    </row>
    <row r="489" spans="1:7" ht="30">
      <c r="A489" s="7" t="s">
        <v>80</v>
      </c>
      <c r="B489" s="12"/>
      <c r="C489" s="8" t="s">
        <v>34</v>
      </c>
      <c r="D489" s="8" t="s">
        <v>96</v>
      </c>
      <c r="E489" s="8" t="s">
        <v>200</v>
      </c>
      <c r="F489" s="9"/>
      <c r="G489" s="6">
        <f>SUM(G490+G493+G495)</f>
        <v>6929.9</v>
      </c>
    </row>
    <row r="490" spans="1:7">
      <c r="A490" s="7" t="s">
        <v>97</v>
      </c>
      <c r="B490" s="12"/>
      <c r="C490" s="8" t="s">
        <v>34</v>
      </c>
      <c r="D490" s="8" t="s">
        <v>96</v>
      </c>
      <c r="E490" s="9" t="s">
        <v>203</v>
      </c>
      <c r="F490" s="9"/>
      <c r="G490" s="6">
        <f>SUM(G491:G492)</f>
        <v>261.5</v>
      </c>
    </row>
    <row r="491" spans="1:7" ht="30">
      <c r="A491" s="7" t="s">
        <v>52</v>
      </c>
      <c r="B491" s="12"/>
      <c r="C491" s="8" t="s">
        <v>34</v>
      </c>
      <c r="D491" s="8" t="s">
        <v>96</v>
      </c>
      <c r="E491" s="9" t="s">
        <v>203</v>
      </c>
      <c r="F491" s="9">
        <v>200</v>
      </c>
      <c r="G491" s="6">
        <v>259.5</v>
      </c>
    </row>
    <row r="492" spans="1:7" ht="13.5" customHeight="1">
      <c r="A492" s="7" t="s">
        <v>22</v>
      </c>
      <c r="B492" s="12"/>
      <c r="C492" s="8" t="s">
        <v>34</v>
      </c>
      <c r="D492" s="8" t="s">
        <v>96</v>
      </c>
      <c r="E492" s="9" t="s">
        <v>203</v>
      </c>
      <c r="F492" s="9">
        <v>800</v>
      </c>
      <c r="G492" s="6">
        <v>2</v>
      </c>
    </row>
    <row r="493" spans="1:7">
      <c r="A493" s="7" t="s">
        <v>99</v>
      </c>
      <c r="B493" s="12"/>
      <c r="C493" s="8" t="s">
        <v>34</v>
      </c>
      <c r="D493" s="8" t="s">
        <v>96</v>
      </c>
      <c r="E493" s="9" t="s">
        <v>204</v>
      </c>
      <c r="F493" s="9"/>
      <c r="G493" s="6">
        <f>SUM(G494)</f>
        <v>244.9</v>
      </c>
    </row>
    <row r="494" spans="1:7" ht="30">
      <c r="A494" s="7" t="s">
        <v>52</v>
      </c>
      <c r="B494" s="12"/>
      <c r="C494" s="8" t="s">
        <v>34</v>
      </c>
      <c r="D494" s="8" t="s">
        <v>96</v>
      </c>
      <c r="E494" s="9" t="s">
        <v>204</v>
      </c>
      <c r="F494" s="9">
        <v>200</v>
      </c>
      <c r="G494" s="6">
        <v>244.9</v>
      </c>
    </row>
    <row r="495" spans="1:7">
      <c r="A495" s="7" t="s">
        <v>100</v>
      </c>
      <c r="B495" s="12"/>
      <c r="C495" s="8" t="s">
        <v>34</v>
      </c>
      <c r="D495" s="8" t="s">
        <v>96</v>
      </c>
      <c r="E495" s="9" t="s">
        <v>205</v>
      </c>
      <c r="F495" s="9"/>
      <c r="G495" s="6">
        <f>SUM(G496:G497)</f>
        <v>6423.5</v>
      </c>
    </row>
    <row r="496" spans="1:7" ht="30">
      <c r="A496" s="7" t="s">
        <v>52</v>
      </c>
      <c r="B496" s="12"/>
      <c r="C496" s="8" t="s">
        <v>34</v>
      </c>
      <c r="D496" s="8" t="s">
        <v>96</v>
      </c>
      <c r="E496" s="9" t="s">
        <v>205</v>
      </c>
      <c r="F496" s="9">
        <v>200</v>
      </c>
      <c r="G496" s="6">
        <v>6423.5</v>
      </c>
    </row>
    <row r="497" spans="1:7" ht="21.75" hidden="1" customHeight="1">
      <c r="A497" s="7" t="s">
        <v>22</v>
      </c>
      <c r="B497" s="12"/>
      <c r="C497" s="8" t="s">
        <v>34</v>
      </c>
      <c r="D497" s="8" t="s">
        <v>96</v>
      </c>
      <c r="E497" s="9" t="s">
        <v>205</v>
      </c>
      <c r="F497" s="9">
        <v>800</v>
      </c>
      <c r="G497" s="6"/>
    </row>
    <row r="498" spans="1:7" hidden="1">
      <c r="A498" s="183" t="s">
        <v>814</v>
      </c>
      <c r="B498" s="12"/>
      <c r="C498" s="8" t="s">
        <v>34</v>
      </c>
      <c r="D498" s="8" t="s">
        <v>96</v>
      </c>
      <c r="E498" s="8" t="s">
        <v>197</v>
      </c>
      <c r="F498" s="9"/>
      <c r="G498" s="6">
        <f>SUM(G499)</f>
        <v>0</v>
      </c>
    </row>
    <row r="499" spans="1:7" ht="30" hidden="1">
      <c r="A499" s="7" t="s">
        <v>206</v>
      </c>
      <c r="B499" s="12"/>
      <c r="C499" s="8" t="s">
        <v>34</v>
      </c>
      <c r="D499" s="8" t="s">
        <v>96</v>
      </c>
      <c r="E499" s="8" t="s">
        <v>207</v>
      </c>
      <c r="F499" s="9"/>
      <c r="G499" s="6">
        <f>SUM(G500)</f>
        <v>0</v>
      </c>
    </row>
    <row r="500" spans="1:7" hidden="1">
      <c r="A500" s="7" t="s">
        <v>22</v>
      </c>
      <c r="B500" s="12"/>
      <c r="C500" s="8" t="s">
        <v>34</v>
      </c>
      <c r="D500" s="8" t="s">
        <v>96</v>
      </c>
      <c r="E500" s="8" t="s">
        <v>207</v>
      </c>
      <c r="F500" s="9">
        <v>800</v>
      </c>
      <c r="G500" s="6"/>
    </row>
    <row r="501" spans="1:7">
      <c r="A501" s="7" t="s">
        <v>30</v>
      </c>
      <c r="B501" s="12"/>
      <c r="C501" s="8" t="s">
        <v>31</v>
      </c>
      <c r="D501" s="8"/>
      <c r="E501" s="9"/>
      <c r="F501" s="9"/>
      <c r="G501" s="6">
        <f>SUM(G502)</f>
        <v>2834.9</v>
      </c>
    </row>
    <row r="502" spans="1:7">
      <c r="A502" s="7" t="s">
        <v>77</v>
      </c>
      <c r="B502" s="12"/>
      <c r="C502" s="8" t="s">
        <v>31</v>
      </c>
      <c r="D502" s="8" t="s">
        <v>78</v>
      </c>
      <c r="E502" s="9"/>
      <c r="F502" s="9"/>
      <c r="G502" s="6">
        <f>SUM(G503)</f>
        <v>2834.9</v>
      </c>
    </row>
    <row r="503" spans="1:7">
      <c r="A503" s="183" t="s">
        <v>814</v>
      </c>
      <c r="B503" s="12"/>
      <c r="C503" s="8" t="s">
        <v>31</v>
      </c>
      <c r="D503" s="8" t="s">
        <v>78</v>
      </c>
      <c r="E503" s="8" t="s">
        <v>197</v>
      </c>
      <c r="F503" s="9"/>
      <c r="G503" s="6">
        <f>SUM(G504)</f>
        <v>2834.9</v>
      </c>
    </row>
    <row r="504" spans="1:7" ht="45">
      <c r="A504" s="7" t="s">
        <v>635</v>
      </c>
      <c r="B504" s="12"/>
      <c r="C504" s="8" t="s">
        <v>31</v>
      </c>
      <c r="D504" s="8" t="s">
        <v>78</v>
      </c>
      <c r="E504" s="9" t="s">
        <v>208</v>
      </c>
      <c r="F504" s="9"/>
      <c r="G504" s="6">
        <f>SUM(G505)</f>
        <v>2834.9</v>
      </c>
    </row>
    <row r="505" spans="1:7">
      <c r="A505" s="7" t="s">
        <v>22</v>
      </c>
      <c r="B505" s="12"/>
      <c r="C505" s="8" t="s">
        <v>31</v>
      </c>
      <c r="D505" s="8" t="s">
        <v>78</v>
      </c>
      <c r="E505" s="9" t="s">
        <v>208</v>
      </c>
      <c r="F505" s="9">
        <v>800</v>
      </c>
      <c r="G505" s="6">
        <f>2803.6+31.3</f>
        <v>2834.9</v>
      </c>
    </row>
    <row r="506" spans="1:7">
      <c r="A506" s="7" t="s">
        <v>209</v>
      </c>
      <c r="B506" s="12"/>
      <c r="C506" s="8" t="s">
        <v>96</v>
      </c>
      <c r="D506" s="8"/>
      <c r="E506" s="9"/>
      <c r="F506" s="9"/>
      <c r="G506" s="6">
        <f>SUM(G507)</f>
        <v>31.3</v>
      </c>
    </row>
    <row r="507" spans="1:7" s="180" customFormat="1" ht="30.75" customHeight="1">
      <c r="A507" s="7" t="s">
        <v>210</v>
      </c>
      <c r="B507" s="12"/>
      <c r="C507" s="8" t="s">
        <v>96</v>
      </c>
      <c r="D507" s="8" t="s">
        <v>34</v>
      </c>
      <c r="E507" s="9"/>
      <c r="F507" s="9"/>
      <c r="G507" s="6">
        <f>SUM(G508)</f>
        <v>31.3</v>
      </c>
    </row>
    <row r="508" spans="1:7" ht="30">
      <c r="A508" s="183" t="s">
        <v>610</v>
      </c>
      <c r="B508" s="12"/>
      <c r="C508" s="8" t="s">
        <v>96</v>
      </c>
      <c r="D508" s="8" t="s">
        <v>34</v>
      </c>
      <c r="E508" s="9" t="s">
        <v>199</v>
      </c>
      <c r="F508" s="9"/>
      <c r="G508" s="6">
        <f>SUM(G509)</f>
        <v>31.3</v>
      </c>
    </row>
    <row r="509" spans="1:7">
      <c r="A509" s="7" t="s">
        <v>211</v>
      </c>
      <c r="B509" s="12"/>
      <c r="C509" s="8" t="s">
        <v>96</v>
      </c>
      <c r="D509" s="8" t="s">
        <v>34</v>
      </c>
      <c r="E509" s="9" t="s">
        <v>212</v>
      </c>
      <c r="F509" s="9"/>
      <c r="G509" s="6">
        <f>SUM(G510)</f>
        <v>31.3</v>
      </c>
    </row>
    <row r="510" spans="1:7">
      <c r="A510" s="7" t="s">
        <v>213</v>
      </c>
      <c r="B510" s="12"/>
      <c r="C510" s="8" t="s">
        <v>96</v>
      </c>
      <c r="D510" s="8" t="s">
        <v>34</v>
      </c>
      <c r="E510" s="9" t="s">
        <v>212</v>
      </c>
      <c r="F510" s="9">
        <v>700</v>
      </c>
      <c r="G510" s="6">
        <v>31.3</v>
      </c>
    </row>
    <row r="511" spans="1:7" ht="28.5">
      <c r="A511" s="48" t="s">
        <v>10</v>
      </c>
      <c r="B511" s="68" t="s">
        <v>11</v>
      </c>
      <c r="C511" s="60"/>
      <c r="D511" s="60"/>
      <c r="E511" s="60"/>
      <c r="F511" s="60"/>
      <c r="G511" s="55">
        <f>G512</f>
        <v>1132365.5</v>
      </c>
    </row>
    <row r="512" spans="1:7">
      <c r="A512" s="7" t="s">
        <v>30</v>
      </c>
      <c r="B512" s="8"/>
      <c r="C512" s="8" t="s">
        <v>31</v>
      </c>
      <c r="D512" s="8" t="s">
        <v>32</v>
      </c>
      <c r="E512" s="9"/>
      <c r="F512" s="9"/>
      <c r="G512" s="6">
        <f>G513+G520+G539+G663+G637</f>
        <v>1132365.5</v>
      </c>
    </row>
    <row r="513" spans="1:7">
      <c r="A513" s="7" t="s">
        <v>33</v>
      </c>
      <c r="B513" s="8"/>
      <c r="C513" s="8" t="s">
        <v>31</v>
      </c>
      <c r="D513" s="8" t="s">
        <v>34</v>
      </c>
      <c r="E513" s="9"/>
      <c r="F513" s="9"/>
      <c r="G513" s="6">
        <f>G514</f>
        <v>10029.299999999999</v>
      </c>
    </row>
    <row r="514" spans="1:7" ht="30">
      <c r="A514" s="7" t="s">
        <v>693</v>
      </c>
      <c r="B514" s="8"/>
      <c r="C514" s="8" t="s">
        <v>31</v>
      </c>
      <c r="D514" s="8" t="s">
        <v>34</v>
      </c>
      <c r="E514" s="9" t="s">
        <v>16</v>
      </c>
      <c r="F514" s="9"/>
      <c r="G514" s="6">
        <f>G515</f>
        <v>10029.299999999999</v>
      </c>
    </row>
    <row r="515" spans="1:7" ht="30">
      <c r="A515" s="7" t="s">
        <v>84</v>
      </c>
      <c r="B515" s="8"/>
      <c r="C515" s="8" t="s">
        <v>31</v>
      </c>
      <c r="D515" s="8" t="s">
        <v>34</v>
      </c>
      <c r="E515" s="9" t="s">
        <v>17</v>
      </c>
      <c r="F515" s="9"/>
      <c r="G515" s="6">
        <f>G516</f>
        <v>10029.299999999999</v>
      </c>
    </row>
    <row r="516" spans="1:7">
      <c r="A516" s="7" t="s">
        <v>35</v>
      </c>
      <c r="B516" s="8"/>
      <c r="C516" s="8" t="s">
        <v>31</v>
      </c>
      <c r="D516" s="8" t="s">
        <v>34</v>
      </c>
      <c r="E516" s="9" t="s">
        <v>36</v>
      </c>
      <c r="F516" s="9"/>
      <c r="G516" s="6">
        <f>SUM(G517)</f>
        <v>10029.299999999999</v>
      </c>
    </row>
    <row r="517" spans="1:7">
      <c r="A517" s="7" t="s">
        <v>38</v>
      </c>
      <c r="B517" s="8"/>
      <c r="C517" s="8" t="s">
        <v>31</v>
      </c>
      <c r="D517" s="8" t="s">
        <v>34</v>
      </c>
      <c r="E517" s="9" t="s">
        <v>39</v>
      </c>
      <c r="F517" s="9"/>
      <c r="G517" s="6">
        <f>G518</f>
        <v>10029.299999999999</v>
      </c>
    </row>
    <row r="518" spans="1:7" ht="30">
      <c r="A518" s="7" t="s">
        <v>40</v>
      </c>
      <c r="B518" s="8"/>
      <c r="C518" s="8" t="s">
        <v>31</v>
      </c>
      <c r="D518" s="8" t="s">
        <v>34</v>
      </c>
      <c r="E518" s="9" t="s">
        <v>41</v>
      </c>
      <c r="F518" s="9"/>
      <c r="G518" s="6">
        <f>G519</f>
        <v>10029.299999999999</v>
      </c>
    </row>
    <row r="519" spans="1:7">
      <c r="A519" s="7" t="s">
        <v>42</v>
      </c>
      <c r="B519" s="8"/>
      <c r="C519" s="8" t="s">
        <v>31</v>
      </c>
      <c r="D519" s="8" t="s">
        <v>34</v>
      </c>
      <c r="E519" s="9" t="s">
        <v>41</v>
      </c>
      <c r="F519" s="9">
        <v>300</v>
      </c>
      <c r="G519" s="6">
        <v>10029.299999999999</v>
      </c>
    </row>
    <row r="520" spans="1:7">
      <c r="A520" s="7" t="s">
        <v>43</v>
      </c>
      <c r="B520" s="8"/>
      <c r="C520" s="8" t="s">
        <v>31</v>
      </c>
      <c r="D520" s="8" t="s">
        <v>44</v>
      </c>
      <c r="E520" s="9"/>
      <c r="F520" s="9"/>
      <c r="G520" s="6">
        <f>G528+G521</f>
        <v>79844.099999999991</v>
      </c>
    </row>
    <row r="521" spans="1:7" ht="30">
      <c r="A521" s="7" t="s">
        <v>702</v>
      </c>
      <c r="B521" s="8"/>
      <c r="C521" s="8" t="s">
        <v>31</v>
      </c>
      <c r="D521" s="8" t="s">
        <v>44</v>
      </c>
      <c r="E521" s="8" t="s">
        <v>434</v>
      </c>
      <c r="F521" s="9"/>
      <c r="G521" s="6">
        <f>G522</f>
        <v>77034.099999999991</v>
      </c>
    </row>
    <row r="522" spans="1:7" ht="27.75" customHeight="1">
      <c r="A522" s="7" t="s">
        <v>441</v>
      </c>
      <c r="B522" s="8"/>
      <c r="C522" s="8" t="s">
        <v>31</v>
      </c>
      <c r="D522" s="8" t="s">
        <v>44</v>
      </c>
      <c r="E522" s="8" t="s">
        <v>442</v>
      </c>
      <c r="F522" s="9"/>
      <c r="G522" s="6">
        <f>SUM(G523)</f>
        <v>77034.099999999991</v>
      </c>
    </row>
    <row r="523" spans="1:7" ht="27" customHeight="1">
      <c r="A523" s="7" t="s">
        <v>443</v>
      </c>
      <c r="B523" s="8"/>
      <c r="C523" s="8" t="s">
        <v>31</v>
      </c>
      <c r="D523" s="8" t="s">
        <v>44</v>
      </c>
      <c r="E523" s="8" t="s">
        <v>851</v>
      </c>
      <c r="F523" s="9"/>
      <c r="G523" s="6">
        <f>G524+G525+G527+G526</f>
        <v>77034.099999999991</v>
      </c>
    </row>
    <row r="524" spans="1:7" ht="45">
      <c r="A524" s="7" t="s">
        <v>51</v>
      </c>
      <c r="B524" s="8"/>
      <c r="C524" s="8" t="s">
        <v>31</v>
      </c>
      <c r="D524" s="8" t="s">
        <v>44</v>
      </c>
      <c r="E524" s="8" t="s">
        <v>851</v>
      </c>
      <c r="F524" s="9">
        <v>100</v>
      </c>
      <c r="G524" s="6">
        <v>68382.2</v>
      </c>
    </row>
    <row r="525" spans="1:7" ht="30">
      <c r="A525" s="7" t="s">
        <v>52</v>
      </c>
      <c r="B525" s="8"/>
      <c r="C525" s="8" t="s">
        <v>31</v>
      </c>
      <c r="D525" s="8" t="s">
        <v>44</v>
      </c>
      <c r="E525" s="8" t="s">
        <v>851</v>
      </c>
      <c r="F525" s="9">
        <v>200</v>
      </c>
      <c r="G525" s="6">
        <v>8489.9</v>
      </c>
    </row>
    <row r="526" spans="1:7" ht="23.25" customHeight="1">
      <c r="A526" s="7" t="s">
        <v>42</v>
      </c>
      <c r="B526" s="8"/>
      <c r="C526" s="8" t="s">
        <v>31</v>
      </c>
      <c r="D526" s="8" t="s">
        <v>44</v>
      </c>
      <c r="E526" s="8" t="s">
        <v>851</v>
      </c>
      <c r="F526" s="9">
        <v>300</v>
      </c>
      <c r="G526" s="6">
        <v>12</v>
      </c>
    </row>
    <row r="527" spans="1:7">
      <c r="A527" s="7" t="s">
        <v>22</v>
      </c>
      <c r="B527" s="8"/>
      <c r="C527" s="8" t="s">
        <v>31</v>
      </c>
      <c r="D527" s="8" t="s">
        <v>44</v>
      </c>
      <c r="E527" s="8" t="s">
        <v>851</v>
      </c>
      <c r="F527" s="9">
        <v>800</v>
      </c>
      <c r="G527" s="6">
        <v>150</v>
      </c>
    </row>
    <row r="528" spans="1:7" ht="30">
      <c r="A528" s="7" t="s">
        <v>693</v>
      </c>
      <c r="B528" s="8"/>
      <c r="C528" s="8" t="s">
        <v>31</v>
      </c>
      <c r="D528" s="8" t="s">
        <v>44</v>
      </c>
      <c r="E528" s="9" t="s">
        <v>16</v>
      </c>
      <c r="F528" s="9"/>
      <c r="G528" s="6">
        <f>G529+G535</f>
        <v>2810</v>
      </c>
    </row>
    <row r="529" spans="1:7" ht="30">
      <c r="A529" s="7" t="s">
        <v>84</v>
      </c>
      <c r="B529" s="8"/>
      <c r="C529" s="8" t="s">
        <v>31</v>
      </c>
      <c r="D529" s="8" t="s">
        <v>44</v>
      </c>
      <c r="E529" s="9" t="s">
        <v>17</v>
      </c>
      <c r="F529" s="9"/>
      <c r="G529" s="6">
        <f>G530</f>
        <v>2810</v>
      </c>
    </row>
    <row r="530" spans="1:7">
      <c r="A530" s="7" t="s">
        <v>45</v>
      </c>
      <c r="B530" s="8"/>
      <c r="C530" s="8" t="s">
        <v>31</v>
      </c>
      <c r="D530" s="8" t="s">
        <v>44</v>
      </c>
      <c r="E530" s="9" t="s">
        <v>46</v>
      </c>
      <c r="F530" s="9"/>
      <c r="G530" s="6">
        <f>SUM(G531)</f>
        <v>2810</v>
      </c>
    </row>
    <row r="531" spans="1:7">
      <c r="A531" s="7" t="s">
        <v>47</v>
      </c>
      <c r="B531" s="8"/>
      <c r="C531" s="8" t="s">
        <v>31</v>
      </c>
      <c r="D531" s="8" t="s">
        <v>44</v>
      </c>
      <c r="E531" s="9" t="s">
        <v>48</v>
      </c>
      <c r="F531" s="9"/>
      <c r="G531" s="6">
        <f>G532</f>
        <v>2810</v>
      </c>
    </row>
    <row r="532" spans="1:7" ht="30">
      <c r="A532" s="7" t="s">
        <v>49</v>
      </c>
      <c r="B532" s="8"/>
      <c r="C532" s="8" t="s">
        <v>31</v>
      </c>
      <c r="D532" s="8" t="s">
        <v>44</v>
      </c>
      <c r="E532" s="9" t="s">
        <v>50</v>
      </c>
      <c r="F532" s="9"/>
      <c r="G532" s="6">
        <f>G533+G534</f>
        <v>2810</v>
      </c>
    </row>
    <row r="533" spans="1:7" ht="45">
      <c r="A533" s="7" t="s">
        <v>51</v>
      </c>
      <c r="B533" s="8"/>
      <c r="C533" s="8" t="s">
        <v>31</v>
      </c>
      <c r="D533" s="8" t="s">
        <v>44</v>
      </c>
      <c r="E533" s="9" t="s">
        <v>50</v>
      </c>
      <c r="F533" s="9">
        <v>100</v>
      </c>
      <c r="G533" s="6">
        <v>1657.6</v>
      </c>
    </row>
    <row r="534" spans="1:7" ht="27.75" customHeight="1">
      <c r="A534" s="7" t="s">
        <v>52</v>
      </c>
      <c r="B534" s="8"/>
      <c r="C534" s="8" t="s">
        <v>31</v>
      </c>
      <c r="D534" s="8" t="s">
        <v>44</v>
      </c>
      <c r="E534" s="9" t="s">
        <v>50</v>
      </c>
      <c r="F534" s="9">
        <v>200</v>
      </c>
      <c r="G534" s="6">
        <v>1152.4000000000001</v>
      </c>
    </row>
    <row r="535" spans="1:7" hidden="1">
      <c r="A535" s="22" t="s">
        <v>86</v>
      </c>
      <c r="B535" s="15"/>
      <c r="C535" s="8" t="s">
        <v>31</v>
      </c>
      <c r="D535" s="8" t="s">
        <v>44</v>
      </c>
      <c r="E535" s="9" t="s">
        <v>68</v>
      </c>
      <c r="F535" s="9"/>
      <c r="G535" s="6">
        <f>G536</f>
        <v>0</v>
      </c>
    </row>
    <row r="536" spans="1:7" hidden="1">
      <c r="A536" s="22" t="s">
        <v>35</v>
      </c>
      <c r="B536" s="15"/>
      <c r="C536" s="8" t="s">
        <v>31</v>
      </c>
      <c r="D536" s="8" t="s">
        <v>44</v>
      </c>
      <c r="E536" s="9" t="s">
        <v>506</v>
      </c>
      <c r="F536" s="9"/>
      <c r="G536" s="6">
        <f>G537</f>
        <v>0</v>
      </c>
    </row>
    <row r="537" spans="1:7" hidden="1">
      <c r="A537" s="22" t="s">
        <v>37</v>
      </c>
      <c r="B537" s="15"/>
      <c r="C537" s="8" t="s">
        <v>31</v>
      </c>
      <c r="D537" s="8" t="s">
        <v>44</v>
      </c>
      <c r="E537" s="9" t="s">
        <v>507</v>
      </c>
      <c r="F537" s="9"/>
      <c r="G537" s="6">
        <f>G538</f>
        <v>0</v>
      </c>
    </row>
    <row r="538" spans="1:7" ht="30" hidden="1">
      <c r="A538" s="22" t="s">
        <v>52</v>
      </c>
      <c r="B538" s="15"/>
      <c r="C538" s="8" t="s">
        <v>31</v>
      </c>
      <c r="D538" s="8" t="s">
        <v>44</v>
      </c>
      <c r="E538" s="9" t="s">
        <v>507</v>
      </c>
      <c r="F538" s="9">
        <v>200</v>
      </c>
      <c r="G538" s="6"/>
    </row>
    <row r="539" spans="1:7">
      <c r="A539" s="7" t="s">
        <v>53</v>
      </c>
      <c r="B539" s="8"/>
      <c r="C539" s="8" t="s">
        <v>31</v>
      </c>
      <c r="D539" s="8" t="s">
        <v>54</v>
      </c>
      <c r="E539" s="9"/>
      <c r="F539" s="9"/>
      <c r="G539" s="6">
        <f>G597+G624+G540+G628+G633</f>
        <v>794555.49999999988</v>
      </c>
    </row>
    <row r="540" spans="1:7" ht="30">
      <c r="A540" s="7" t="s">
        <v>702</v>
      </c>
      <c r="B540" s="8"/>
      <c r="C540" s="8" t="s">
        <v>31</v>
      </c>
      <c r="D540" s="8" t="s">
        <v>54</v>
      </c>
      <c r="E540" s="8" t="s">
        <v>434</v>
      </c>
      <c r="F540" s="9"/>
      <c r="G540" s="6">
        <f>SUM(G541+G545)</f>
        <v>784583.39999999991</v>
      </c>
    </row>
    <row r="541" spans="1:7">
      <c r="A541" s="7" t="s">
        <v>444</v>
      </c>
      <c r="B541" s="8"/>
      <c r="C541" s="8" t="s">
        <v>31</v>
      </c>
      <c r="D541" s="8" t="s">
        <v>54</v>
      </c>
      <c r="E541" s="8" t="s">
        <v>435</v>
      </c>
      <c r="F541" s="9"/>
      <c r="G541" s="6">
        <f>SUM(G542)</f>
        <v>84026</v>
      </c>
    </row>
    <row r="542" spans="1:7" ht="90">
      <c r="A542" s="7" t="s">
        <v>445</v>
      </c>
      <c r="B542" s="8"/>
      <c r="C542" s="8" t="s">
        <v>31</v>
      </c>
      <c r="D542" s="8" t="s">
        <v>54</v>
      </c>
      <c r="E542" s="8" t="s">
        <v>852</v>
      </c>
      <c r="F542" s="9"/>
      <c r="G542" s="6">
        <f>G543+G544</f>
        <v>84026</v>
      </c>
    </row>
    <row r="543" spans="1:7" ht="30">
      <c r="A543" s="7" t="s">
        <v>52</v>
      </c>
      <c r="B543" s="8"/>
      <c r="C543" s="8" t="s">
        <v>31</v>
      </c>
      <c r="D543" s="8" t="s">
        <v>54</v>
      </c>
      <c r="E543" s="8" t="s">
        <v>852</v>
      </c>
      <c r="F543" s="9">
        <v>200</v>
      </c>
      <c r="G543" s="6">
        <v>44</v>
      </c>
    </row>
    <row r="544" spans="1:7">
      <c r="A544" s="7" t="s">
        <v>42</v>
      </c>
      <c r="B544" s="8"/>
      <c r="C544" s="8" t="s">
        <v>31</v>
      </c>
      <c r="D544" s="8" t="s">
        <v>54</v>
      </c>
      <c r="E544" s="8" t="s">
        <v>852</v>
      </c>
      <c r="F544" s="9">
        <v>300</v>
      </c>
      <c r="G544" s="6">
        <v>83982</v>
      </c>
    </row>
    <row r="545" spans="1:7" ht="30">
      <c r="A545" s="7" t="s">
        <v>446</v>
      </c>
      <c r="B545" s="8"/>
      <c r="C545" s="8" t="s">
        <v>31</v>
      </c>
      <c r="D545" s="8" t="s">
        <v>54</v>
      </c>
      <c r="E545" s="8" t="s">
        <v>447</v>
      </c>
      <c r="F545" s="9"/>
      <c r="G545" s="6">
        <f>SUM(G546+G549+G552+G555+G558+G561+G564+G582+G585+G588+G591+G567+G570+G573+G576+G594)+G579</f>
        <v>700557.39999999991</v>
      </c>
    </row>
    <row r="546" spans="1:7" ht="45">
      <c r="A546" s="7" t="s">
        <v>994</v>
      </c>
      <c r="B546" s="8"/>
      <c r="C546" s="8" t="s">
        <v>31</v>
      </c>
      <c r="D546" s="8" t="s">
        <v>54</v>
      </c>
      <c r="E546" s="8" t="s">
        <v>853</v>
      </c>
      <c r="F546" s="9"/>
      <c r="G546" s="6">
        <f>G547+G548</f>
        <v>190720.69999999998</v>
      </c>
    </row>
    <row r="547" spans="1:7" ht="30">
      <c r="A547" s="7" t="s">
        <v>52</v>
      </c>
      <c r="B547" s="8"/>
      <c r="C547" s="8" t="s">
        <v>31</v>
      </c>
      <c r="D547" s="8" t="s">
        <v>54</v>
      </c>
      <c r="E547" s="8" t="s">
        <v>853</v>
      </c>
      <c r="F547" s="9">
        <v>200</v>
      </c>
      <c r="G547" s="6">
        <v>3056.8</v>
      </c>
    </row>
    <row r="548" spans="1:7">
      <c r="A548" s="7" t="s">
        <v>42</v>
      </c>
      <c r="B548" s="8"/>
      <c r="C548" s="8" t="s">
        <v>31</v>
      </c>
      <c r="D548" s="8" t="s">
        <v>54</v>
      </c>
      <c r="E548" s="8" t="s">
        <v>853</v>
      </c>
      <c r="F548" s="9">
        <v>300</v>
      </c>
      <c r="G548" s="6">
        <v>187663.9</v>
      </c>
    </row>
    <row r="549" spans="1:7" ht="30">
      <c r="A549" s="7" t="s">
        <v>448</v>
      </c>
      <c r="B549" s="8"/>
      <c r="C549" s="8" t="s">
        <v>31</v>
      </c>
      <c r="D549" s="8" t="s">
        <v>54</v>
      </c>
      <c r="E549" s="8" t="s">
        <v>854</v>
      </c>
      <c r="F549" s="8"/>
      <c r="G549" s="6">
        <f>G550+G551</f>
        <v>9555.1</v>
      </c>
    </row>
    <row r="550" spans="1:7" ht="30">
      <c r="A550" s="7" t="s">
        <v>52</v>
      </c>
      <c r="B550" s="8"/>
      <c r="C550" s="8" t="s">
        <v>31</v>
      </c>
      <c r="D550" s="8" t="s">
        <v>54</v>
      </c>
      <c r="E550" s="8" t="s">
        <v>854</v>
      </c>
      <c r="F550" s="8" t="s">
        <v>93</v>
      </c>
      <c r="G550" s="6">
        <v>142.69999999999999</v>
      </c>
    </row>
    <row r="551" spans="1:7">
      <c r="A551" s="7" t="s">
        <v>42</v>
      </c>
      <c r="B551" s="8"/>
      <c r="C551" s="8" t="s">
        <v>31</v>
      </c>
      <c r="D551" s="8" t="s">
        <v>54</v>
      </c>
      <c r="E551" s="8" t="s">
        <v>854</v>
      </c>
      <c r="F551" s="8" t="s">
        <v>101</v>
      </c>
      <c r="G551" s="6">
        <v>9412.4</v>
      </c>
    </row>
    <row r="552" spans="1:7" ht="30">
      <c r="A552" s="7" t="s">
        <v>449</v>
      </c>
      <c r="B552" s="8"/>
      <c r="C552" s="8" t="s">
        <v>31</v>
      </c>
      <c r="D552" s="8" t="s">
        <v>54</v>
      </c>
      <c r="E552" s="8" t="s">
        <v>855</v>
      </c>
      <c r="F552" s="8"/>
      <c r="G552" s="6">
        <f>G553+G554</f>
        <v>111779.90000000001</v>
      </c>
    </row>
    <row r="553" spans="1:7" ht="30">
      <c r="A553" s="7" t="s">
        <v>52</v>
      </c>
      <c r="B553" s="8"/>
      <c r="C553" s="8" t="s">
        <v>31</v>
      </c>
      <c r="D553" s="8" t="s">
        <v>54</v>
      </c>
      <c r="E553" s="8" t="s">
        <v>855</v>
      </c>
      <c r="F553" s="8" t="s">
        <v>93</v>
      </c>
      <c r="G553" s="6">
        <v>1782.6</v>
      </c>
    </row>
    <row r="554" spans="1:7">
      <c r="A554" s="7" t="s">
        <v>42</v>
      </c>
      <c r="B554" s="8"/>
      <c r="C554" s="8" t="s">
        <v>31</v>
      </c>
      <c r="D554" s="8" t="s">
        <v>54</v>
      </c>
      <c r="E554" s="8" t="s">
        <v>855</v>
      </c>
      <c r="F554" s="8" t="s">
        <v>101</v>
      </c>
      <c r="G554" s="6">
        <v>109997.3</v>
      </c>
    </row>
    <row r="555" spans="1:7" ht="45">
      <c r="A555" s="7" t="s">
        <v>450</v>
      </c>
      <c r="B555" s="8"/>
      <c r="C555" s="8" t="s">
        <v>31</v>
      </c>
      <c r="D555" s="8" t="s">
        <v>54</v>
      </c>
      <c r="E555" s="8" t="s">
        <v>856</v>
      </c>
      <c r="F555" s="8"/>
      <c r="G555" s="6">
        <f>G556+G557</f>
        <v>619.79999999999995</v>
      </c>
    </row>
    <row r="556" spans="1:7" ht="30">
      <c r="A556" s="7" t="s">
        <v>52</v>
      </c>
      <c r="B556" s="8"/>
      <c r="C556" s="8" t="s">
        <v>31</v>
      </c>
      <c r="D556" s="8" t="s">
        <v>54</v>
      </c>
      <c r="E556" s="8" t="s">
        <v>856</v>
      </c>
      <c r="F556" s="8" t="s">
        <v>93</v>
      </c>
      <c r="G556" s="6">
        <v>9.3000000000000007</v>
      </c>
    </row>
    <row r="557" spans="1:7">
      <c r="A557" s="7" t="s">
        <v>42</v>
      </c>
      <c r="B557" s="8"/>
      <c r="C557" s="8" t="s">
        <v>31</v>
      </c>
      <c r="D557" s="8" t="s">
        <v>54</v>
      </c>
      <c r="E557" s="8" t="s">
        <v>856</v>
      </c>
      <c r="F557" s="8" t="s">
        <v>101</v>
      </c>
      <c r="G557" s="6">
        <v>610.5</v>
      </c>
    </row>
    <row r="558" spans="1:7" ht="45">
      <c r="A558" s="7" t="s">
        <v>451</v>
      </c>
      <c r="B558" s="8"/>
      <c r="C558" s="8" t="s">
        <v>31</v>
      </c>
      <c r="D558" s="8" t="s">
        <v>54</v>
      </c>
      <c r="E558" s="8" t="s">
        <v>857</v>
      </c>
      <c r="F558" s="8"/>
      <c r="G558" s="6">
        <f>G559+G560</f>
        <v>51.8</v>
      </c>
    </row>
    <row r="559" spans="1:7" ht="30">
      <c r="A559" s="7" t="s">
        <v>52</v>
      </c>
      <c r="B559" s="8"/>
      <c r="C559" s="8" t="s">
        <v>31</v>
      </c>
      <c r="D559" s="8" t="s">
        <v>54</v>
      </c>
      <c r="E559" s="8" t="s">
        <v>857</v>
      </c>
      <c r="F559" s="8" t="s">
        <v>93</v>
      </c>
      <c r="G559" s="6">
        <v>0.8</v>
      </c>
    </row>
    <row r="560" spans="1:7">
      <c r="A560" s="7" t="s">
        <v>42</v>
      </c>
      <c r="B560" s="8"/>
      <c r="C560" s="8" t="s">
        <v>31</v>
      </c>
      <c r="D560" s="8" t="s">
        <v>54</v>
      </c>
      <c r="E560" s="8" t="s">
        <v>857</v>
      </c>
      <c r="F560" s="8" t="s">
        <v>101</v>
      </c>
      <c r="G560" s="6">
        <v>51</v>
      </c>
    </row>
    <row r="561" spans="1:7" ht="60">
      <c r="A561" s="7" t="s">
        <v>452</v>
      </c>
      <c r="B561" s="8"/>
      <c r="C561" s="8" t="s">
        <v>31</v>
      </c>
      <c r="D561" s="8" t="s">
        <v>54</v>
      </c>
      <c r="E561" s="8" t="s">
        <v>858</v>
      </c>
      <c r="F561" s="8"/>
      <c r="G561" s="6">
        <f>G562+G563</f>
        <v>4730.2000000000007</v>
      </c>
    </row>
    <row r="562" spans="1:7" ht="30">
      <c r="A562" s="7" t="s">
        <v>52</v>
      </c>
      <c r="B562" s="8"/>
      <c r="C562" s="8" t="s">
        <v>31</v>
      </c>
      <c r="D562" s="8" t="s">
        <v>54</v>
      </c>
      <c r="E562" s="8" t="s">
        <v>858</v>
      </c>
      <c r="F562" s="8" t="s">
        <v>93</v>
      </c>
      <c r="G562" s="6">
        <v>553.1</v>
      </c>
    </row>
    <row r="563" spans="1:7">
      <c r="A563" s="7" t="s">
        <v>42</v>
      </c>
      <c r="B563" s="8"/>
      <c r="C563" s="8" t="s">
        <v>31</v>
      </c>
      <c r="D563" s="8" t="s">
        <v>54</v>
      </c>
      <c r="E563" s="8" t="s">
        <v>858</v>
      </c>
      <c r="F563" s="8" t="s">
        <v>101</v>
      </c>
      <c r="G563" s="6">
        <v>4177.1000000000004</v>
      </c>
    </row>
    <row r="564" spans="1:7" ht="30">
      <c r="A564" s="7" t="s">
        <v>453</v>
      </c>
      <c r="B564" s="8"/>
      <c r="C564" s="8" t="s">
        <v>31</v>
      </c>
      <c r="D564" s="8" t="s">
        <v>54</v>
      </c>
      <c r="E564" s="8" t="s">
        <v>861</v>
      </c>
      <c r="F564" s="8"/>
      <c r="G564" s="6">
        <f>G565+G566</f>
        <v>217630.69999999998</v>
      </c>
    </row>
    <row r="565" spans="1:7" ht="30">
      <c r="A565" s="7" t="s">
        <v>52</v>
      </c>
      <c r="B565" s="8"/>
      <c r="C565" s="8" t="s">
        <v>31</v>
      </c>
      <c r="D565" s="8" t="s">
        <v>54</v>
      </c>
      <c r="E565" s="8" t="s">
        <v>861</v>
      </c>
      <c r="F565" s="8" t="s">
        <v>93</v>
      </c>
      <c r="G565" s="6">
        <v>3221.8</v>
      </c>
    </row>
    <row r="566" spans="1:7">
      <c r="A566" s="7" t="s">
        <v>42</v>
      </c>
      <c r="B566" s="8"/>
      <c r="C566" s="8" t="s">
        <v>31</v>
      </c>
      <c r="D566" s="8" t="s">
        <v>54</v>
      </c>
      <c r="E566" s="8" t="s">
        <v>861</v>
      </c>
      <c r="F566" s="8" t="s">
        <v>101</v>
      </c>
      <c r="G566" s="6">
        <v>214408.9</v>
      </c>
    </row>
    <row r="567" spans="1:7" ht="30">
      <c r="A567" s="7" t="s">
        <v>458</v>
      </c>
      <c r="B567" s="8"/>
      <c r="C567" s="8" t="s">
        <v>31</v>
      </c>
      <c r="D567" s="8" t="s">
        <v>54</v>
      </c>
      <c r="E567" s="8" t="s">
        <v>862</v>
      </c>
      <c r="F567" s="8"/>
      <c r="G567" s="6">
        <f>G568+G569</f>
        <v>3059.1</v>
      </c>
    </row>
    <row r="568" spans="1:7" ht="30">
      <c r="A568" s="7" t="s">
        <v>52</v>
      </c>
      <c r="B568" s="8"/>
      <c r="C568" s="8" t="s">
        <v>31</v>
      </c>
      <c r="D568" s="8" t="s">
        <v>54</v>
      </c>
      <c r="E568" s="8" t="s">
        <v>862</v>
      </c>
      <c r="F568" s="8" t="s">
        <v>93</v>
      </c>
      <c r="G568" s="6">
        <v>39.200000000000003</v>
      </c>
    </row>
    <row r="569" spans="1:7">
      <c r="A569" s="7" t="s">
        <v>42</v>
      </c>
      <c r="B569" s="8"/>
      <c r="C569" s="8" t="s">
        <v>31</v>
      </c>
      <c r="D569" s="8" t="s">
        <v>54</v>
      </c>
      <c r="E569" s="8" t="s">
        <v>862</v>
      </c>
      <c r="F569" s="8" t="s">
        <v>101</v>
      </c>
      <c r="G569" s="6">
        <v>3019.9</v>
      </c>
    </row>
    <row r="570" spans="1:7" ht="45">
      <c r="A570" s="7" t="s">
        <v>459</v>
      </c>
      <c r="B570" s="8"/>
      <c r="C570" s="8" t="s">
        <v>31</v>
      </c>
      <c r="D570" s="8" t="s">
        <v>54</v>
      </c>
      <c r="E570" s="8" t="s">
        <v>863</v>
      </c>
      <c r="F570" s="8"/>
      <c r="G570" s="6">
        <f>G571+G572</f>
        <v>1983.4</v>
      </c>
    </row>
    <row r="571" spans="1:7" ht="30">
      <c r="A571" s="7" t="s">
        <v>52</v>
      </c>
      <c r="B571" s="8"/>
      <c r="C571" s="8" t="s">
        <v>31</v>
      </c>
      <c r="D571" s="8" t="s">
        <v>54</v>
      </c>
      <c r="E571" s="8" t="s">
        <v>863</v>
      </c>
      <c r="F571" s="8" t="s">
        <v>93</v>
      </c>
      <c r="G571" s="6">
        <v>34.5</v>
      </c>
    </row>
    <row r="572" spans="1:7">
      <c r="A572" s="7" t="s">
        <v>42</v>
      </c>
      <c r="B572" s="8"/>
      <c r="C572" s="8" t="s">
        <v>31</v>
      </c>
      <c r="D572" s="8" t="s">
        <v>54</v>
      </c>
      <c r="E572" s="8" t="s">
        <v>863</v>
      </c>
      <c r="F572" s="8" t="s">
        <v>101</v>
      </c>
      <c r="G572" s="6">
        <v>1948.9</v>
      </c>
    </row>
    <row r="573" spans="1:7">
      <c r="A573" s="7" t="s">
        <v>460</v>
      </c>
      <c r="B573" s="8"/>
      <c r="C573" s="8" t="s">
        <v>31</v>
      </c>
      <c r="D573" s="8" t="s">
        <v>54</v>
      </c>
      <c r="E573" s="8" t="s">
        <v>864</v>
      </c>
      <c r="F573" s="8"/>
      <c r="G573" s="6">
        <f>G574+G575</f>
        <v>69.3</v>
      </c>
    </row>
    <row r="574" spans="1:7" ht="30">
      <c r="A574" s="7" t="s">
        <v>52</v>
      </c>
      <c r="B574" s="8"/>
      <c r="C574" s="8" t="s">
        <v>31</v>
      </c>
      <c r="D574" s="8" t="s">
        <v>54</v>
      </c>
      <c r="E574" s="8" t="s">
        <v>864</v>
      </c>
      <c r="F574" s="8" t="s">
        <v>93</v>
      </c>
      <c r="G574" s="6">
        <v>1</v>
      </c>
    </row>
    <row r="575" spans="1:7">
      <c r="A575" s="7" t="s">
        <v>42</v>
      </c>
      <c r="B575" s="8"/>
      <c r="C575" s="8" t="s">
        <v>31</v>
      </c>
      <c r="D575" s="8" t="s">
        <v>54</v>
      </c>
      <c r="E575" s="8" t="s">
        <v>864</v>
      </c>
      <c r="F575" s="8" t="s">
        <v>101</v>
      </c>
      <c r="G575" s="6">
        <v>68.3</v>
      </c>
    </row>
    <row r="576" spans="1:7" ht="60">
      <c r="A576" s="7" t="s">
        <v>703</v>
      </c>
      <c r="B576" s="8"/>
      <c r="C576" s="8" t="s">
        <v>31</v>
      </c>
      <c r="D576" s="8" t="s">
        <v>54</v>
      </c>
      <c r="E576" s="8" t="s">
        <v>865</v>
      </c>
      <c r="F576" s="8"/>
      <c r="G576" s="6">
        <f>G577+G578</f>
        <v>743.69999999999993</v>
      </c>
    </row>
    <row r="577" spans="1:7" ht="30">
      <c r="A577" s="7" t="s">
        <v>52</v>
      </c>
      <c r="B577" s="8"/>
      <c r="C577" s="8" t="s">
        <v>31</v>
      </c>
      <c r="D577" s="8" t="s">
        <v>54</v>
      </c>
      <c r="E577" s="8" t="s">
        <v>865</v>
      </c>
      <c r="F577" s="8" t="s">
        <v>93</v>
      </c>
      <c r="G577" s="6">
        <v>8.9</v>
      </c>
    </row>
    <row r="578" spans="1:7">
      <c r="A578" s="7" t="s">
        <v>42</v>
      </c>
      <c r="B578" s="8"/>
      <c r="C578" s="8" t="s">
        <v>31</v>
      </c>
      <c r="D578" s="8" t="s">
        <v>54</v>
      </c>
      <c r="E578" s="8" t="s">
        <v>865</v>
      </c>
      <c r="F578" s="8" t="s">
        <v>101</v>
      </c>
      <c r="G578" s="6">
        <v>734.8</v>
      </c>
    </row>
    <row r="579" spans="1:7" ht="45">
      <c r="A579" s="7" t="s">
        <v>866</v>
      </c>
      <c r="B579" s="8"/>
      <c r="C579" s="8" t="s">
        <v>31</v>
      </c>
      <c r="D579" s="8" t="s">
        <v>54</v>
      </c>
      <c r="E579" s="8" t="s">
        <v>867</v>
      </c>
      <c r="F579" s="8"/>
      <c r="G579" s="6">
        <f>SUM(G580:G581)</f>
        <v>16011.5</v>
      </c>
    </row>
    <row r="580" spans="1:7" ht="30">
      <c r="A580" s="7" t="s">
        <v>52</v>
      </c>
      <c r="B580" s="8"/>
      <c r="C580" s="8" t="s">
        <v>31</v>
      </c>
      <c r="D580" s="8" t="s">
        <v>54</v>
      </c>
      <c r="E580" s="8" t="s">
        <v>867</v>
      </c>
      <c r="F580" s="8" t="s">
        <v>93</v>
      </c>
      <c r="G580" s="6">
        <v>511.5</v>
      </c>
    </row>
    <row r="581" spans="1:7">
      <c r="A581" s="7" t="s">
        <v>42</v>
      </c>
      <c r="B581" s="8"/>
      <c r="C581" s="8" t="s">
        <v>31</v>
      </c>
      <c r="D581" s="8" t="s">
        <v>54</v>
      </c>
      <c r="E581" s="8" t="s">
        <v>867</v>
      </c>
      <c r="F581" s="8" t="s">
        <v>101</v>
      </c>
      <c r="G581" s="6">
        <v>15500</v>
      </c>
    </row>
    <row r="582" spans="1:7" ht="30">
      <c r="A582" s="7" t="s">
        <v>454</v>
      </c>
      <c r="B582" s="8"/>
      <c r="C582" s="8" t="s">
        <v>31</v>
      </c>
      <c r="D582" s="8" t="s">
        <v>54</v>
      </c>
      <c r="E582" s="8" t="s">
        <v>868</v>
      </c>
      <c r="F582" s="8"/>
      <c r="G582" s="6">
        <f>G583+G584</f>
        <v>1985.7</v>
      </c>
    </row>
    <row r="583" spans="1:7" ht="30">
      <c r="A583" s="7" t="s">
        <v>52</v>
      </c>
      <c r="B583" s="8"/>
      <c r="C583" s="8" t="s">
        <v>31</v>
      </c>
      <c r="D583" s="8" t="s">
        <v>54</v>
      </c>
      <c r="E583" s="8" t="s">
        <v>868</v>
      </c>
      <c r="F583" s="8" t="s">
        <v>93</v>
      </c>
      <c r="G583" s="6">
        <v>29.2</v>
      </c>
    </row>
    <row r="584" spans="1:7">
      <c r="A584" s="7" t="s">
        <v>42</v>
      </c>
      <c r="B584" s="8"/>
      <c r="C584" s="8" t="s">
        <v>31</v>
      </c>
      <c r="D584" s="8" t="s">
        <v>54</v>
      </c>
      <c r="E584" s="8" t="s">
        <v>868</v>
      </c>
      <c r="F584" s="8" t="s">
        <v>101</v>
      </c>
      <c r="G584" s="6">
        <v>1956.5</v>
      </c>
    </row>
    <row r="585" spans="1:7" ht="30">
      <c r="A585" s="7" t="s">
        <v>455</v>
      </c>
      <c r="B585" s="8"/>
      <c r="C585" s="8" t="s">
        <v>31</v>
      </c>
      <c r="D585" s="8" t="s">
        <v>54</v>
      </c>
      <c r="E585" s="8" t="s">
        <v>869</v>
      </c>
      <c r="F585" s="8"/>
      <c r="G585" s="6">
        <f>G586+G587</f>
        <v>14057.2</v>
      </c>
    </row>
    <row r="586" spans="1:7" ht="30">
      <c r="A586" s="7" t="s">
        <v>52</v>
      </c>
      <c r="B586" s="8"/>
      <c r="C586" s="8" t="s">
        <v>31</v>
      </c>
      <c r="D586" s="8" t="s">
        <v>54</v>
      </c>
      <c r="E586" s="8" t="s">
        <v>869</v>
      </c>
      <c r="F586" s="8" t="s">
        <v>93</v>
      </c>
      <c r="G586" s="6">
        <v>207.7</v>
      </c>
    </row>
    <row r="587" spans="1:7">
      <c r="A587" s="7" t="s">
        <v>42</v>
      </c>
      <c r="B587" s="8"/>
      <c r="C587" s="8" t="s">
        <v>31</v>
      </c>
      <c r="D587" s="8" t="s">
        <v>54</v>
      </c>
      <c r="E587" s="8" t="s">
        <v>869</v>
      </c>
      <c r="F587" s="8" t="s">
        <v>101</v>
      </c>
      <c r="G587" s="6">
        <v>13849.5</v>
      </c>
    </row>
    <row r="588" spans="1:7" ht="30">
      <c r="A588" s="7" t="s">
        <v>456</v>
      </c>
      <c r="B588" s="8"/>
      <c r="C588" s="8" t="s">
        <v>31</v>
      </c>
      <c r="D588" s="8" t="s">
        <v>54</v>
      </c>
      <c r="E588" s="8" t="s">
        <v>870</v>
      </c>
      <c r="F588" s="8"/>
      <c r="G588" s="6">
        <f>G589+G590</f>
        <v>113334.7</v>
      </c>
    </row>
    <row r="589" spans="1:7" ht="30">
      <c r="A589" s="7" t="s">
        <v>52</v>
      </c>
      <c r="B589" s="8"/>
      <c r="C589" s="8" t="s">
        <v>31</v>
      </c>
      <c r="D589" s="8" t="s">
        <v>54</v>
      </c>
      <c r="E589" s="8" t="s">
        <v>870</v>
      </c>
      <c r="F589" s="8" t="s">
        <v>93</v>
      </c>
      <c r="G589" s="6">
        <v>1674.9</v>
      </c>
    </row>
    <row r="590" spans="1:7">
      <c r="A590" s="7" t="s">
        <v>42</v>
      </c>
      <c r="B590" s="8"/>
      <c r="C590" s="8" t="s">
        <v>31</v>
      </c>
      <c r="D590" s="8" t="s">
        <v>54</v>
      </c>
      <c r="E590" s="8" t="s">
        <v>870</v>
      </c>
      <c r="F590" s="8" t="s">
        <v>101</v>
      </c>
      <c r="G590" s="6">
        <v>111659.8</v>
      </c>
    </row>
    <row r="591" spans="1:7" ht="75">
      <c r="A591" s="7" t="s">
        <v>457</v>
      </c>
      <c r="B591" s="8"/>
      <c r="C591" s="8" t="s">
        <v>31</v>
      </c>
      <c r="D591" s="8" t="s">
        <v>54</v>
      </c>
      <c r="E591" s="8" t="s">
        <v>871</v>
      </c>
      <c r="F591" s="8"/>
      <c r="G591" s="6">
        <f>G592+G593</f>
        <v>34.299999999999997</v>
      </c>
    </row>
    <row r="592" spans="1:7" ht="30">
      <c r="A592" s="7" t="s">
        <v>52</v>
      </c>
      <c r="B592" s="8"/>
      <c r="C592" s="8" t="s">
        <v>31</v>
      </c>
      <c r="D592" s="8" t="s">
        <v>54</v>
      </c>
      <c r="E592" s="8" t="s">
        <v>871</v>
      </c>
      <c r="F592" s="8" t="s">
        <v>93</v>
      </c>
      <c r="G592" s="6">
        <v>0.5</v>
      </c>
    </row>
    <row r="593" spans="1:7">
      <c r="A593" s="7" t="s">
        <v>42</v>
      </c>
      <c r="B593" s="8"/>
      <c r="C593" s="8" t="s">
        <v>31</v>
      </c>
      <c r="D593" s="8" t="s">
        <v>54</v>
      </c>
      <c r="E593" s="8" t="s">
        <v>871</v>
      </c>
      <c r="F593" s="8" t="s">
        <v>101</v>
      </c>
      <c r="G593" s="6">
        <v>33.799999999999997</v>
      </c>
    </row>
    <row r="594" spans="1:7" ht="30">
      <c r="A594" s="7" t="s">
        <v>815</v>
      </c>
      <c r="B594" s="8"/>
      <c r="C594" s="8" t="s">
        <v>31</v>
      </c>
      <c r="D594" s="8" t="s">
        <v>54</v>
      </c>
      <c r="E594" s="8" t="s">
        <v>872</v>
      </c>
      <c r="F594" s="8"/>
      <c r="G594" s="6">
        <f>SUM(G595:G596)</f>
        <v>14190.3</v>
      </c>
    </row>
    <row r="595" spans="1:7" ht="30" hidden="1">
      <c r="A595" s="7" t="s">
        <v>52</v>
      </c>
      <c r="B595" s="8"/>
      <c r="C595" s="8" t="s">
        <v>31</v>
      </c>
      <c r="D595" s="8" t="s">
        <v>54</v>
      </c>
      <c r="E595" s="8" t="s">
        <v>526</v>
      </c>
      <c r="F595" s="8" t="s">
        <v>93</v>
      </c>
      <c r="G595" s="6"/>
    </row>
    <row r="596" spans="1:7">
      <c r="A596" s="7" t="s">
        <v>42</v>
      </c>
      <c r="B596" s="8"/>
      <c r="C596" s="8" t="s">
        <v>31</v>
      </c>
      <c r="D596" s="8" t="s">
        <v>54</v>
      </c>
      <c r="E596" s="8" t="s">
        <v>872</v>
      </c>
      <c r="F596" s="8" t="s">
        <v>101</v>
      </c>
      <c r="G596" s="6">
        <v>14190.3</v>
      </c>
    </row>
    <row r="597" spans="1:7" ht="30">
      <c r="A597" s="7" t="s">
        <v>693</v>
      </c>
      <c r="B597" s="8"/>
      <c r="C597" s="8" t="s">
        <v>31</v>
      </c>
      <c r="D597" s="8" t="s">
        <v>54</v>
      </c>
      <c r="E597" s="9" t="s">
        <v>16</v>
      </c>
      <c r="F597" s="9"/>
      <c r="G597" s="6">
        <f>G598+G611+G616</f>
        <v>5107</v>
      </c>
    </row>
    <row r="598" spans="1:7" ht="30">
      <c r="A598" s="7" t="s">
        <v>84</v>
      </c>
      <c r="B598" s="8"/>
      <c r="C598" s="8" t="s">
        <v>31</v>
      </c>
      <c r="D598" s="8" t="s">
        <v>54</v>
      </c>
      <c r="E598" s="9" t="s">
        <v>17</v>
      </c>
      <c r="F598" s="9"/>
      <c r="G598" s="6">
        <f>G599</f>
        <v>4856.5</v>
      </c>
    </row>
    <row r="599" spans="1:7">
      <c r="A599" s="7" t="s">
        <v>35</v>
      </c>
      <c r="B599" s="8"/>
      <c r="C599" s="8" t="s">
        <v>31</v>
      </c>
      <c r="D599" s="8" t="s">
        <v>54</v>
      </c>
      <c r="E599" s="9" t="s">
        <v>36</v>
      </c>
      <c r="F599" s="9"/>
      <c r="G599" s="6">
        <f>SUM(G600+G607)</f>
        <v>4856.5</v>
      </c>
    </row>
    <row r="600" spans="1:7" ht="18.75" customHeight="1">
      <c r="A600" s="7" t="s">
        <v>55</v>
      </c>
      <c r="B600" s="8"/>
      <c r="C600" s="8" t="s">
        <v>31</v>
      </c>
      <c r="D600" s="8" t="s">
        <v>54</v>
      </c>
      <c r="E600" s="9" t="s">
        <v>56</v>
      </c>
      <c r="F600" s="9"/>
      <c r="G600" s="6">
        <f>G601+G603+G605</f>
        <v>3432.8</v>
      </c>
    </row>
    <row r="601" spans="1:7">
      <c r="A601" s="7" t="s">
        <v>57</v>
      </c>
      <c r="B601" s="8"/>
      <c r="C601" s="8" t="s">
        <v>31</v>
      </c>
      <c r="D601" s="8" t="s">
        <v>54</v>
      </c>
      <c r="E601" s="9" t="s">
        <v>58</v>
      </c>
      <c r="F601" s="9"/>
      <c r="G601" s="6">
        <f>G602</f>
        <v>1200</v>
      </c>
    </row>
    <row r="602" spans="1:7">
      <c r="A602" s="7" t="s">
        <v>42</v>
      </c>
      <c r="B602" s="8"/>
      <c r="C602" s="8" t="s">
        <v>31</v>
      </c>
      <c r="D602" s="8" t="s">
        <v>54</v>
      </c>
      <c r="E602" s="9" t="s">
        <v>58</v>
      </c>
      <c r="F602" s="9">
        <v>300</v>
      </c>
      <c r="G602" s="6">
        <v>1200</v>
      </c>
    </row>
    <row r="603" spans="1:7" ht="30">
      <c r="A603" s="7" t="s">
        <v>59</v>
      </c>
      <c r="B603" s="8"/>
      <c r="C603" s="8" t="s">
        <v>31</v>
      </c>
      <c r="D603" s="8" t="s">
        <v>54</v>
      </c>
      <c r="E603" s="9" t="s">
        <v>60</v>
      </c>
      <c r="F603" s="9"/>
      <c r="G603" s="6">
        <f>G604</f>
        <v>1587.8</v>
      </c>
    </row>
    <row r="604" spans="1:7">
      <c r="A604" s="7" t="s">
        <v>42</v>
      </c>
      <c r="B604" s="8"/>
      <c r="C604" s="8" t="s">
        <v>31</v>
      </c>
      <c r="D604" s="8" t="s">
        <v>54</v>
      </c>
      <c r="E604" s="9" t="s">
        <v>60</v>
      </c>
      <c r="F604" s="9">
        <v>300</v>
      </c>
      <c r="G604" s="6">
        <v>1587.8</v>
      </c>
    </row>
    <row r="605" spans="1:7" ht="29.25" customHeight="1">
      <c r="A605" s="7" t="s">
        <v>577</v>
      </c>
      <c r="B605" s="12"/>
      <c r="C605" s="8" t="s">
        <v>31</v>
      </c>
      <c r="D605" s="8" t="s">
        <v>54</v>
      </c>
      <c r="E605" s="12" t="s">
        <v>578</v>
      </c>
      <c r="F605" s="12"/>
      <c r="G605" s="13">
        <f>SUM(G606)</f>
        <v>645</v>
      </c>
    </row>
    <row r="606" spans="1:7" ht="15" customHeight="1">
      <c r="A606" s="7" t="s">
        <v>42</v>
      </c>
      <c r="B606" s="12"/>
      <c r="C606" s="8" t="s">
        <v>31</v>
      </c>
      <c r="D606" s="8" t="s">
        <v>54</v>
      </c>
      <c r="E606" s="12" t="s">
        <v>578</v>
      </c>
      <c r="F606" s="12" t="s">
        <v>101</v>
      </c>
      <c r="G606" s="13">
        <v>645</v>
      </c>
    </row>
    <row r="607" spans="1:7">
      <c r="A607" s="7" t="s">
        <v>61</v>
      </c>
      <c r="B607" s="8"/>
      <c r="C607" s="8" t="s">
        <v>31</v>
      </c>
      <c r="D607" s="8" t="s">
        <v>54</v>
      </c>
      <c r="E607" s="9" t="s">
        <v>62</v>
      </c>
      <c r="F607" s="9"/>
      <c r="G607" s="6">
        <f>G608</f>
        <v>1423.7</v>
      </c>
    </row>
    <row r="608" spans="1:7">
      <c r="A608" s="7" t="s">
        <v>63</v>
      </c>
      <c r="B608" s="8"/>
      <c r="C608" s="8" t="s">
        <v>31</v>
      </c>
      <c r="D608" s="8" t="s">
        <v>54</v>
      </c>
      <c r="E608" s="9" t="s">
        <v>64</v>
      </c>
      <c r="F608" s="9"/>
      <c r="G608" s="6">
        <f>G609+G610</f>
        <v>1423.7</v>
      </c>
    </row>
    <row r="609" spans="1:7" ht="30">
      <c r="A609" s="7" t="s">
        <v>52</v>
      </c>
      <c r="B609" s="8"/>
      <c r="C609" s="8" t="s">
        <v>31</v>
      </c>
      <c r="D609" s="8" t="s">
        <v>54</v>
      </c>
      <c r="E609" s="9" t="s">
        <v>64</v>
      </c>
      <c r="F609" s="9">
        <v>200</v>
      </c>
      <c r="G609" s="6">
        <v>910.5</v>
      </c>
    </row>
    <row r="610" spans="1:7">
      <c r="A610" s="7" t="s">
        <v>42</v>
      </c>
      <c r="B610" s="8"/>
      <c r="C610" s="8" t="s">
        <v>31</v>
      </c>
      <c r="D610" s="8" t="s">
        <v>54</v>
      </c>
      <c r="E610" s="9" t="s">
        <v>64</v>
      </c>
      <c r="F610" s="9">
        <v>300</v>
      </c>
      <c r="G610" s="6">
        <v>513.20000000000005</v>
      </c>
    </row>
    <row r="611" spans="1:7" hidden="1">
      <c r="A611" s="7" t="s">
        <v>85</v>
      </c>
      <c r="B611" s="8"/>
      <c r="C611" s="8" t="s">
        <v>31</v>
      </c>
      <c r="D611" s="8" t="s">
        <v>54</v>
      </c>
      <c r="E611" s="9" t="s">
        <v>65</v>
      </c>
      <c r="F611" s="9"/>
      <c r="G611" s="6">
        <f>G612</f>
        <v>250.5</v>
      </c>
    </row>
    <row r="612" spans="1:7" ht="13.5" customHeight="1">
      <c r="A612" s="7" t="s">
        <v>35</v>
      </c>
      <c r="B612" s="8"/>
      <c r="C612" s="8" t="s">
        <v>31</v>
      </c>
      <c r="D612" s="8" t="s">
        <v>54</v>
      </c>
      <c r="E612" s="9" t="s">
        <v>66</v>
      </c>
      <c r="F612" s="9"/>
      <c r="G612" s="6">
        <f>G613</f>
        <v>250.5</v>
      </c>
    </row>
    <row r="613" spans="1:7">
      <c r="A613" s="7" t="s">
        <v>37</v>
      </c>
      <c r="B613" s="8"/>
      <c r="C613" s="8" t="s">
        <v>31</v>
      </c>
      <c r="D613" s="8" t="s">
        <v>54</v>
      </c>
      <c r="E613" s="9" t="s">
        <v>67</v>
      </c>
      <c r="F613" s="9"/>
      <c r="G613" s="6">
        <f>G614+G615</f>
        <v>250.5</v>
      </c>
    </row>
    <row r="614" spans="1:7" ht="30">
      <c r="A614" s="7" t="s">
        <v>52</v>
      </c>
      <c r="B614" s="8"/>
      <c r="C614" s="8" t="s">
        <v>31</v>
      </c>
      <c r="D614" s="8" t="s">
        <v>54</v>
      </c>
      <c r="E614" s="9" t="s">
        <v>67</v>
      </c>
      <c r="F614" s="9">
        <v>200</v>
      </c>
      <c r="G614" s="6">
        <v>250.5</v>
      </c>
    </row>
    <row r="615" spans="1:7" hidden="1">
      <c r="A615" s="7" t="s">
        <v>42</v>
      </c>
      <c r="B615" s="8"/>
      <c r="C615" s="8" t="s">
        <v>31</v>
      </c>
      <c r="D615" s="8" t="s">
        <v>54</v>
      </c>
      <c r="E615" s="9" t="s">
        <v>67</v>
      </c>
      <c r="F615" s="9">
        <v>300</v>
      </c>
      <c r="G615" s="6"/>
    </row>
    <row r="616" spans="1:7" hidden="1">
      <c r="A616" s="7" t="s">
        <v>86</v>
      </c>
      <c r="B616" s="8"/>
      <c r="C616" s="8" t="s">
        <v>31</v>
      </c>
      <c r="D616" s="8" t="s">
        <v>54</v>
      </c>
      <c r="E616" s="9" t="s">
        <v>68</v>
      </c>
      <c r="F616" s="9"/>
      <c r="G616" s="6">
        <f>G620+G617</f>
        <v>0</v>
      </c>
    </row>
    <row r="617" spans="1:7" hidden="1">
      <c r="A617" s="7" t="s">
        <v>35</v>
      </c>
      <c r="B617" s="8"/>
      <c r="C617" s="8" t="s">
        <v>31</v>
      </c>
      <c r="D617" s="8" t="s">
        <v>54</v>
      </c>
      <c r="E617" s="9" t="s">
        <v>506</v>
      </c>
      <c r="F617" s="9"/>
      <c r="G617" s="6">
        <f>G618</f>
        <v>0</v>
      </c>
    </row>
    <row r="618" spans="1:7" hidden="1">
      <c r="A618" s="7" t="s">
        <v>37</v>
      </c>
      <c r="B618" s="8"/>
      <c r="C618" s="8" t="s">
        <v>31</v>
      </c>
      <c r="D618" s="8" t="s">
        <v>54</v>
      </c>
      <c r="E618" s="9" t="s">
        <v>507</v>
      </c>
      <c r="F618" s="9"/>
      <c r="G618" s="6">
        <f>SUM(G619)</f>
        <v>0</v>
      </c>
    </row>
    <row r="619" spans="1:7" ht="30" hidden="1">
      <c r="A619" s="7" t="s">
        <v>52</v>
      </c>
      <c r="B619" s="8"/>
      <c r="C619" s="8" t="s">
        <v>31</v>
      </c>
      <c r="D619" s="8" t="s">
        <v>54</v>
      </c>
      <c r="E619" s="9" t="s">
        <v>507</v>
      </c>
      <c r="F619" s="9">
        <v>200</v>
      </c>
      <c r="G619" s="6"/>
    </row>
    <row r="620" spans="1:7" ht="30" hidden="1">
      <c r="A620" s="7" t="s">
        <v>69</v>
      </c>
      <c r="B620" s="8"/>
      <c r="C620" s="8" t="s">
        <v>31</v>
      </c>
      <c r="D620" s="8" t="s">
        <v>54</v>
      </c>
      <c r="E620" s="9" t="s">
        <v>70</v>
      </c>
      <c r="F620" s="9"/>
      <c r="G620" s="6">
        <f>G621</f>
        <v>0</v>
      </c>
    </row>
    <row r="621" spans="1:7" hidden="1">
      <c r="A621" s="7" t="s">
        <v>37</v>
      </c>
      <c r="B621" s="8"/>
      <c r="C621" s="8" t="s">
        <v>31</v>
      </c>
      <c r="D621" s="8" t="s">
        <v>54</v>
      </c>
      <c r="E621" s="9" t="s">
        <v>71</v>
      </c>
      <c r="F621" s="9"/>
      <c r="G621" s="6">
        <f>SUM(G622:G623)</f>
        <v>0</v>
      </c>
    </row>
    <row r="622" spans="1:7" ht="30" hidden="1">
      <c r="A622" s="7" t="s">
        <v>52</v>
      </c>
      <c r="B622" s="8"/>
      <c r="C622" s="8" t="s">
        <v>31</v>
      </c>
      <c r="D622" s="8" t="s">
        <v>54</v>
      </c>
      <c r="E622" s="9" t="s">
        <v>71</v>
      </c>
      <c r="F622" s="9">
        <v>200</v>
      </c>
      <c r="G622" s="6"/>
    </row>
    <row r="623" spans="1:7" ht="30" hidden="1">
      <c r="A623" s="7" t="s">
        <v>72</v>
      </c>
      <c r="B623" s="8"/>
      <c r="C623" s="8" t="s">
        <v>31</v>
      </c>
      <c r="D623" s="8" t="s">
        <v>54</v>
      </c>
      <c r="E623" s="9" t="s">
        <v>71</v>
      </c>
      <c r="F623" s="9">
        <v>600</v>
      </c>
      <c r="G623" s="6"/>
    </row>
    <row r="624" spans="1:7" ht="45">
      <c r="A624" s="7" t="s">
        <v>748</v>
      </c>
      <c r="B624" s="8"/>
      <c r="C624" s="8" t="s">
        <v>31</v>
      </c>
      <c r="D624" s="8" t="s">
        <v>54</v>
      </c>
      <c r="E624" s="9" t="s">
        <v>73</v>
      </c>
      <c r="F624" s="9"/>
      <c r="G624" s="6">
        <f>G625</f>
        <v>3490.1</v>
      </c>
    </row>
    <row r="625" spans="1:7">
      <c r="A625" s="7" t="s">
        <v>35</v>
      </c>
      <c r="B625" s="8"/>
      <c r="C625" s="8" t="s">
        <v>31</v>
      </c>
      <c r="D625" s="8" t="s">
        <v>54</v>
      </c>
      <c r="E625" s="9" t="s">
        <v>74</v>
      </c>
      <c r="F625" s="9"/>
      <c r="G625" s="6">
        <f>SUM(G626)</f>
        <v>3490.1</v>
      </c>
    </row>
    <row r="626" spans="1:7" ht="30">
      <c r="A626" s="7" t="s">
        <v>75</v>
      </c>
      <c r="B626" s="8"/>
      <c r="C626" s="8" t="s">
        <v>31</v>
      </c>
      <c r="D626" s="8" t="s">
        <v>54</v>
      </c>
      <c r="E626" s="9" t="s">
        <v>76</v>
      </c>
      <c r="F626" s="9"/>
      <c r="G626" s="6">
        <f>G627</f>
        <v>3490.1</v>
      </c>
    </row>
    <row r="627" spans="1:7" ht="30">
      <c r="A627" s="7" t="s">
        <v>52</v>
      </c>
      <c r="B627" s="8"/>
      <c r="C627" s="8" t="s">
        <v>31</v>
      </c>
      <c r="D627" s="8" t="s">
        <v>54</v>
      </c>
      <c r="E627" s="9" t="s">
        <v>76</v>
      </c>
      <c r="F627" s="9">
        <v>200</v>
      </c>
      <c r="G627" s="6">
        <v>3490.1</v>
      </c>
    </row>
    <row r="628" spans="1:7" ht="30">
      <c r="A628" s="7" t="s">
        <v>711</v>
      </c>
      <c r="B628" s="8"/>
      <c r="C628" s="8" t="s">
        <v>31</v>
      </c>
      <c r="D628" s="8" t="s">
        <v>54</v>
      </c>
      <c r="E628" s="9" t="s">
        <v>527</v>
      </c>
      <c r="F628" s="9"/>
      <c r="G628" s="6">
        <f>SUM(G629)</f>
        <v>500</v>
      </c>
    </row>
    <row r="629" spans="1:7">
      <c r="A629" s="7" t="s">
        <v>35</v>
      </c>
      <c r="B629" s="8"/>
      <c r="C629" s="8" t="s">
        <v>31</v>
      </c>
      <c r="D629" s="8" t="s">
        <v>54</v>
      </c>
      <c r="E629" s="9" t="s">
        <v>528</v>
      </c>
      <c r="F629" s="9"/>
      <c r="G629" s="6">
        <f>SUM(G630)</f>
        <v>500</v>
      </c>
    </row>
    <row r="630" spans="1:7">
      <c r="A630" s="7" t="s">
        <v>55</v>
      </c>
      <c r="B630" s="8"/>
      <c r="C630" s="8" t="s">
        <v>31</v>
      </c>
      <c r="D630" s="8" t="s">
        <v>54</v>
      </c>
      <c r="E630" s="9" t="s">
        <v>529</v>
      </c>
      <c r="F630" s="9"/>
      <c r="G630" s="6">
        <f>SUM(G631)</f>
        <v>500</v>
      </c>
    </row>
    <row r="631" spans="1:7" ht="75">
      <c r="A631" s="7" t="s">
        <v>576</v>
      </c>
      <c r="B631" s="8"/>
      <c r="C631" s="8" t="s">
        <v>31</v>
      </c>
      <c r="D631" s="8" t="s">
        <v>54</v>
      </c>
      <c r="E631" s="9" t="s">
        <v>530</v>
      </c>
      <c r="F631" s="9"/>
      <c r="G631" s="6">
        <f>SUM(G632)</f>
        <v>500</v>
      </c>
    </row>
    <row r="632" spans="1:7">
      <c r="A632" s="7" t="s">
        <v>42</v>
      </c>
      <c r="B632" s="8"/>
      <c r="C632" s="8" t="s">
        <v>31</v>
      </c>
      <c r="D632" s="8" t="s">
        <v>54</v>
      </c>
      <c r="E632" s="9" t="s">
        <v>530</v>
      </c>
      <c r="F632" s="9">
        <v>300</v>
      </c>
      <c r="G632" s="6">
        <v>500</v>
      </c>
    </row>
    <row r="633" spans="1:7" ht="30">
      <c r="A633" s="7" t="s">
        <v>704</v>
      </c>
      <c r="B633" s="39"/>
      <c r="C633" s="40" t="s">
        <v>31</v>
      </c>
      <c r="D633" s="40" t="s">
        <v>54</v>
      </c>
      <c r="E633" s="41" t="s">
        <v>705</v>
      </c>
      <c r="F633" s="41"/>
      <c r="G633" s="42">
        <f>G634</f>
        <v>875</v>
      </c>
    </row>
    <row r="634" spans="1:7" ht="30">
      <c r="A634" s="7" t="s">
        <v>69</v>
      </c>
      <c r="B634" s="39"/>
      <c r="C634" s="40" t="s">
        <v>31</v>
      </c>
      <c r="D634" s="40" t="s">
        <v>54</v>
      </c>
      <c r="E634" s="41" t="s">
        <v>706</v>
      </c>
      <c r="F634" s="41"/>
      <c r="G634" s="42">
        <f>G635</f>
        <v>875</v>
      </c>
    </row>
    <row r="635" spans="1:7">
      <c r="A635" s="7" t="s">
        <v>37</v>
      </c>
      <c r="B635" s="39"/>
      <c r="C635" s="40" t="s">
        <v>31</v>
      </c>
      <c r="D635" s="40" t="s">
        <v>54</v>
      </c>
      <c r="E635" s="41" t="s">
        <v>707</v>
      </c>
      <c r="F635" s="41"/>
      <c r="G635" s="42">
        <f>G636</f>
        <v>875</v>
      </c>
    </row>
    <row r="636" spans="1:7" ht="30">
      <c r="A636" s="7" t="s">
        <v>248</v>
      </c>
      <c r="B636" s="39"/>
      <c r="C636" s="40" t="s">
        <v>31</v>
      </c>
      <c r="D636" s="40" t="s">
        <v>54</v>
      </c>
      <c r="E636" s="41" t="s">
        <v>707</v>
      </c>
      <c r="F636" s="41">
        <v>600</v>
      </c>
      <c r="G636" s="42">
        <v>875</v>
      </c>
    </row>
    <row r="637" spans="1:7">
      <c r="A637" s="7" t="s">
        <v>189</v>
      </c>
      <c r="B637" s="8"/>
      <c r="C637" s="8" t="s">
        <v>31</v>
      </c>
      <c r="D637" s="8" t="s">
        <v>13</v>
      </c>
      <c r="E637" s="9"/>
      <c r="F637" s="9"/>
      <c r="G637" s="6">
        <f>G638+G658</f>
        <v>212174.2</v>
      </c>
    </row>
    <row r="638" spans="1:7" ht="36.75" customHeight="1">
      <c r="A638" s="7" t="s">
        <v>702</v>
      </c>
      <c r="B638" s="8"/>
      <c r="C638" s="8" t="s">
        <v>31</v>
      </c>
      <c r="D638" s="8" t="s">
        <v>13</v>
      </c>
      <c r="E638" s="8" t="s">
        <v>434</v>
      </c>
      <c r="F638" s="9"/>
      <c r="G638" s="6">
        <f>G639</f>
        <v>212174.2</v>
      </c>
    </row>
    <row r="639" spans="1:7">
      <c r="A639" s="7" t="s">
        <v>444</v>
      </c>
      <c r="B639" s="8"/>
      <c r="C639" s="8" t="s">
        <v>31</v>
      </c>
      <c r="D639" s="8" t="s">
        <v>13</v>
      </c>
      <c r="E639" s="8" t="s">
        <v>435</v>
      </c>
      <c r="F639" s="9"/>
      <c r="G639" s="6">
        <f>SUM(G640+G648+G654+G645+G651)</f>
        <v>212174.2</v>
      </c>
    </row>
    <row r="640" spans="1:7" ht="45">
      <c r="A640" s="7" t="s">
        <v>461</v>
      </c>
      <c r="B640" s="8"/>
      <c r="C640" s="8" t="s">
        <v>31</v>
      </c>
      <c r="D640" s="8" t="s">
        <v>13</v>
      </c>
      <c r="E640" s="9" t="s">
        <v>873</v>
      </c>
      <c r="F640" s="9"/>
      <c r="G640" s="6">
        <f>G641+G642+G644+G643</f>
        <v>70781.400000000009</v>
      </c>
    </row>
    <row r="641" spans="1:7" ht="45">
      <c r="A641" s="7" t="s">
        <v>51</v>
      </c>
      <c r="B641" s="8"/>
      <c r="C641" s="8" t="s">
        <v>31</v>
      </c>
      <c r="D641" s="8" t="s">
        <v>13</v>
      </c>
      <c r="E641" s="9" t="s">
        <v>873</v>
      </c>
      <c r="F641" s="9">
        <v>100</v>
      </c>
      <c r="G641" s="6">
        <v>51146.2</v>
      </c>
    </row>
    <row r="642" spans="1:7" ht="30">
      <c r="A642" s="7" t="s">
        <v>52</v>
      </c>
      <c r="B642" s="8"/>
      <c r="C642" s="8" t="s">
        <v>31</v>
      </c>
      <c r="D642" s="8" t="s">
        <v>13</v>
      </c>
      <c r="E642" s="9" t="s">
        <v>873</v>
      </c>
      <c r="F642" s="9">
        <v>200</v>
      </c>
      <c r="G642" s="6">
        <v>18560.400000000001</v>
      </c>
    </row>
    <row r="643" spans="1:7">
      <c r="A643" s="7" t="s">
        <v>42</v>
      </c>
      <c r="B643" s="8"/>
      <c r="C643" s="8" t="s">
        <v>31</v>
      </c>
      <c r="D643" s="8" t="s">
        <v>13</v>
      </c>
      <c r="E643" s="9" t="s">
        <v>873</v>
      </c>
      <c r="F643" s="9">
        <v>300</v>
      </c>
      <c r="G643" s="6">
        <v>244.3</v>
      </c>
    </row>
    <row r="644" spans="1:7" ht="12.75" customHeight="1">
      <c r="A644" s="7" t="s">
        <v>22</v>
      </c>
      <c r="B644" s="8"/>
      <c r="C644" s="8" t="s">
        <v>31</v>
      </c>
      <c r="D644" s="8" t="s">
        <v>13</v>
      </c>
      <c r="E644" s="9" t="s">
        <v>873</v>
      </c>
      <c r="F644" s="9">
        <v>800</v>
      </c>
      <c r="G644" s="6">
        <v>830.5</v>
      </c>
    </row>
    <row r="645" spans="1:7" ht="75">
      <c r="A645" s="7" t="s">
        <v>464</v>
      </c>
      <c r="B645" s="8"/>
      <c r="C645" s="8" t="s">
        <v>31</v>
      </c>
      <c r="D645" s="8" t="s">
        <v>13</v>
      </c>
      <c r="E645" s="9" t="s">
        <v>874</v>
      </c>
      <c r="F645" s="9"/>
      <c r="G645" s="6">
        <f>G646+G647</f>
        <v>59446.600000000006</v>
      </c>
    </row>
    <row r="646" spans="1:7" ht="30">
      <c r="A646" s="7" t="s">
        <v>52</v>
      </c>
      <c r="B646" s="8"/>
      <c r="C646" s="8" t="s">
        <v>31</v>
      </c>
      <c r="D646" s="8" t="s">
        <v>13</v>
      </c>
      <c r="E646" s="9" t="s">
        <v>874</v>
      </c>
      <c r="F646" s="9">
        <v>200</v>
      </c>
      <c r="G646" s="6">
        <v>878.3</v>
      </c>
    </row>
    <row r="647" spans="1:7">
      <c r="A647" s="7" t="s">
        <v>42</v>
      </c>
      <c r="B647" s="8"/>
      <c r="C647" s="8" t="s">
        <v>31</v>
      </c>
      <c r="D647" s="8" t="s">
        <v>13</v>
      </c>
      <c r="E647" s="9" t="s">
        <v>874</v>
      </c>
      <c r="F647" s="9">
        <v>300</v>
      </c>
      <c r="G647" s="6">
        <v>58568.3</v>
      </c>
    </row>
    <row r="648" spans="1:7" ht="30">
      <c r="A648" s="7" t="s">
        <v>462</v>
      </c>
      <c r="B648" s="8"/>
      <c r="C648" s="8" t="s">
        <v>31</v>
      </c>
      <c r="D648" s="8" t="s">
        <v>13</v>
      </c>
      <c r="E648" s="9" t="s">
        <v>875</v>
      </c>
      <c r="F648" s="9"/>
      <c r="G648" s="6">
        <f>G649+G650</f>
        <v>57984.7</v>
      </c>
    </row>
    <row r="649" spans="1:7" ht="30">
      <c r="A649" s="7" t="s">
        <v>52</v>
      </c>
      <c r="B649" s="8"/>
      <c r="C649" s="8" t="s">
        <v>31</v>
      </c>
      <c r="D649" s="8" t="s">
        <v>13</v>
      </c>
      <c r="E649" s="9" t="s">
        <v>875</v>
      </c>
      <c r="F649" s="9">
        <v>200</v>
      </c>
      <c r="G649" s="6">
        <v>862.5</v>
      </c>
    </row>
    <row r="650" spans="1:7">
      <c r="A650" s="7" t="s">
        <v>42</v>
      </c>
      <c r="B650" s="8"/>
      <c r="C650" s="8" t="s">
        <v>31</v>
      </c>
      <c r="D650" s="8" t="s">
        <v>13</v>
      </c>
      <c r="E650" s="9" t="s">
        <v>875</v>
      </c>
      <c r="F650" s="9">
        <v>300</v>
      </c>
      <c r="G650" s="6">
        <v>57122.2</v>
      </c>
    </row>
    <row r="651" spans="1:7" ht="45">
      <c r="A651" s="7" t="s">
        <v>465</v>
      </c>
      <c r="B651" s="8"/>
      <c r="C651" s="8" t="s">
        <v>31</v>
      </c>
      <c r="D651" s="8" t="s">
        <v>13</v>
      </c>
      <c r="E651" s="9" t="s">
        <v>876</v>
      </c>
      <c r="F651" s="9"/>
      <c r="G651" s="6">
        <f>G652+G653</f>
        <v>18059.899999999998</v>
      </c>
    </row>
    <row r="652" spans="1:7" ht="30">
      <c r="A652" s="7" t="s">
        <v>52</v>
      </c>
      <c r="B652" s="8"/>
      <c r="C652" s="8" t="s">
        <v>31</v>
      </c>
      <c r="D652" s="8" t="s">
        <v>13</v>
      </c>
      <c r="E652" s="9" t="s">
        <v>876</v>
      </c>
      <c r="F652" s="9">
        <v>200</v>
      </c>
      <c r="G652" s="6">
        <v>268.8</v>
      </c>
    </row>
    <row r="653" spans="1:7">
      <c r="A653" s="7" t="s">
        <v>42</v>
      </c>
      <c r="B653" s="8"/>
      <c r="C653" s="8" t="s">
        <v>31</v>
      </c>
      <c r="D653" s="8" t="s">
        <v>13</v>
      </c>
      <c r="E653" s="9" t="s">
        <v>876</v>
      </c>
      <c r="F653" s="9">
        <v>300</v>
      </c>
      <c r="G653" s="6">
        <v>17791.099999999999</v>
      </c>
    </row>
    <row r="654" spans="1:7">
      <c r="A654" s="7" t="s">
        <v>882</v>
      </c>
      <c r="B654" s="8"/>
      <c r="C654" s="8" t="s">
        <v>31</v>
      </c>
      <c r="D654" s="8" t="s">
        <v>13</v>
      </c>
      <c r="E654" s="9" t="s">
        <v>883</v>
      </c>
      <c r="F654" s="9"/>
      <c r="G654" s="6">
        <f>SUM(G655)</f>
        <v>5901.6</v>
      </c>
    </row>
    <row r="655" spans="1:7" ht="45">
      <c r="A655" s="7" t="s">
        <v>463</v>
      </c>
      <c r="B655" s="8"/>
      <c r="C655" s="8" t="s">
        <v>31</v>
      </c>
      <c r="D655" s="8" t="s">
        <v>13</v>
      </c>
      <c r="E655" s="9" t="s">
        <v>884</v>
      </c>
      <c r="F655" s="9"/>
      <c r="G655" s="6">
        <f>SUM(G656:G657)</f>
        <v>5901.6</v>
      </c>
    </row>
    <row r="656" spans="1:7" ht="30">
      <c r="A656" s="7" t="s">
        <v>52</v>
      </c>
      <c r="B656" s="8"/>
      <c r="C656" s="8" t="s">
        <v>31</v>
      </c>
      <c r="D656" s="8" t="s">
        <v>13</v>
      </c>
      <c r="E656" s="9" t="s">
        <v>884</v>
      </c>
      <c r="F656" s="9">
        <v>200</v>
      </c>
      <c r="G656" s="6">
        <v>87.6</v>
      </c>
    </row>
    <row r="657" spans="1:7">
      <c r="A657" s="7" t="s">
        <v>42</v>
      </c>
      <c r="B657" s="8"/>
      <c r="C657" s="8" t="s">
        <v>31</v>
      </c>
      <c r="D657" s="8" t="s">
        <v>13</v>
      </c>
      <c r="E657" s="9" t="s">
        <v>884</v>
      </c>
      <c r="F657" s="9">
        <v>300</v>
      </c>
      <c r="G657" s="6">
        <v>5814</v>
      </c>
    </row>
    <row r="658" spans="1:7" ht="30" hidden="1">
      <c r="A658" s="7" t="s">
        <v>693</v>
      </c>
      <c r="B658" s="8"/>
      <c r="C658" s="8" t="s">
        <v>31</v>
      </c>
      <c r="D658" s="8" t="s">
        <v>13</v>
      </c>
      <c r="E658" s="9" t="s">
        <v>16</v>
      </c>
      <c r="F658" s="9"/>
      <c r="G658" s="6">
        <f>SUM(G659)</f>
        <v>0</v>
      </c>
    </row>
    <row r="659" spans="1:7" hidden="1">
      <c r="A659" s="22" t="s">
        <v>86</v>
      </c>
      <c r="B659" s="15"/>
      <c r="C659" s="8" t="s">
        <v>31</v>
      </c>
      <c r="D659" s="8" t="s">
        <v>13</v>
      </c>
      <c r="E659" s="9" t="s">
        <v>68</v>
      </c>
      <c r="F659" s="9"/>
      <c r="G659" s="6">
        <f>G660</f>
        <v>0</v>
      </c>
    </row>
    <row r="660" spans="1:7" hidden="1">
      <c r="A660" s="22" t="s">
        <v>35</v>
      </c>
      <c r="B660" s="15"/>
      <c r="C660" s="8" t="s">
        <v>31</v>
      </c>
      <c r="D660" s="8" t="s">
        <v>13</v>
      </c>
      <c r="E660" s="9" t="s">
        <v>506</v>
      </c>
      <c r="F660" s="9"/>
      <c r="G660" s="6">
        <f>G661</f>
        <v>0</v>
      </c>
    </row>
    <row r="661" spans="1:7" hidden="1">
      <c r="A661" s="22" t="s">
        <v>37</v>
      </c>
      <c r="B661" s="15"/>
      <c r="C661" s="8" t="s">
        <v>31</v>
      </c>
      <c r="D661" s="8" t="s">
        <v>13</v>
      </c>
      <c r="E661" s="9" t="s">
        <v>507</v>
      </c>
      <c r="F661" s="9"/>
      <c r="G661" s="6">
        <f>G662</f>
        <v>0</v>
      </c>
    </row>
    <row r="662" spans="1:7" ht="30" hidden="1">
      <c r="A662" s="22" t="s">
        <v>52</v>
      </c>
      <c r="B662" s="15"/>
      <c r="C662" s="8" t="s">
        <v>31</v>
      </c>
      <c r="D662" s="8" t="s">
        <v>13</v>
      </c>
      <c r="E662" s="9" t="s">
        <v>507</v>
      </c>
      <c r="F662" s="9">
        <v>200</v>
      </c>
      <c r="G662" s="6"/>
    </row>
    <row r="663" spans="1:7">
      <c r="A663" s="7" t="s">
        <v>77</v>
      </c>
      <c r="B663" s="8"/>
      <c r="C663" s="8" t="s">
        <v>31</v>
      </c>
      <c r="D663" s="8" t="s">
        <v>78</v>
      </c>
      <c r="E663" s="9"/>
      <c r="F663" s="9"/>
      <c r="G663" s="6">
        <f>G679+G664</f>
        <v>35762.399999999994</v>
      </c>
    </row>
    <row r="664" spans="1:7" ht="30">
      <c r="A664" s="7" t="s">
        <v>702</v>
      </c>
      <c r="B664" s="8"/>
      <c r="C664" s="8" t="s">
        <v>31</v>
      </c>
      <c r="D664" s="8" t="s">
        <v>78</v>
      </c>
      <c r="E664" s="8" t="s">
        <v>434</v>
      </c>
      <c r="F664" s="9"/>
      <c r="G664" s="6">
        <f>G665+G669+G674</f>
        <v>28772.899999999998</v>
      </c>
    </row>
    <row r="665" spans="1:7">
      <c r="A665" s="7" t="s">
        <v>444</v>
      </c>
      <c r="B665" s="8"/>
      <c r="C665" s="8" t="s">
        <v>31</v>
      </c>
      <c r="D665" s="8" t="s">
        <v>78</v>
      </c>
      <c r="E665" s="8" t="s">
        <v>435</v>
      </c>
      <c r="F665" s="9"/>
      <c r="G665" s="6">
        <f>SUM(G666)</f>
        <v>5874.4</v>
      </c>
    </row>
    <row r="666" spans="1:7">
      <c r="A666" s="7" t="s">
        <v>466</v>
      </c>
      <c r="B666" s="8"/>
      <c r="C666" s="8" t="s">
        <v>31</v>
      </c>
      <c r="D666" s="8" t="s">
        <v>78</v>
      </c>
      <c r="E666" s="9" t="s">
        <v>877</v>
      </c>
      <c r="F666" s="9"/>
      <c r="G666" s="6">
        <f>G667+G668</f>
        <v>5874.4</v>
      </c>
    </row>
    <row r="667" spans="1:7" ht="45">
      <c r="A667" s="7" t="s">
        <v>51</v>
      </c>
      <c r="B667" s="8"/>
      <c r="C667" s="8" t="s">
        <v>31</v>
      </c>
      <c r="D667" s="8" t="s">
        <v>78</v>
      </c>
      <c r="E667" s="9" t="s">
        <v>877</v>
      </c>
      <c r="F667" s="9">
        <v>100</v>
      </c>
      <c r="G667" s="6">
        <v>5295</v>
      </c>
    </row>
    <row r="668" spans="1:7" ht="30">
      <c r="A668" s="7" t="s">
        <v>52</v>
      </c>
      <c r="B668" s="8"/>
      <c r="C668" s="8" t="s">
        <v>31</v>
      </c>
      <c r="D668" s="8" t="s">
        <v>78</v>
      </c>
      <c r="E668" s="9" t="s">
        <v>877</v>
      </c>
      <c r="F668" s="9">
        <v>200</v>
      </c>
      <c r="G668" s="6">
        <v>579.4</v>
      </c>
    </row>
    <row r="669" spans="1:7" ht="30">
      <c r="A669" s="7" t="s">
        <v>446</v>
      </c>
      <c r="B669" s="8"/>
      <c r="C669" s="8" t="s">
        <v>31</v>
      </c>
      <c r="D669" s="8" t="s">
        <v>78</v>
      </c>
      <c r="E669" s="9" t="s">
        <v>447</v>
      </c>
      <c r="F669" s="9"/>
      <c r="G669" s="6">
        <f>SUM(G670)</f>
        <v>4489.3999999999996</v>
      </c>
    </row>
    <row r="670" spans="1:7" ht="45">
      <c r="A670" s="7" t="s">
        <v>880</v>
      </c>
      <c r="B670" s="8"/>
      <c r="C670" s="8" t="s">
        <v>31</v>
      </c>
      <c r="D670" s="8" t="s">
        <v>78</v>
      </c>
      <c r="E670" s="9" t="s">
        <v>879</v>
      </c>
      <c r="F670" s="9"/>
      <c r="G670" s="6">
        <f>SUM(G671)</f>
        <v>4489.3999999999996</v>
      </c>
    </row>
    <row r="671" spans="1:7" ht="30">
      <c r="A671" s="7" t="s">
        <v>467</v>
      </c>
      <c r="B671" s="8"/>
      <c r="C671" s="8" t="s">
        <v>31</v>
      </c>
      <c r="D671" s="8" t="s">
        <v>78</v>
      </c>
      <c r="E671" s="9" t="s">
        <v>878</v>
      </c>
      <c r="F671" s="9"/>
      <c r="G671" s="6">
        <f>G672+G673</f>
        <v>4489.3999999999996</v>
      </c>
    </row>
    <row r="672" spans="1:7" ht="45">
      <c r="A672" s="7" t="s">
        <v>51</v>
      </c>
      <c r="B672" s="8"/>
      <c r="C672" s="8" t="s">
        <v>31</v>
      </c>
      <c r="D672" s="8" t="s">
        <v>78</v>
      </c>
      <c r="E672" s="9" t="s">
        <v>878</v>
      </c>
      <c r="F672" s="9">
        <v>100</v>
      </c>
      <c r="G672" s="6">
        <v>3854.6</v>
      </c>
    </row>
    <row r="673" spans="1:7" ht="30">
      <c r="A673" s="7" t="s">
        <v>52</v>
      </c>
      <c r="B673" s="8"/>
      <c r="C673" s="8" t="s">
        <v>31</v>
      </c>
      <c r="D673" s="8" t="s">
        <v>78</v>
      </c>
      <c r="E673" s="9" t="s">
        <v>878</v>
      </c>
      <c r="F673" s="9">
        <v>200</v>
      </c>
      <c r="G673" s="6">
        <v>634.79999999999995</v>
      </c>
    </row>
    <row r="674" spans="1:7" ht="30">
      <c r="A674" s="7" t="s">
        <v>441</v>
      </c>
      <c r="B674" s="8"/>
      <c r="C674" s="8" t="s">
        <v>31</v>
      </c>
      <c r="D674" s="8" t="s">
        <v>78</v>
      </c>
      <c r="E674" s="8" t="s">
        <v>442</v>
      </c>
      <c r="F674" s="9"/>
      <c r="G674" s="6">
        <f>SUM(G675)</f>
        <v>18409.099999999999</v>
      </c>
    </row>
    <row r="675" spans="1:7" ht="30">
      <c r="A675" s="7" t="s">
        <v>469</v>
      </c>
      <c r="B675" s="8"/>
      <c r="C675" s="8" t="s">
        <v>31</v>
      </c>
      <c r="D675" s="8" t="s">
        <v>78</v>
      </c>
      <c r="E675" s="9" t="s">
        <v>881</v>
      </c>
      <c r="F675" s="9"/>
      <c r="G675" s="6">
        <f>G676+G677+G678</f>
        <v>18409.099999999999</v>
      </c>
    </row>
    <row r="676" spans="1:7" ht="45">
      <c r="A676" s="7" t="s">
        <v>51</v>
      </c>
      <c r="B676" s="8"/>
      <c r="C676" s="8" t="s">
        <v>31</v>
      </c>
      <c r="D676" s="8" t="s">
        <v>78</v>
      </c>
      <c r="E676" s="9" t="s">
        <v>881</v>
      </c>
      <c r="F676" s="9">
        <v>100</v>
      </c>
      <c r="G676" s="6">
        <v>18409.099999999999</v>
      </c>
    </row>
    <row r="677" spans="1:7" ht="30" hidden="1">
      <c r="A677" s="7" t="s">
        <v>52</v>
      </c>
      <c r="B677" s="8"/>
      <c r="C677" s="8" t="s">
        <v>31</v>
      </c>
      <c r="D677" s="8" t="s">
        <v>78</v>
      </c>
      <c r="E677" s="9" t="s">
        <v>470</v>
      </c>
      <c r="F677" s="9">
        <v>200</v>
      </c>
      <c r="G677" s="6"/>
    </row>
    <row r="678" spans="1:7" hidden="1">
      <c r="A678" s="7" t="s">
        <v>22</v>
      </c>
      <c r="B678" s="8"/>
      <c r="C678" s="8" t="s">
        <v>31</v>
      </c>
      <c r="D678" s="8" t="s">
        <v>78</v>
      </c>
      <c r="E678" s="9" t="s">
        <v>470</v>
      </c>
      <c r="F678" s="9">
        <v>800</v>
      </c>
      <c r="G678" s="6"/>
    </row>
    <row r="679" spans="1:7" ht="30">
      <c r="A679" s="7" t="s">
        <v>693</v>
      </c>
      <c r="B679" s="8"/>
      <c r="C679" s="8" t="s">
        <v>31</v>
      </c>
      <c r="D679" s="8" t="s">
        <v>78</v>
      </c>
      <c r="E679" s="9" t="s">
        <v>16</v>
      </c>
      <c r="F679" s="9"/>
      <c r="G679" s="6">
        <f>G680</f>
        <v>6989.5</v>
      </c>
    </row>
    <row r="680" spans="1:7" ht="30">
      <c r="A680" s="7" t="s">
        <v>776</v>
      </c>
      <c r="B680" s="8"/>
      <c r="C680" s="8" t="s">
        <v>31</v>
      </c>
      <c r="D680" s="8" t="s">
        <v>78</v>
      </c>
      <c r="E680" s="9" t="s">
        <v>79</v>
      </c>
      <c r="F680" s="9"/>
      <c r="G680" s="6">
        <f>G681</f>
        <v>6989.5</v>
      </c>
    </row>
    <row r="681" spans="1:7" s="180" customFormat="1" ht="30">
      <c r="A681" s="7" t="s">
        <v>80</v>
      </c>
      <c r="B681" s="8"/>
      <c r="C681" s="8" t="s">
        <v>31</v>
      </c>
      <c r="D681" s="8" t="s">
        <v>78</v>
      </c>
      <c r="E681" s="9" t="s">
        <v>81</v>
      </c>
      <c r="F681" s="9"/>
      <c r="G681" s="6">
        <f>G682+G685+G687+G689</f>
        <v>6989.5</v>
      </c>
    </row>
    <row r="682" spans="1:7">
      <c r="A682" s="7" t="s">
        <v>82</v>
      </c>
      <c r="B682" s="8"/>
      <c r="C682" s="8" t="s">
        <v>31</v>
      </c>
      <c r="D682" s="8" t="s">
        <v>78</v>
      </c>
      <c r="E682" s="9" t="s">
        <v>83</v>
      </c>
      <c r="F682" s="9"/>
      <c r="G682" s="6">
        <f>G683+G684</f>
        <v>4253.5</v>
      </c>
    </row>
    <row r="683" spans="1:7" ht="45">
      <c r="A683" s="7" t="s">
        <v>51</v>
      </c>
      <c r="B683" s="8"/>
      <c r="C683" s="8" t="s">
        <v>31</v>
      </c>
      <c r="D683" s="8" t="s">
        <v>78</v>
      </c>
      <c r="E683" s="9" t="s">
        <v>83</v>
      </c>
      <c r="F683" s="9">
        <v>100</v>
      </c>
      <c r="G683" s="6">
        <v>4246.5</v>
      </c>
    </row>
    <row r="684" spans="1:7" ht="30">
      <c r="A684" s="7" t="s">
        <v>52</v>
      </c>
      <c r="B684" s="8"/>
      <c r="C684" s="8" t="s">
        <v>31</v>
      </c>
      <c r="D684" s="8" t="s">
        <v>78</v>
      </c>
      <c r="E684" s="9" t="s">
        <v>83</v>
      </c>
      <c r="F684" s="9">
        <v>200</v>
      </c>
      <c r="G684" s="6">
        <v>7</v>
      </c>
    </row>
    <row r="685" spans="1:7">
      <c r="A685" s="7" t="s">
        <v>97</v>
      </c>
      <c r="B685" s="39"/>
      <c r="C685" s="40" t="s">
        <v>31</v>
      </c>
      <c r="D685" s="40" t="s">
        <v>78</v>
      </c>
      <c r="E685" s="41" t="s">
        <v>708</v>
      </c>
      <c r="F685" s="41"/>
      <c r="G685" s="42">
        <f>G686</f>
        <v>452.5</v>
      </c>
    </row>
    <row r="686" spans="1:7" ht="30">
      <c r="A686" s="7" t="s">
        <v>52</v>
      </c>
      <c r="B686" s="39"/>
      <c r="C686" s="40" t="s">
        <v>31</v>
      </c>
      <c r="D686" s="40" t="s">
        <v>78</v>
      </c>
      <c r="E686" s="41" t="s">
        <v>708</v>
      </c>
      <c r="F686" s="41">
        <v>200</v>
      </c>
      <c r="G686" s="42">
        <v>452.5</v>
      </c>
    </row>
    <row r="687" spans="1:7">
      <c r="A687" s="7" t="s">
        <v>99</v>
      </c>
      <c r="B687" s="39"/>
      <c r="C687" s="40" t="s">
        <v>31</v>
      </c>
      <c r="D687" s="40" t="s">
        <v>78</v>
      </c>
      <c r="E687" s="41" t="s">
        <v>709</v>
      </c>
      <c r="F687" s="41"/>
      <c r="G687" s="42">
        <f>G688</f>
        <v>1389.7</v>
      </c>
    </row>
    <row r="688" spans="1:7" ht="30">
      <c r="A688" s="7" t="s">
        <v>52</v>
      </c>
      <c r="B688" s="39"/>
      <c r="C688" s="40" t="s">
        <v>31</v>
      </c>
      <c r="D688" s="40" t="s">
        <v>78</v>
      </c>
      <c r="E688" s="41" t="s">
        <v>709</v>
      </c>
      <c r="F688" s="41">
        <v>200</v>
      </c>
      <c r="G688" s="42">
        <v>1389.7</v>
      </c>
    </row>
    <row r="689" spans="1:7">
      <c r="A689" s="7" t="s">
        <v>100</v>
      </c>
      <c r="B689" s="39"/>
      <c r="C689" s="40" t="s">
        <v>31</v>
      </c>
      <c r="D689" s="40" t="s">
        <v>78</v>
      </c>
      <c r="E689" s="41" t="s">
        <v>710</v>
      </c>
      <c r="F689" s="41"/>
      <c r="G689" s="42">
        <f>G690+G691</f>
        <v>893.8</v>
      </c>
    </row>
    <row r="690" spans="1:7" ht="30">
      <c r="A690" s="7" t="s">
        <v>52</v>
      </c>
      <c r="B690" s="39"/>
      <c r="C690" s="40" t="s">
        <v>31</v>
      </c>
      <c r="D690" s="40" t="s">
        <v>78</v>
      </c>
      <c r="E690" s="41" t="s">
        <v>710</v>
      </c>
      <c r="F690" s="41">
        <v>200</v>
      </c>
      <c r="G690" s="42">
        <v>838.3</v>
      </c>
    </row>
    <row r="691" spans="1:7">
      <c r="A691" s="7" t="s">
        <v>22</v>
      </c>
      <c r="B691" s="39"/>
      <c r="C691" s="40" t="s">
        <v>31</v>
      </c>
      <c r="D691" s="40" t="s">
        <v>78</v>
      </c>
      <c r="E691" s="41" t="s">
        <v>710</v>
      </c>
      <c r="F691" s="41">
        <v>800</v>
      </c>
      <c r="G691" s="42">
        <v>55.5</v>
      </c>
    </row>
    <row r="692" spans="1:7" ht="28.5">
      <c r="A692" s="195" t="s">
        <v>791</v>
      </c>
      <c r="B692" s="18" t="s">
        <v>279</v>
      </c>
      <c r="C692" s="178"/>
      <c r="D692" s="178"/>
      <c r="E692" s="178"/>
      <c r="F692" s="178"/>
      <c r="G692" s="52">
        <f>G707+G693+G700</f>
        <v>160141.5</v>
      </c>
    </row>
    <row r="693" spans="1:7" hidden="1">
      <c r="A693" s="7" t="s">
        <v>115</v>
      </c>
      <c r="B693" s="12"/>
      <c r="C693" s="12" t="s">
        <v>116</v>
      </c>
      <c r="D693" s="12"/>
      <c r="E693" s="12"/>
      <c r="F693" s="12"/>
      <c r="G693" s="13">
        <f t="shared" ref="G693:G698" si="0">SUM(G694)</f>
        <v>0</v>
      </c>
    </row>
    <row r="694" spans="1:7" hidden="1">
      <c r="A694" s="7" t="s">
        <v>408</v>
      </c>
      <c r="B694" s="12"/>
      <c r="C694" s="12" t="s">
        <v>116</v>
      </c>
      <c r="D694" s="12" t="s">
        <v>116</v>
      </c>
      <c r="E694" s="9"/>
      <c r="F694" s="9"/>
      <c r="G694" s="13">
        <f t="shared" si="0"/>
        <v>0</v>
      </c>
    </row>
    <row r="695" spans="1:7" ht="30" hidden="1">
      <c r="A695" s="7" t="s">
        <v>777</v>
      </c>
      <c r="B695" s="8"/>
      <c r="C695" s="8" t="s">
        <v>116</v>
      </c>
      <c r="D695" s="8" t="s">
        <v>116</v>
      </c>
      <c r="E695" s="9" t="s">
        <v>383</v>
      </c>
      <c r="F695" s="9"/>
      <c r="G695" s="13">
        <f t="shared" si="0"/>
        <v>0</v>
      </c>
    </row>
    <row r="696" spans="1:7" ht="30" hidden="1">
      <c r="A696" s="7" t="s">
        <v>778</v>
      </c>
      <c r="B696" s="12"/>
      <c r="C696" s="12" t="s">
        <v>116</v>
      </c>
      <c r="D696" s="12" t="s">
        <v>116</v>
      </c>
      <c r="E696" s="12" t="s">
        <v>416</v>
      </c>
      <c r="F696" s="12"/>
      <c r="G696" s="13">
        <f t="shared" si="0"/>
        <v>0</v>
      </c>
    </row>
    <row r="697" spans="1:7" hidden="1">
      <c r="A697" s="7" t="s">
        <v>35</v>
      </c>
      <c r="B697" s="12"/>
      <c r="C697" s="12" t="s">
        <v>116</v>
      </c>
      <c r="D697" s="12" t="s">
        <v>116</v>
      </c>
      <c r="E697" s="12" t="s">
        <v>417</v>
      </c>
      <c r="F697" s="12"/>
      <c r="G697" s="13">
        <f t="shared" si="0"/>
        <v>0</v>
      </c>
    </row>
    <row r="698" spans="1:7" ht="30.75" hidden="1" customHeight="1">
      <c r="A698" s="7" t="s">
        <v>418</v>
      </c>
      <c r="B698" s="9"/>
      <c r="C698" s="12" t="s">
        <v>116</v>
      </c>
      <c r="D698" s="12" t="s">
        <v>116</v>
      </c>
      <c r="E698" s="12" t="s">
        <v>419</v>
      </c>
      <c r="F698" s="12"/>
      <c r="G698" s="13">
        <f t="shared" si="0"/>
        <v>0</v>
      </c>
    </row>
    <row r="699" spans="1:7" ht="30" hidden="1">
      <c r="A699" s="7" t="s">
        <v>248</v>
      </c>
      <c r="B699" s="12"/>
      <c r="C699" s="12" t="s">
        <v>116</v>
      </c>
      <c r="D699" s="12" t="s">
        <v>116</v>
      </c>
      <c r="E699" s="12" t="s">
        <v>419</v>
      </c>
      <c r="F699" s="21">
        <v>600</v>
      </c>
      <c r="G699" s="13"/>
    </row>
    <row r="700" spans="1:7" hidden="1">
      <c r="A700" s="7" t="s">
        <v>30</v>
      </c>
      <c r="B700" s="8"/>
      <c r="C700" s="8" t="s">
        <v>31</v>
      </c>
      <c r="D700" s="8" t="s">
        <v>32</v>
      </c>
      <c r="E700" s="9"/>
      <c r="F700" s="9"/>
      <c r="G700" s="6">
        <f t="shared" ref="G700:G705" si="1">SUM(G701)</f>
        <v>0</v>
      </c>
    </row>
    <row r="701" spans="1:7" hidden="1">
      <c r="A701" s="14" t="s">
        <v>77</v>
      </c>
      <c r="B701" s="15"/>
      <c r="C701" s="8" t="s">
        <v>31</v>
      </c>
      <c r="D701" s="8" t="s">
        <v>78</v>
      </c>
      <c r="E701" s="8"/>
      <c r="F701" s="16"/>
      <c r="G701" s="17">
        <f t="shared" si="1"/>
        <v>0</v>
      </c>
    </row>
    <row r="702" spans="1:7" ht="30" hidden="1">
      <c r="A702" s="7" t="s">
        <v>608</v>
      </c>
      <c r="B702" s="15"/>
      <c r="C702" s="8" t="s">
        <v>31</v>
      </c>
      <c r="D702" s="8" t="s">
        <v>78</v>
      </c>
      <c r="E702" s="8" t="s">
        <v>16</v>
      </c>
      <c r="F702" s="16"/>
      <c r="G702" s="17">
        <f t="shared" si="1"/>
        <v>0</v>
      </c>
    </row>
    <row r="703" spans="1:7" hidden="1">
      <c r="A703" s="7" t="s">
        <v>86</v>
      </c>
      <c r="B703" s="15"/>
      <c r="C703" s="8" t="s">
        <v>31</v>
      </c>
      <c r="D703" s="8" t="s">
        <v>78</v>
      </c>
      <c r="E703" s="8" t="s">
        <v>68</v>
      </c>
      <c r="F703" s="16"/>
      <c r="G703" s="17">
        <f t="shared" si="1"/>
        <v>0</v>
      </c>
    </row>
    <row r="704" spans="1:7" hidden="1">
      <c r="A704" s="7" t="s">
        <v>35</v>
      </c>
      <c r="B704" s="15"/>
      <c r="C704" s="8" t="s">
        <v>31</v>
      </c>
      <c r="D704" s="8" t="s">
        <v>78</v>
      </c>
      <c r="E704" s="8" t="s">
        <v>506</v>
      </c>
      <c r="F704" s="16"/>
      <c r="G704" s="17">
        <f t="shared" si="1"/>
        <v>0</v>
      </c>
    </row>
    <row r="705" spans="1:7" hidden="1">
      <c r="A705" s="7" t="s">
        <v>37</v>
      </c>
      <c r="B705" s="15"/>
      <c r="C705" s="8" t="s">
        <v>31</v>
      </c>
      <c r="D705" s="8" t="s">
        <v>78</v>
      </c>
      <c r="E705" s="8" t="s">
        <v>507</v>
      </c>
      <c r="F705" s="16"/>
      <c r="G705" s="17">
        <f t="shared" si="1"/>
        <v>0</v>
      </c>
    </row>
    <row r="706" spans="1:7" ht="30" hidden="1">
      <c r="A706" s="7" t="s">
        <v>124</v>
      </c>
      <c r="B706" s="15"/>
      <c r="C706" s="8" t="s">
        <v>31</v>
      </c>
      <c r="D706" s="8" t="s">
        <v>78</v>
      </c>
      <c r="E706" s="8" t="s">
        <v>507</v>
      </c>
      <c r="F706" s="16">
        <v>600</v>
      </c>
      <c r="G706" s="17"/>
    </row>
    <row r="707" spans="1:7">
      <c r="A707" s="7" t="s">
        <v>280</v>
      </c>
      <c r="B707" s="12"/>
      <c r="C707" s="12" t="s">
        <v>173</v>
      </c>
      <c r="D707" s="12"/>
      <c r="E707" s="12"/>
      <c r="F707" s="12"/>
      <c r="G707" s="13">
        <f>G708+G741+G761+G781</f>
        <v>160141.5</v>
      </c>
    </row>
    <row r="708" spans="1:7">
      <c r="A708" s="7" t="s">
        <v>281</v>
      </c>
      <c r="B708" s="12"/>
      <c r="C708" s="12" t="s">
        <v>173</v>
      </c>
      <c r="D708" s="12" t="s">
        <v>34</v>
      </c>
      <c r="E708" s="12"/>
      <c r="F708" s="12"/>
      <c r="G708" s="13">
        <f>+G709</f>
        <v>132169</v>
      </c>
    </row>
    <row r="709" spans="1:7" ht="30">
      <c r="A709" s="7" t="s">
        <v>700</v>
      </c>
      <c r="B709" s="12"/>
      <c r="C709" s="12" t="s">
        <v>173</v>
      </c>
      <c r="D709" s="12" t="s">
        <v>34</v>
      </c>
      <c r="E709" s="12" t="s">
        <v>283</v>
      </c>
      <c r="F709" s="12"/>
      <c r="G709" s="13">
        <f>SUM(G710+G719+G730)</f>
        <v>132169</v>
      </c>
    </row>
    <row r="710" spans="1:7" ht="30">
      <c r="A710" s="7" t="s">
        <v>295</v>
      </c>
      <c r="B710" s="12"/>
      <c r="C710" s="12" t="s">
        <v>173</v>
      </c>
      <c r="D710" s="12" t="s">
        <v>34</v>
      </c>
      <c r="E710" s="12" t="s">
        <v>286</v>
      </c>
      <c r="F710" s="12"/>
      <c r="G710" s="13">
        <f>G711</f>
        <v>7775.4</v>
      </c>
    </row>
    <row r="711" spans="1:7">
      <c r="A711" s="7" t="s">
        <v>35</v>
      </c>
      <c r="B711" s="12"/>
      <c r="C711" s="12" t="s">
        <v>173</v>
      </c>
      <c r="D711" s="12" t="s">
        <v>34</v>
      </c>
      <c r="E711" s="12" t="s">
        <v>371</v>
      </c>
      <c r="F711" s="12"/>
      <c r="G711" s="13">
        <f>SUM(G712)</f>
        <v>7775.4</v>
      </c>
    </row>
    <row r="712" spans="1:7">
      <c r="A712" s="7" t="s">
        <v>285</v>
      </c>
      <c r="B712" s="12"/>
      <c r="C712" s="12" t="s">
        <v>173</v>
      </c>
      <c r="D712" s="12" t="s">
        <v>34</v>
      </c>
      <c r="E712" s="12" t="s">
        <v>372</v>
      </c>
      <c r="F712" s="12"/>
      <c r="G712" s="13">
        <f>+G713+G714+G715+G716+G717</f>
        <v>7775.4</v>
      </c>
    </row>
    <row r="713" spans="1:7" ht="30">
      <c r="A713" s="7" t="s">
        <v>717</v>
      </c>
      <c r="B713" s="12"/>
      <c r="C713" s="12" t="s">
        <v>173</v>
      </c>
      <c r="D713" s="12" t="s">
        <v>34</v>
      </c>
      <c r="E713" s="12" t="s">
        <v>372</v>
      </c>
      <c r="F713" s="12" t="s">
        <v>91</v>
      </c>
      <c r="G713" s="13">
        <v>2238.4</v>
      </c>
    </row>
    <row r="714" spans="1:7" ht="30">
      <c r="A714" s="7" t="s">
        <v>52</v>
      </c>
      <c r="B714" s="12"/>
      <c r="C714" s="12" t="s">
        <v>173</v>
      </c>
      <c r="D714" s="12" t="s">
        <v>34</v>
      </c>
      <c r="E714" s="12" t="s">
        <v>372</v>
      </c>
      <c r="F714" s="12" t="s">
        <v>93</v>
      </c>
      <c r="G714" s="13">
        <v>3666</v>
      </c>
    </row>
    <row r="715" spans="1:7" ht="29.25" customHeight="1">
      <c r="A715" s="7" t="s">
        <v>42</v>
      </c>
      <c r="B715" s="12"/>
      <c r="C715" s="12" t="s">
        <v>173</v>
      </c>
      <c r="D715" s="12" t="s">
        <v>34</v>
      </c>
      <c r="E715" s="12" t="s">
        <v>372</v>
      </c>
      <c r="F715" s="12" t="s">
        <v>101</v>
      </c>
      <c r="G715" s="13">
        <v>271</v>
      </c>
    </row>
    <row r="716" spans="1:7" ht="30">
      <c r="A716" s="7" t="s">
        <v>248</v>
      </c>
      <c r="B716" s="12"/>
      <c r="C716" s="12" t="s">
        <v>173</v>
      </c>
      <c r="D716" s="12" t="s">
        <v>34</v>
      </c>
      <c r="E716" s="12" t="s">
        <v>372</v>
      </c>
      <c r="F716" s="12" t="s">
        <v>125</v>
      </c>
      <c r="G716" s="13">
        <v>300</v>
      </c>
    </row>
    <row r="717" spans="1:7" ht="30">
      <c r="A717" s="7" t="s">
        <v>629</v>
      </c>
      <c r="B717" s="12"/>
      <c r="C717" s="12" t="s">
        <v>173</v>
      </c>
      <c r="D717" s="12" t="s">
        <v>34</v>
      </c>
      <c r="E717" s="12" t="s">
        <v>718</v>
      </c>
      <c r="F717" s="12"/>
      <c r="G717" s="13">
        <f>G718</f>
        <v>1300</v>
      </c>
    </row>
    <row r="718" spans="1:7" ht="30">
      <c r="A718" s="7" t="s">
        <v>248</v>
      </c>
      <c r="B718" s="12"/>
      <c r="C718" s="12" t="s">
        <v>173</v>
      </c>
      <c r="D718" s="12" t="s">
        <v>34</v>
      </c>
      <c r="E718" s="12" t="s">
        <v>718</v>
      </c>
      <c r="F718" s="12" t="s">
        <v>125</v>
      </c>
      <c r="G718" s="13">
        <v>1300</v>
      </c>
    </row>
    <row r="719" spans="1:7" ht="60">
      <c r="A719" s="7" t="s">
        <v>293</v>
      </c>
      <c r="B719" s="12"/>
      <c r="C719" s="12" t="s">
        <v>173</v>
      </c>
      <c r="D719" s="12" t="s">
        <v>34</v>
      </c>
      <c r="E719" s="21" t="s">
        <v>288</v>
      </c>
      <c r="F719" s="12"/>
      <c r="G719" s="13">
        <f>G720+G723</f>
        <v>108104.8</v>
      </c>
    </row>
    <row r="720" spans="1:7" ht="30">
      <c r="A720" s="7" t="s">
        <v>287</v>
      </c>
      <c r="B720" s="12"/>
      <c r="C720" s="12" t="s">
        <v>173</v>
      </c>
      <c r="D720" s="12" t="s">
        <v>34</v>
      </c>
      <c r="E720" s="21" t="s">
        <v>373</v>
      </c>
      <c r="F720" s="12"/>
      <c r="G720" s="13">
        <f>G721</f>
        <v>105913.7</v>
      </c>
    </row>
    <row r="721" spans="1:7">
      <c r="A721" s="7" t="s">
        <v>285</v>
      </c>
      <c r="B721" s="12"/>
      <c r="C721" s="12" t="s">
        <v>173</v>
      </c>
      <c r="D721" s="12" t="s">
        <v>34</v>
      </c>
      <c r="E721" s="21" t="s">
        <v>374</v>
      </c>
      <c r="F721" s="12"/>
      <c r="G721" s="13">
        <f>G722</f>
        <v>105913.7</v>
      </c>
    </row>
    <row r="722" spans="1:7" ht="30">
      <c r="A722" s="7" t="s">
        <v>72</v>
      </c>
      <c r="B722" s="12"/>
      <c r="C722" s="12" t="s">
        <v>173</v>
      </c>
      <c r="D722" s="12" t="s">
        <v>34</v>
      </c>
      <c r="E722" s="21" t="s">
        <v>374</v>
      </c>
      <c r="F722" s="12" t="s">
        <v>125</v>
      </c>
      <c r="G722" s="13">
        <v>105913.7</v>
      </c>
    </row>
    <row r="723" spans="1:7">
      <c r="A723" s="7" t="s">
        <v>154</v>
      </c>
      <c r="B723" s="12"/>
      <c r="C723" s="12" t="s">
        <v>173</v>
      </c>
      <c r="D723" s="12" t="s">
        <v>34</v>
      </c>
      <c r="E723" s="21" t="s">
        <v>579</v>
      </c>
      <c r="F723" s="12"/>
      <c r="G723" s="13">
        <f>G727+G724</f>
        <v>2191.1</v>
      </c>
    </row>
    <row r="724" spans="1:7">
      <c r="A724" s="7" t="s">
        <v>290</v>
      </c>
      <c r="B724" s="12"/>
      <c r="C724" s="12" t="s">
        <v>173</v>
      </c>
      <c r="D724" s="12" t="s">
        <v>34</v>
      </c>
      <c r="E724" s="21" t="s">
        <v>580</v>
      </c>
      <c r="F724" s="12"/>
      <c r="G724" s="13">
        <f>G725</f>
        <v>1034.8</v>
      </c>
    </row>
    <row r="725" spans="1:7">
      <c r="A725" s="7" t="s">
        <v>285</v>
      </c>
      <c r="B725" s="12"/>
      <c r="C725" s="12" t="s">
        <v>173</v>
      </c>
      <c r="D725" s="12" t="s">
        <v>34</v>
      </c>
      <c r="E725" s="21" t="s">
        <v>581</v>
      </c>
      <c r="F725" s="12"/>
      <c r="G725" s="13">
        <f>G726</f>
        <v>1034.8</v>
      </c>
    </row>
    <row r="726" spans="1:7" ht="30">
      <c r="A726" s="7" t="s">
        <v>72</v>
      </c>
      <c r="B726" s="12"/>
      <c r="C726" s="12" t="s">
        <v>173</v>
      </c>
      <c r="D726" s="12" t="s">
        <v>34</v>
      </c>
      <c r="E726" s="21" t="s">
        <v>581</v>
      </c>
      <c r="F726" s="12" t="s">
        <v>125</v>
      </c>
      <c r="G726" s="13">
        <v>1034.8</v>
      </c>
    </row>
    <row r="727" spans="1:7">
      <c r="A727" s="7" t="s">
        <v>291</v>
      </c>
      <c r="B727" s="12"/>
      <c r="C727" s="12" t="s">
        <v>173</v>
      </c>
      <c r="D727" s="12" t="s">
        <v>34</v>
      </c>
      <c r="E727" s="12" t="s">
        <v>627</v>
      </c>
      <c r="F727" s="12"/>
      <c r="G727" s="13">
        <f>G728</f>
        <v>1156.3</v>
      </c>
    </row>
    <row r="728" spans="1:7">
      <c r="A728" s="7" t="s">
        <v>285</v>
      </c>
      <c r="B728" s="12"/>
      <c r="C728" s="12" t="s">
        <v>173</v>
      </c>
      <c r="D728" s="12" t="s">
        <v>34</v>
      </c>
      <c r="E728" s="12" t="s">
        <v>628</v>
      </c>
      <c r="F728" s="12"/>
      <c r="G728" s="13">
        <f>G729</f>
        <v>1156.3</v>
      </c>
    </row>
    <row r="729" spans="1:7" ht="30">
      <c r="A729" s="7" t="s">
        <v>72</v>
      </c>
      <c r="B729" s="12"/>
      <c r="C729" s="12" t="s">
        <v>173</v>
      </c>
      <c r="D729" s="12" t="s">
        <v>34</v>
      </c>
      <c r="E729" s="12" t="s">
        <v>628</v>
      </c>
      <c r="F729" s="12" t="s">
        <v>125</v>
      </c>
      <c r="G729" s="13">
        <v>1156.3</v>
      </c>
    </row>
    <row r="730" spans="1:7" ht="30">
      <c r="A730" s="7" t="s">
        <v>294</v>
      </c>
      <c r="B730" s="12"/>
      <c r="C730" s="12" t="s">
        <v>173</v>
      </c>
      <c r="D730" s="12" t="s">
        <v>34</v>
      </c>
      <c r="E730" s="12" t="s">
        <v>292</v>
      </c>
      <c r="F730" s="12"/>
      <c r="G730" s="13">
        <f>SUM(G731)</f>
        <v>16288.8</v>
      </c>
    </row>
    <row r="731" spans="1:7">
      <c r="A731" s="7" t="s">
        <v>154</v>
      </c>
      <c r="B731" s="12"/>
      <c r="C731" s="12" t="s">
        <v>173</v>
      </c>
      <c r="D731" s="12" t="s">
        <v>34</v>
      </c>
      <c r="E731" s="12" t="s">
        <v>375</v>
      </c>
      <c r="F731" s="12"/>
      <c r="G731" s="13">
        <f>G732+G735+G738</f>
        <v>16288.8</v>
      </c>
    </row>
    <row r="732" spans="1:7">
      <c r="A732" s="7" t="s">
        <v>289</v>
      </c>
      <c r="B732" s="12"/>
      <c r="C732" s="12" t="s">
        <v>173</v>
      </c>
      <c r="D732" s="12" t="s">
        <v>34</v>
      </c>
      <c r="E732" s="12" t="s">
        <v>376</v>
      </c>
      <c r="F732" s="12"/>
      <c r="G732" s="13">
        <f>G733</f>
        <v>1356</v>
      </c>
    </row>
    <row r="733" spans="1:7">
      <c r="A733" s="7" t="s">
        <v>285</v>
      </c>
      <c r="B733" s="12"/>
      <c r="C733" s="12" t="s">
        <v>173</v>
      </c>
      <c r="D733" s="12" t="s">
        <v>34</v>
      </c>
      <c r="E733" s="12" t="s">
        <v>377</v>
      </c>
      <c r="F733" s="12"/>
      <c r="G733" s="13">
        <f>G734</f>
        <v>1356</v>
      </c>
    </row>
    <row r="734" spans="1:7" ht="30">
      <c r="A734" s="7" t="s">
        <v>248</v>
      </c>
      <c r="B734" s="12"/>
      <c r="C734" s="12" t="s">
        <v>173</v>
      </c>
      <c r="D734" s="12" t="s">
        <v>34</v>
      </c>
      <c r="E734" s="12" t="s">
        <v>377</v>
      </c>
      <c r="F734" s="12" t="s">
        <v>125</v>
      </c>
      <c r="G734" s="13">
        <v>1356</v>
      </c>
    </row>
    <row r="735" spans="1:7" hidden="1">
      <c r="A735" s="7" t="s">
        <v>290</v>
      </c>
      <c r="B735" s="12"/>
      <c r="C735" s="12" t="s">
        <v>173</v>
      </c>
      <c r="D735" s="12" t="s">
        <v>34</v>
      </c>
      <c r="E735" s="12" t="s">
        <v>378</v>
      </c>
      <c r="F735" s="12"/>
      <c r="G735" s="13">
        <f>G736</f>
        <v>0</v>
      </c>
    </row>
    <row r="736" spans="1:7" hidden="1">
      <c r="A736" s="7" t="s">
        <v>285</v>
      </c>
      <c r="B736" s="12"/>
      <c r="C736" s="12" t="s">
        <v>173</v>
      </c>
      <c r="D736" s="12" t="s">
        <v>34</v>
      </c>
      <c r="E736" s="12" t="s">
        <v>379</v>
      </c>
      <c r="F736" s="12"/>
      <c r="G736" s="13">
        <f>G737</f>
        <v>0</v>
      </c>
    </row>
    <row r="737" spans="1:7" ht="30" hidden="1">
      <c r="A737" s="7" t="s">
        <v>248</v>
      </c>
      <c r="B737" s="12"/>
      <c r="C737" s="12" t="s">
        <v>173</v>
      </c>
      <c r="D737" s="12" t="s">
        <v>34</v>
      </c>
      <c r="E737" s="12" t="s">
        <v>379</v>
      </c>
      <c r="F737" s="12" t="s">
        <v>125</v>
      </c>
      <c r="G737" s="13">
        <v>0</v>
      </c>
    </row>
    <row r="738" spans="1:7">
      <c r="A738" s="7" t="s">
        <v>291</v>
      </c>
      <c r="B738" s="12"/>
      <c r="C738" s="12" t="s">
        <v>173</v>
      </c>
      <c r="D738" s="12" t="s">
        <v>34</v>
      </c>
      <c r="E738" s="12" t="s">
        <v>380</v>
      </c>
      <c r="F738" s="12"/>
      <c r="G738" s="13">
        <f>G739</f>
        <v>14932.8</v>
      </c>
    </row>
    <row r="739" spans="1:7">
      <c r="A739" s="7" t="s">
        <v>285</v>
      </c>
      <c r="B739" s="12"/>
      <c r="C739" s="12" t="s">
        <v>173</v>
      </c>
      <c r="D739" s="12" t="s">
        <v>34</v>
      </c>
      <c r="E739" s="12" t="s">
        <v>381</v>
      </c>
      <c r="F739" s="12"/>
      <c r="G739" s="13">
        <f>G740</f>
        <v>14932.8</v>
      </c>
    </row>
    <row r="740" spans="1:7" ht="30">
      <c r="A740" s="7" t="s">
        <v>248</v>
      </c>
      <c r="B740" s="12"/>
      <c r="C740" s="12" t="s">
        <v>173</v>
      </c>
      <c r="D740" s="12" t="s">
        <v>34</v>
      </c>
      <c r="E740" s="12" t="s">
        <v>381</v>
      </c>
      <c r="F740" s="12" t="s">
        <v>125</v>
      </c>
      <c r="G740" s="13">
        <v>14932.8</v>
      </c>
    </row>
    <row r="741" spans="1:7">
      <c r="A741" s="7" t="s">
        <v>191</v>
      </c>
      <c r="B741" s="12"/>
      <c r="C741" s="12" t="s">
        <v>173</v>
      </c>
      <c r="D741" s="12" t="s">
        <v>44</v>
      </c>
      <c r="E741" s="12"/>
      <c r="F741" s="12"/>
      <c r="G741" s="13">
        <f>+G742+G754</f>
        <v>3978.2</v>
      </c>
    </row>
    <row r="742" spans="1:7" ht="30">
      <c r="A742" s="7" t="s">
        <v>721</v>
      </c>
      <c r="B742" s="12"/>
      <c r="C742" s="12" t="s">
        <v>173</v>
      </c>
      <c r="D742" s="12" t="s">
        <v>44</v>
      </c>
      <c r="E742" s="12" t="s">
        <v>512</v>
      </c>
      <c r="F742" s="12"/>
      <c r="G742" s="13">
        <f>SUM(G743+G750)</f>
        <v>2465.1</v>
      </c>
    </row>
    <row r="743" spans="1:7" ht="30">
      <c r="A743" s="7" t="s">
        <v>513</v>
      </c>
      <c r="B743" s="12"/>
      <c r="C743" s="12" t="s">
        <v>173</v>
      </c>
      <c r="D743" s="12" t="s">
        <v>44</v>
      </c>
      <c r="E743" s="12" t="s">
        <v>514</v>
      </c>
      <c r="F743" s="12"/>
      <c r="G743" s="13">
        <f>SUM(G744+G747)</f>
        <v>1584.7</v>
      </c>
    </row>
    <row r="744" spans="1:7">
      <c r="A744" s="124" t="s">
        <v>516</v>
      </c>
      <c r="B744" s="12"/>
      <c r="C744" s="12" t="s">
        <v>173</v>
      </c>
      <c r="D744" s="12" t="s">
        <v>44</v>
      </c>
      <c r="E744" s="12" t="s">
        <v>890</v>
      </c>
      <c r="F744" s="12"/>
      <c r="G744" s="13">
        <f>SUM(G745)</f>
        <v>1584.7</v>
      </c>
    </row>
    <row r="745" spans="1:7" ht="30">
      <c r="A745" s="124" t="s">
        <v>891</v>
      </c>
      <c r="B745" s="12"/>
      <c r="C745" s="12" t="s">
        <v>173</v>
      </c>
      <c r="D745" s="12" t="s">
        <v>44</v>
      </c>
      <c r="E745" s="12" t="s">
        <v>889</v>
      </c>
      <c r="F745" s="12"/>
      <c r="G745" s="13">
        <f>G746</f>
        <v>1584.7</v>
      </c>
    </row>
    <row r="746" spans="1:7" ht="30">
      <c r="A746" s="7" t="s">
        <v>248</v>
      </c>
      <c r="B746" s="12"/>
      <c r="C746" s="12" t="s">
        <v>173</v>
      </c>
      <c r="D746" s="12" t="s">
        <v>44</v>
      </c>
      <c r="E746" s="12" t="s">
        <v>889</v>
      </c>
      <c r="F746" s="12" t="s">
        <v>125</v>
      </c>
      <c r="G746" s="13">
        <v>1584.7</v>
      </c>
    </row>
    <row r="747" spans="1:7" hidden="1">
      <c r="A747" s="7" t="s">
        <v>888</v>
      </c>
      <c r="B747" s="12"/>
      <c r="C747" s="12" t="s">
        <v>173</v>
      </c>
      <c r="D747" s="12" t="s">
        <v>44</v>
      </c>
      <c r="E747" s="12" t="s">
        <v>887</v>
      </c>
      <c r="F747" s="12"/>
      <c r="G747" s="13">
        <f>SUM(G748)</f>
        <v>0</v>
      </c>
    </row>
    <row r="748" spans="1:7" ht="30" hidden="1">
      <c r="A748" s="7" t="s">
        <v>722</v>
      </c>
      <c r="B748" s="12"/>
      <c r="C748" s="12" t="s">
        <v>173</v>
      </c>
      <c r="D748" s="12" t="s">
        <v>44</v>
      </c>
      <c r="E748" s="12" t="s">
        <v>886</v>
      </c>
      <c r="F748" s="12"/>
      <c r="G748" s="13">
        <f>SUM(G749)</f>
        <v>0</v>
      </c>
    </row>
    <row r="749" spans="1:7" ht="30" hidden="1">
      <c r="A749" s="7" t="s">
        <v>248</v>
      </c>
      <c r="B749" s="12"/>
      <c r="C749" s="12" t="s">
        <v>173</v>
      </c>
      <c r="D749" s="12" t="s">
        <v>44</v>
      </c>
      <c r="E749" s="12" t="s">
        <v>886</v>
      </c>
      <c r="F749" s="12" t="s">
        <v>125</v>
      </c>
      <c r="G749" s="13">
        <v>0</v>
      </c>
    </row>
    <row r="750" spans="1:7">
      <c r="A750" s="7" t="s">
        <v>518</v>
      </c>
      <c r="B750" s="12"/>
      <c r="C750" s="12" t="s">
        <v>173</v>
      </c>
      <c r="D750" s="12" t="s">
        <v>44</v>
      </c>
      <c r="E750" s="12" t="s">
        <v>519</v>
      </c>
      <c r="F750" s="12"/>
      <c r="G750" s="13">
        <f>SUM(G751)</f>
        <v>880.4</v>
      </c>
    </row>
    <row r="751" spans="1:7">
      <c r="A751" s="124" t="s">
        <v>516</v>
      </c>
      <c r="B751" s="12"/>
      <c r="C751" s="12" t="s">
        <v>173</v>
      </c>
      <c r="D751" s="12" t="s">
        <v>44</v>
      </c>
      <c r="E751" s="12" t="s">
        <v>892</v>
      </c>
      <c r="F751" s="12"/>
      <c r="G751" s="13">
        <f>SUM(G752)</f>
        <v>880.4</v>
      </c>
    </row>
    <row r="752" spans="1:7" ht="45">
      <c r="A752" s="7" t="s">
        <v>723</v>
      </c>
      <c r="B752" s="12"/>
      <c r="C752" s="12" t="s">
        <v>173</v>
      </c>
      <c r="D752" s="12" t="s">
        <v>44</v>
      </c>
      <c r="E752" s="12" t="s">
        <v>885</v>
      </c>
      <c r="F752" s="12"/>
      <c r="G752" s="13">
        <f>SUM(G753)</f>
        <v>880.4</v>
      </c>
    </row>
    <row r="753" spans="1:7" ht="30">
      <c r="A753" s="7" t="s">
        <v>72</v>
      </c>
      <c r="B753" s="12"/>
      <c r="C753" s="12" t="s">
        <v>173</v>
      </c>
      <c r="D753" s="12" t="s">
        <v>44</v>
      </c>
      <c r="E753" s="12" t="s">
        <v>885</v>
      </c>
      <c r="F753" s="12" t="s">
        <v>125</v>
      </c>
      <c r="G753" s="13">
        <v>880.4</v>
      </c>
    </row>
    <row r="754" spans="1:7" ht="30">
      <c r="A754" s="7" t="s">
        <v>700</v>
      </c>
      <c r="B754" s="12"/>
      <c r="C754" s="12" t="s">
        <v>173</v>
      </c>
      <c r="D754" s="12" t="s">
        <v>44</v>
      </c>
      <c r="E754" s="12" t="s">
        <v>283</v>
      </c>
      <c r="F754" s="12"/>
      <c r="G754" s="13">
        <f>SUM(G755)</f>
        <v>1513.1</v>
      </c>
    </row>
    <row r="755" spans="1:7" ht="30">
      <c r="A755" s="7" t="s">
        <v>295</v>
      </c>
      <c r="B755" s="12"/>
      <c r="C755" s="12" t="s">
        <v>173</v>
      </c>
      <c r="D755" s="12" t="s">
        <v>44</v>
      </c>
      <c r="E755" s="12" t="s">
        <v>286</v>
      </c>
      <c r="F755" s="12"/>
      <c r="G755" s="13">
        <f>SUM(G756)</f>
        <v>1513.1</v>
      </c>
    </row>
    <row r="756" spans="1:7">
      <c r="A756" s="7" t="s">
        <v>35</v>
      </c>
      <c r="B756" s="12"/>
      <c r="C756" s="12" t="s">
        <v>173</v>
      </c>
      <c r="D756" s="12" t="s">
        <v>44</v>
      </c>
      <c r="E756" s="12" t="s">
        <v>371</v>
      </c>
      <c r="F756" s="12"/>
      <c r="G756" s="13">
        <f>SUM(G757+G759)</f>
        <v>1513.1</v>
      </c>
    </row>
    <row r="757" spans="1:7" ht="60">
      <c r="A757" s="7" t="s">
        <v>895</v>
      </c>
      <c r="B757" s="12"/>
      <c r="C757" s="12" t="s">
        <v>173</v>
      </c>
      <c r="D757" s="12" t="s">
        <v>44</v>
      </c>
      <c r="E757" s="12" t="s">
        <v>893</v>
      </c>
      <c r="F757" s="12"/>
      <c r="G757" s="13">
        <f>SUM(G758)</f>
        <v>1348.1</v>
      </c>
    </row>
    <row r="758" spans="1:7" ht="30">
      <c r="A758" s="7" t="s">
        <v>248</v>
      </c>
      <c r="B758" s="12"/>
      <c r="C758" s="12" t="s">
        <v>173</v>
      </c>
      <c r="D758" s="12" t="s">
        <v>44</v>
      </c>
      <c r="E758" s="12" t="s">
        <v>893</v>
      </c>
      <c r="F758" s="12" t="s">
        <v>125</v>
      </c>
      <c r="G758" s="13">
        <v>1348.1</v>
      </c>
    </row>
    <row r="759" spans="1:7" ht="60">
      <c r="A759" s="7" t="s">
        <v>896</v>
      </c>
      <c r="B759" s="12"/>
      <c r="C759" s="12" t="s">
        <v>173</v>
      </c>
      <c r="D759" s="12" t="s">
        <v>44</v>
      </c>
      <c r="E759" s="12" t="s">
        <v>894</v>
      </c>
      <c r="F759" s="12"/>
      <c r="G759" s="13">
        <f>SUM(G760)</f>
        <v>165</v>
      </c>
    </row>
    <row r="760" spans="1:7" ht="30">
      <c r="A760" s="7" t="s">
        <v>248</v>
      </c>
      <c r="B760" s="12"/>
      <c r="C760" s="12" t="s">
        <v>173</v>
      </c>
      <c r="D760" s="12" t="s">
        <v>44</v>
      </c>
      <c r="E760" s="12" t="s">
        <v>894</v>
      </c>
      <c r="F760" s="12" t="s">
        <v>125</v>
      </c>
      <c r="G760" s="13">
        <v>165</v>
      </c>
    </row>
    <row r="761" spans="1:7">
      <c r="A761" s="7" t="s">
        <v>192</v>
      </c>
      <c r="B761" s="12"/>
      <c r="C761" s="12" t="s">
        <v>173</v>
      </c>
      <c r="D761" s="12" t="s">
        <v>54</v>
      </c>
      <c r="E761" s="12"/>
      <c r="F761" s="12"/>
      <c r="G761" s="13">
        <f>G762+G774</f>
        <v>13917.900000000001</v>
      </c>
    </row>
    <row r="762" spans="1:7" ht="30">
      <c r="A762" s="7" t="s">
        <v>724</v>
      </c>
      <c r="B762" s="12"/>
      <c r="C762" s="12" t="s">
        <v>173</v>
      </c>
      <c r="D762" s="12" t="s">
        <v>54</v>
      </c>
      <c r="E762" s="12" t="s">
        <v>512</v>
      </c>
      <c r="F762" s="12"/>
      <c r="G762" s="13">
        <f>G767+G763</f>
        <v>12397.900000000001</v>
      </c>
    </row>
    <row r="763" spans="1:7" ht="30">
      <c r="A763" s="7" t="s">
        <v>513</v>
      </c>
      <c r="B763" s="12"/>
      <c r="C763" s="12" t="s">
        <v>173</v>
      </c>
      <c r="D763" s="12" t="s">
        <v>54</v>
      </c>
      <c r="E763" s="12" t="s">
        <v>514</v>
      </c>
      <c r="F763" s="12"/>
      <c r="G763" s="13">
        <f>G764</f>
        <v>2000</v>
      </c>
    </row>
    <row r="764" spans="1:7">
      <c r="A764" s="124" t="s">
        <v>516</v>
      </c>
      <c r="B764" s="12"/>
      <c r="C764" s="12" t="s">
        <v>173</v>
      </c>
      <c r="D764" s="12" t="s">
        <v>54</v>
      </c>
      <c r="E764" s="12" t="s">
        <v>890</v>
      </c>
      <c r="F764" s="12"/>
      <c r="G764" s="13">
        <f>SUM(G765)</f>
        <v>2000</v>
      </c>
    </row>
    <row r="765" spans="1:7" ht="36" customHeight="1">
      <c r="A765" s="7" t="s">
        <v>725</v>
      </c>
      <c r="B765" s="12"/>
      <c r="C765" s="12" t="s">
        <v>173</v>
      </c>
      <c r="D765" s="12" t="s">
        <v>54</v>
      </c>
      <c r="E765" s="12" t="s">
        <v>905</v>
      </c>
      <c r="F765" s="12"/>
      <c r="G765" s="13">
        <f>G766</f>
        <v>2000</v>
      </c>
    </row>
    <row r="766" spans="1:7" ht="30">
      <c r="A766" s="7" t="s">
        <v>52</v>
      </c>
      <c r="B766" s="12"/>
      <c r="C766" s="12" t="s">
        <v>173</v>
      </c>
      <c r="D766" s="12" t="s">
        <v>54</v>
      </c>
      <c r="E766" s="12" t="s">
        <v>905</v>
      </c>
      <c r="F766" s="12" t="s">
        <v>93</v>
      </c>
      <c r="G766" s="13">
        <v>2000</v>
      </c>
    </row>
    <row r="767" spans="1:7">
      <c r="A767" s="7" t="s">
        <v>779</v>
      </c>
      <c r="B767" s="12"/>
      <c r="C767" s="12" t="s">
        <v>173</v>
      </c>
      <c r="D767" s="12" t="s">
        <v>54</v>
      </c>
      <c r="E767" s="12" t="s">
        <v>550</v>
      </c>
      <c r="F767" s="12"/>
      <c r="G767" s="13">
        <f>SUM(G768)+G771</f>
        <v>10397.900000000001</v>
      </c>
    </row>
    <row r="768" spans="1:7">
      <c r="A768" s="7" t="s">
        <v>516</v>
      </c>
      <c r="B768" s="12"/>
      <c r="C768" s="12" t="s">
        <v>173</v>
      </c>
      <c r="D768" s="12" t="s">
        <v>54</v>
      </c>
      <c r="E768" s="12" t="s">
        <v>897</v>
      </c>
      <c r="F768" s="12"/>
      <c r="G768" s="13">
        <f>+G770</f>
        <v>2147.3000000000002</v>
      </c>
    </row>
    <row r="769" spans="1:7">
      <c r="A769" s="7" t="s">
        <v>630</v>
      </c>
      <c r="B769" s="12"/>
      <c r="C769" s="12" t="s">
        <v>173</v>
      </c>
      <c r="D769" s="12" t="s">
        <v>54</v>
      </c>
      <c r="E769" s="12" t="s">
        <v>898</v>
      </c>
      <c r="F769" s="12"/>
      <c r="G769" s="13">
        <f>G770</f>
        <v>2147.3000000000002</v>
      </c>
    </row>
    <row r="770" spans="1:7" ht="30">
      <c r="A770" s="7" t="s">
        <v>72</v>
      </c>
      <c r="B770" s="12"/>
      <c r="C770" s="12" t="s">
        <v>173</v>
      </c>
      <c r="D770" s="12" t="s">
        <v>54</v>
      </c>
      <c r="E770" s="12" t="s">
        <v>898</v>
      </c>
      <c r="F770" s="12" t="s">
        <v>125</v>
      </c>
      <c r="G770" s="13">
        <v>2147.3000000000002</v>
      </c>
    </row>
    <row r="771" spans="1:7">
      <c r="A771" s="7" t="s">
        <v>888</v>
      </c>
      <c r="B771" s="196"/>
      <c r="C771" s="12" t="s">
        <v>173</v>
      </c>
      <c r="D771" s="12" t="s">
        <v>54</v>
      </c>
      <c r="E771" s="197" t="s">
        <v>899</v>
      </c>
      <c r="F771" s="12"/>
      <c r="G771" s="13">
        <f>SUM(G772)</f>
        <v>8250.6</v>
      </c>
    </row>
    <row r="772" spans="1:7" ht="30">
      <c r="A772" s="198" t="s">
        <v>726</v>
      </c>
      <c r="B772" s="196"/>
      <c r="C772" s="12" t="s">
        <v>173</v>
      </c>
      <c r="D772" s="12" t="s">
        <v>54</v>
      </c>
      <c r="E772" s="197" t="s">
        <v>900</v>
      </c>
      <c r="F772" s="12"/>
      <c r="G772" s="13">
        <f>SUM(G773)</f>
        <v>8250.6</v>
      </c>
    </row>
    <row r="773" spans="1:7" ht="30">
      <c r="A773" s="7" t="s">
        <v>248</v>
      </c>
      <c r="B773" s="196"/>
      <c r="C773" s="12" t="s">
        <v>173</v>
      </c>
      <c r="D773" s="12" t="s">
        <v>54</v>
      </c>
      <c r="E773" s="197" t="s">
        <v>900</v>
      </c>
      <c r="F773" s="12" t="s">
        <v>125</v>
      </c>
      <c r="G773" s="13">
        <f>7250.6+1000</f>
        <v>8250.6</v>
      </c>
    </row>
    <row r="774" spans="1:7" ht="30">
      <c r="A774" s="7" t="s">
        <v>700</v>
      </c>
      <c r="B774" s="12"/>
      <c r="C774" s="12" t="s">
        <v>173</v>
      </c>
      <c r="D774" s="12" t="s">
        <v>54</v>
      </c>
      <c r="E774" s="12" t="s">
        <v>283</v>
      </c>
      <c r="F774" s="12"/>
      <c r="G774" s="13">
        <f>SUM(G775)</f>
        <v>1520</v>
      </c>
    </row>
    <row r="775" spans="1:7" ht="30">
      <c r="A775" s="7" t="s">
        <v>295</v>
      </c>
      <c r="B775" s="12"/>
      <c r="C775" s="12" t="s">
        <v>173</v>
      </c>
      <c r="D775" s="12" t="s">
        <v>54</v>
      </c>
      <c r="E775" s="12" t="s">
        <v>286</v>
      </c>
      <c r="F775" s="12"/>
      <c r="G775" s="13">
        <f>SUM(G776)</f>
        <v>1520</v>
      </c>
    </row>
    <row r="776" spans="1:7">
      <c r="A776" s="7" t="s">
        <v>35</v>
      </c>
      <c r="B776" s="12"/>
      <c r="C776" s="12" t="s">
        <v>173</v>
      </c>
      <c r="D776" s="12" t="s">
        <v>54</v>
      </c>
      <c r="E776" s="12" t="s">
        <v>371</v>
      </c>
      <c r="F776" s="12"/>
      <c r="G776" s="13">
        <f>SUM(G777+G779)</f>
        <v>1520</v>
      </c>
    </row>
    <row r="777" spans="1:7" ht="60">
      <c r="A777" s="7" t="s">
        <v>901</v>
      </c>
      <c r="B777" s="196"/>
      <c r="C777" s="12" t="s">
        <v>173</v>
      </c>
      <c r="D777" s="12" t="s">
        <v>54</v>
      </c>
      <c r="E777" s="197" t="s">
        <v>903</v>
      </c>
      <c r="F777" s="12"/>
      <c r="G777" s="13">
        <f>SUM(G778)</f>
        <v>1100</v>
      </c>
    </row>
    <row r="778" spans="1:7" ht="30">
      <c r="A778" s="7" t="s">
        <v>52</v>
      </c>
      <c r="B778" s="196"/>
      <c r="C778" s="12" t="s">
        <v>173</v>
      </c>
      <c r="D778" s="12" t="s">
        <v>54</v>
      </c>
      <c r="E778" s="197" t="s">
        <v>903</v>
      </c>
      <c r="F778" s="12" t="s">
        <v>93</v>
      </c>
      <c r="G778" s="13">
        <v>1100</v>
      </c>
    </row>
    <row r="779" spans="1:7" ht="45">
      <c r="A779" s="7" t="s">
        <v>902</v>
      </c>
      <c r="B779" s="196"/>
      <c r="C779" s="12" t="s">
        <v>173</v>
      </c>
      <c r="D779" s="12" t="s">
        <v>54</v>
      </c>
      <c r="E779" s="197" t="s">
        <v>904</v>
      </c>
      <c r="F779" s="12"/>
      <c r="G779" s="13">
        <f>SUM(G780)</f>
        <v>420</v>
      </c>
    </row>
    <row r="780" spans="1:7" ht="30">
      <c r="A780" s="7" t="s">
        <v>248</v>
      </c>
      <c r="B780" s="196"/>
      <c r="C780" s="12" t="s">
        <v>173</v>
      </c>
      <c r="D780" s="12" t="s">
        <v>54</v>
      </c>
      <c r="E780" s="197" t="s">
        <v>904</v>
      </c>
      <c r="F780" s="12" t="s">
        <v>125</v>
      </c>
      <c r="G780" s="13">
        <v>420</v>
      </c>
    </row>
    <row r="781" spans="1:7">
      <c r="A781" s="7" t="s">
        <v>193</v>
      </c>
      <c r="B781" s="196"/>
      <c r="C781" s="12" t="s">
        <v>173</v>
      </c>
      <c r="D781" s="12" t="s">
        <v>172</v>
      </c>
      <c r="E781" s="197"/>
      <c r="F781" s="12"/>
      <c r="G781" s="13">
        <f>SUM(G782)</f>
        <v>10076.4</v>
      </c>
    </row>
    <row r="782" spans="1:7" ht="30">
      <c r="A782" s="7" t="s">
        <v>700</v>
      </c>
      <c r="B782" s="196"/>
      <c r="C782" s="12" t="s">
        <v>173</v>
      </c>
      <c r="D782" s="12" t="s">
        <v>172</v>
      </c>
      <c r="E782" s="197" t="s">
        <v>283</v>
      </c>
      <c r="F782" s="12"/>
      <c r="G782" s="13">
        <f>SUM(G783+G796)</f>
        <v>10076.4</v>
      </c>
    </row>
    <row r="783" spans="1:7">
      <c r="A783" s="7" t="s">
        <v>370</v>
      </c>
      <c r="B783" s="196"/>
      <c r="C783" s="12" t="s">
        <v>173</v>
      </c>
      <c r="D783" s="12" t="s">
        <v>172</v>
      </c>
      <c r="E783" s="197" t="s">
        <v>284</v>
      </c>
      <c r="F783" s="12"/>
      <c r="G783" s="13">
        <f>SUM(G784)</f>
        <v>9176.4</v>
      </c>
    </row>
    <row r="784" spans="1:7" ht="30">
      <c r="A784" s="7" t="s">
        <v>80</v>
      </c>
      <c r="B784" s="196"/>
      <c r="C784" s="12" t="s">
        <v>173</v>
      </c>
      <c r="D784" s="12" t="s">
        <v>172</v>
      </c>
      <c r="E784" s="197" t="s">
        <v>712</v>
      </c>
      <c r="F784" s="12"/>
      <c r="G784" s="13">
        <f>SUM(G785+G788+G791+G793)</f>
        <v>9176.4</v>
      </c>
    </row>
    <row r="785" spans="1:7">
      <c r="A785" s="7" t="s">
        <v>82</v>
      </c>
      <c r="B785" s="196"/>
      <c r="C785" s="12" t="s">
        <v>173</v>
      </c>
      <c r="D785" s="12" t="s">
        <v>172</v>
      </c>
      <c r="E785" s="197" t="s">
        <v>713</v>
      </c>
      <c r="F785" s="12"/>
      <c r="G785" s="13">
        <f>SUM(G786:G787)</f>
        <v>7733.0999999999995</v>
      </c>
    </row>
    <row r="786" spans="1:7" ht="45">
      <c r="A786" s="7" t="s">
        <v>51</v>
      </c>
      <c r="B786" s="196"/>
      <c r="C786" s="12" t="s">
        <v>173</v>
      </c>
      <c r="D786" s="12" t="s">
        <v>172</v>
      </c>
      <c r="E786" s="197" t="s">
        <v>713</v>
      </c>
      <c r="F786" s="12">
        <v>100</v>
      </c>
      <c r="G786" s="13">
        <v>7732.9</v>
      </c>
    </row>
    <row r="787" spans="1:7" ht="30">
      <c r="A787" s="7" t="s">
        <v>52</v>
      </c>
      <c r="B787" s="196"/>
      <c r="C787" s="12" t="s">
        <v>173</v>
      </c>
      <c r="D787" s="12" t="s">
        <v>172</v>
      </c>
      <c r="E787" s="197" t="s">
        <v>713</v>
      </c>
      <c r="F787" s="12">
        <v>200</v>
      </c>
      <c r="G787" s="13">
        <v>0.2</v>
      </c>
    </row>
    <row r="788" spans="1:7">
      <c r="A788" s="7" t="s">
        <v>97</v>
      </c>
      <c r="B788" s="196"/>
      <c r="C788" s="12" t="s">
        <v>173</v>
      </c>
      <c r="D788" s="12" t="s">
        <v>172</v>
      </c>
      <c r="E788" s="197" t="s">
        <v>714</v>
      </c>
      <c r="F788" s="12"/>
      <c r="G788" s="13">
        <f>SUM(G789:G790)</f>
        <v>150.6</v>
      </c>
    </row>
    <row r="789" spans="1:7" ht="30">
      <c r="A789" s="7" t="s">
        <v>52</v>
      </c>
      <c r="B789" s="196"/>
      <c r="C789" s="12" t="s">
        <v>173</v>
      </c>
      <c r="D789" s="12" t="s">
        <v>172</v>
      </c>
      <c r="E789" s="197" t="s">
        <v>714</v>
      </c>
      <c r="F789" s="12">
        <v>200</v>
      </c>
      <c r="G789" s="13">
        <v>149.6</v>
      </c>
    </row>
    <row r="790" spans="1:7">
      <c r="A790" s="7" t="s">
        <v>22</v>
      </c>
      <c r="B790" s="196"/>
      <c r="C790" s="12" t="s">
        <v>173</v>
      </c>
      <c r="D790" s="12" t="s">
        <v>172</v>
      </c>
      <c r="E790" s="197" t="s">
        <v>714</v>
      </c>
      <c r="F790" s="12">
        <v>800</v>
      </c>
      <c r="G790" s="13">
        <v>1</v>
      </c>
    </row>
    <row r="791" spans="1:7">
      <c r="A791" s="7" t="s">
        <v>99</v>
      </c>
      <c r="B791" s="196"/>
      <c r="C791" s="12" t="s">
        <v>173</v>
      </c>
      <c r="D791" s="12" t="s">
        <v>172</v>
      </c>
      <c r="E791" s="197" t="s">
        <v>715</v>
      </c>
      <c r="F791" s="12"/>
      <c r="G791" s="13">
        <f>SUM(G792)</f>
        <v>454.7</v>
      </c>
    </row>
    <row r="792" spans="1:7" ht="30">
      <c r="A792" s="7" t="s">
        <v>52</v>
      </c>
      <c r="B792" s="196"/>
      <c r="C792" s="12" t="s">
        <v>173</v>
      </c>
      <c r="D792" s="12" t="s">
        <v>172</v>
      </c>
      <c r="E792" s="197" t="s">
        <v>715</v>
      </c>
      <c r="F792" s="12">
        <v>200</v>
      </c>
      <c r="G792" s="13">
        <v>454.7</v>
      </c>
    </row>
    <row r="793" spans="1:7">
      <c r="A793" s="7" t="s">
        <v>100</v>
      </c>
      <c r="B793" s="196"/>
      <c r="C793" s="12" t="s">
        <v>173</v>
      </c>
      <c r="D793" s="12" t="s">
        <v>172</v>
      </c>
      <c r="E793" s="197" t="s">
        <v>716</v>
      </c>
      <c r="F793" s="12"/>
      <c r="G793" s="13">
        <f>SUM(G794:G795)</f>
        <v>838</v>
      </c>
    </row>
    <row r="794" spans="1:7" ht="30">
      <c r="A794" s="7" t="s">
        <v>52</v>
      </c>
      <c r="B794" s="196"/>
      <c r="C794" s="12" t="s">
        <v>173</v>
      </c>
      <c r="D794" s="12" t="s">
        <v>172</v>
      </c>
      <c r="E794" s="197" t="s">
        <v>716</v>
      </c>
      <c r="F794" s="12">
        <v>200</v>
      </c>
      <c r="G794" s="13">
        <v>728.9</v>
      </c>
    </row>
    <row r="795" spans="1:7">
      <c r="A795" s="7" t="s">
        <v>22</v>
      </c>
      <c r="B795" s="196"/>
      <c r="C795" s="12" t="s">
        <v>173</v>
      </c>
      <c r="D795" s="12" t="s">
        <v>172</v>
      </c>
      <c r="E795" s="197" t="s">
        <v>716</v>
      </c>
      <c r="F795" s="12">
        <v>800</v>
      </c>
      <c r="G795" s="13">
        <v>109.1</v>
      </c>
    </row>
    <row r="796" spans="1:7" ht="30">
      <c r="A796" s="7" t="s">
        <v>294</v>
      </c>
      <c r="B796" s="196"/>
      <c r="C796" s="12" t="s">
        <v>173</v>
      </c>
      <c r="D796" s="12" t="s">
        <v>172</v>
      </c>
      <c r="E796" s="197" t="s">
        <v>292</v>
      </c>
      <c r="F796" s="12"/>
      <c r="G796" s="13">
        <f>SUM(G797)</f>
        <v>900</v>
      </c>
    </row>
    <row r="797" spans="1:7" ht="30">
      <c r="A797" s="7" t="s">
        <v>80</v>
      </c>
      <c r="B797" s="196"/>
      <c r="C797" s="12" t="s">
        <v>173</v>
      </c>
      <c r="D797" s="12" t="s">
        <v>172</v>
      </c>
      <c r="E797" s="197" t="s">
        <v>719</v>
      </c>
      <c r="F797" s="12"/>
      <c r="G797" s="13">
        <f>SUM(G798)</f>
        <v>900</v>
      </c>
    </row>
    <row r="798" spans="1:7">
      <c r="A798" s="7" t="s">
        <v>100</v>
      </c>
      <c r="B798" s="196"/>
      <c r="C798" s="12" t="s">
        <v>173</v>
      </c>
      <c r="D798" s="12" t="s">
        <v>172</v>
      </c>
      <c r="E798" s="197" t="s">
        <v>720</v>
      </c>
      <c r="F798" s="12"/>
      <c r="G798" s="13">
        <f>SUM(G799)</f>
        <v>900</v>
      </c>
    </row>
    <row r="799" spans="1:7" ht="30">
      <c r="A799" s="7" t="s">
        <v>52</v>
      </c>
      <c r="B799" s="196"/>
      <c r="C799" s="12" t="s">
        <v>173</v>
      </c>
      <c r="D799" s="12" t="s">
        <v>172</v>
      </c>
      <c r="E799" s="197" t="s">
        <v>720</v>
      </c>
      <c r="F799" s="12" t="s">
        <v>93</v>
      </c>
      <c r="G799" s="13">
        <v>900</v>
      </c>
    </row>
    <row r="800" spans="1:7">
      <c r="A800" s="48" t="s">
        <v>790</v>
      </c>
      <c r="B800" s="18" t="s">
        <v>382</v>
      </c>
      <c r="C800" s="178"/>
      <c r="D800" s="178"/>
      <c r="E800" s="18"/>
      <c r="F800" s="178"/>
      <c r="G800" s="52">
        <f>SUM(G801+G959)</f>
        <v>2259410.9</v>
      </c>
    </row>
    <row r="801" spans="1:7">
      <c r="A801" s="7" t="s">
        <v>115</v>
      </c>
      <c r="B801" s="12"/>
      <c r="C801" s="12" t="s">
        <v>116</v>
      </c>
      <c r="D801" s="12"/>
      <c r="E801" s="12"/>
      <c r="F801" s="12"/>
      <c r="G801" s="13">
        <f>SUM(G802+G840+G890+G903+G930)</f>
        <v>2189980.4</v>
      </c>
    </row>
    <row r="802" spans="1:7">
      <c r="A802" s="7" t="s">
        <v>183</v>
      </c>
      <c r="B802" s="12"/>
      <c r="C802" s="12" t="s">
        <v>116</v>
      </c>
      <c r="D802" s="12" t="s">
        <v>34</v>
      </c>
      <c r="E802" s="12"/>
      <c r="F802" s="12"/>
      <c r="G802" s="13">
        <f>SUM(G803)</f>
        <v>898381.79999999993</v>
      </c>
    </row>
    <row r="803" spans="1:7" ht="32.25" customHeight="1">
      <c r="A803" s="7" t="s">
        <v>781</v>
      </c>
      <c r="B803" s="12"/>
      <c r="C803" s="12" t="s">
        <v>116</v>
      </c>
      <c r="D803" s="12" t="s">
        <v>34</v>
      </c>
      <c r="E803" s="9" t="s">
        <v>383</v>
      </c>
      <c r="F803" s="12"/>
      <c r="G803" s="13">
        <f>SUM(G804+G808+G813+G836)</f>
        <v>898381.79999999993</v>
      </c>
    </row>
    <row r="804" spans="1:7">
      <c r="A804" s="7" t="s">
        <v>35</v>
      </c>
      <c r="B804" s="12"/>
      <c r="C804" s="12" t="s">
        <v>116</v>
      </c>
      <c r="D804" s="12" t="s">
        <v>34</v>
      </c>
      <c r="E804" s="9" t="s">
        <v>384</v>
      </c>
      <c r="F804" s="12"/>
      <c r="G804" s="13">
        <f>SUM(G805)</f>
        <v>4079</v>
      </c>
    </row>
    <row r="805" spans="1:7">
      <c r="A805" s="7" t="s">
        <v>389</v>
      </c>
      <c r="B805" s="12"/>
      <c r="C805" s="12" t="s">
        <v>116</v>
      </c>
      <c r="D805" s="12" t="s">
        <v>34</v>
      </c>
      <c r="E805" s="9" t="s">
        <v>473</v>
      </c>
      <c r="F805" s="12"/>
      <c r="G805" s="13">
        <f>SUM(G806:G807)</f>
        <v>4079</v>
      </c>
    </row>
    <row r="806" spans="1:7" ht="30">
      <c r="A806" s="7" t="s">
        <v>52</v>
      </c>
      <c r="B806" s="12"/>
      <c r="C806" s="12" t="s">
        <v>116</v>
      </c>
      <c r="D806" s="12" t="s">
        <v>34</v>
      </c>
      <c r="E806" s="9" t="s">
        <v>473</v>
      </c>
      <c r="F806" s="12" t="s">
        <v>93</v>
      </c>
      <c r="G806" s="13">
        <v>410.1</v>
      </c>
    </row>
    <row r="807" spans="1:7" ht="30">
      <c r="A807" s="7" t="s">
        <v>248</v>
      </c>
      <c r="B807" s="12"/>
      <c r="C807" s="12" t="s">
        <v>116</v>
      </c>
      <c r="D807" s="12" t="s">
        <v>34</v>
      </c>
      <c r="E807" s="9" t="s">
        <v>473</v>
      </c>
      <c r="F807" s="12" t="s">
        <v>125</v>
      </c>
      <c r="G807" s="13">
        <v>3668.9</v>
      </c>
    </row>
    <row r="808" spans="1:7" ht="45">
      <c r="A808" s="7" t="s">
        <v>26</v>
      </c>
      <c r="B808" s="12"/>
      <c r="C808" s="12" t="s">
        <v>116</v>
      </c>
      <c r="D808" s="12" t="s">
        <v>34</v>
      </c>
      <c r="E808" s="199" t="s">
        <v>968</v>
      </c>
      <c r="F808" s="53"/>
      <c r="G808" s="13">
        <f>SUM(G809)+G811</f>
        <v>741371.2</v>
      </c>
    </row>
    <row r="809" spans="1:7" ht="45">
      <c r="A809" s="7" t="s">
        <v>472</v>
      </c>
      <c r="B809" s="12"/>
      <c r="C809" s="12" t="s">
        <v>116</v>
      </c>
      <c r="D809" s="12" t="s">
        <v>34</v>
      </c>
      <c r="E809" s="199" t="s">
        <v>966</v>
      </c>
      <c r="F809" s="53"/>
      <c r="G809" s="13">
        <f>SUM(G810)</f>
        <v>487753.7</v>
      </c>
    </row>
    <row r="810" spans="1:7" ht="30">
      <c r="A810" s="7" t="s">
        <v>248</v>
      </c>
      <c r="B810" s="12"/>
      <c r="C810" s="12" t="s">
        <v>116</v>
      </c>
      <c r="D810" s="12" t="s">
        <v>34</v>
      </c>
      <c r="E810" s="199" t="s">
        <v>966</v>
      </c>
      <c r="F810" s="12" t="s">
        <v>125</v>
      </c>
      <c r="G810" s="13">
        <v>487753.7</v>
      </c>
    </row>
    <row r="811" spans="1:7">
      <c r="A811" s="7" t="s">
        <v>389</v>
      </c>
      <c r="B811" s="12"/>
      <c r="C811" s="12" t="s">
        <v>116</v>
      </c>
      <c r="D811" s="12" t="s">
        <v>34</v>
      </c>
      <c r="E811" s="9" t="s">
        <v>390</v>
      </c>
      <c r="F811" s="12"/>
      <c r="G811" s="13">
        <f>G812</f>
        <v>253617.5</v>
      </c>
    </row>
    <row r="812" spans="1:7" ht="30">
      <c r="A812" s="7" t="s">
        <v>248</v>
      </c>
      <c r="B812" s="12"/>
      <c r="C812" s="12" t="s">
        <v>116</v>
      </c>
      <c r="D812" s="12" t="s">
        <v>34</v>
      </c>
      <c r="E812" s="9" t="s">
        <v>390</v>
      </c>
      <c r="F812" s="12" t="s">
        <v>125</v>
      </c>
      <c r="G812" s="13">
        <v>253617.5</v>
      </c>
    </row>
    <row r="813" spans="1:7">
      <c r="A813" s="7" t="s">
        <v>45</v>
      </c>
      <c r="B813" s="12"/>
      <c r="C813" s="12" t="s">
        <v>116</v>
      </c>
      <c r="D813" s="12" t="s">
        <v>34</v>
      </c>
      <c r="E813" s="199" t="s">
        <v>397</v>
      </c>
      <c r="F813" s="12"/>
      <c r="G813" s="13">
        <f>SUM(G814+G817)</f>
        <v>142090</v>
      </c>
    </row>
    <row r="814" spans="1:7" ht="45">
      <c r="A814" s="7" t="s">
        <v>472</v>
      </c>
      <c r="B814" s="12"/>
      <c r="C814" s="12" t="s">
        <v>116</v>
      </c>
      <c r="D814" s="12" t="s">
        <v>34</v>
      </c>
      <c r="E814" s="199" t="s">
        <v>967</v>
      </c>
      <c r="F814" s="12"/>
      <c r="G814" s="13">
        <f>SUM(G815:G816)</f>
        <v>79652.399999999994</v>
      </c>
    </row>
    <row r="815" spans="1:7" ht="45">
      <c r="A815" s="7" t="s">
        <v>51</v>
      </c>
      <c r="B815" s="12"/>
      <c r="C815" s="12" t="s">
        <v>116</v>
      </c>
      <c r="D815" s="12" t="s">
        <v>34</v>
      </c>
      <c r="E815" s="199" t="s">
        <v>967</v>
      </c>
      <c r="F815" s="12" t="s">
        <v>91</v>
      </c>
      <c r="G815" s="13">
        <v>77833.399999999994</v>
      </c>
    </row>
    <row r="816" spans="1:7" ht="30">
      <c r="A816" s="7" t="s">
        <v>52</v>
      </c>
      <c r="B816" s="12"/>
      <c r="C816" s="12" t="s">
        <v>116</v>
      </c>
      <c r="D816" s="12" t="s">
        <v>34</v>
      </c>
      <c r="E816" s="199" t="s">
        <v>967</v>
      </c>
      <c r="F816" s="12" t="s">
        <v>93</v>
      </c>
      <c r="G816" s="13">
        <v>1819</v>
      </c>
    </row>
    <row r="817" spans="1:7">
      <c r="A817" s="7" t="s">
        <v>389</v>
      </c>
      <c r="B817" s="9"/>
      <c r="C817" s="12" t="s">
        <v>116</v>
      </c>
      <c r="D817" s="12" t="s">
        <v>34</v>
      </c>
      <c r="E817" s="9" t="s">
        <v>398</v>
      </c>
      <c r="F817" s="12"/>
      <c r="G817" s="13">
        <f>G818+G819+G820</f>
        <v>62437.599999999999</v>
      </c>
    </row>
    <row r="818" spans="1:7" ht="45">
      <c r="A818" s="66" t="s">
        <v>51</v>
      </c>
      <c r="B818" s="12"/>
      <c r="C818" s="12" t="s">
        <v>116</v>
      </c>
      <c r="D818" s="12" t="s">
        <v>34</v>
      </c>
      <c r="E818" s="9" t="s">
        <v>398</v>
      </c>
      <c r="F818" s="12" t="s">
        <v>91</v>
      </c>
      <c r="G818" s="13">
        <v>24781.7</v>
      </c>
    </row>
    <row r="819" spans="1:7" ht="30">
      <c r="A819" s="7" t="s">
        <v>52</v>
      </c>
      <c r="B819" s="12"/>
      <c r="C819" s="12" t="s">
        <v>116</v>
      </c>
      <c r="D819" s="12" t="s">
        <v>34</v>
      </c>
      <c r="E819" s="9" t="s">
        <v>398</v>
      </c>
      <c r="F819" s="12" t="s">
        <v>93</v>
      </c>
      <c r="G819" s="13">
        <v>35608</v>
      </c>
    </row>
    <row r="820" spans="1:7">
      <c r="A820" s="7" t="s">
        <v>22</v>
      </c>
      <c r="B820" s="12"/>
      <c r="C820" s="12" t="s">
        <v>116</v>
      </c>
      <c r="D820" s="12" t="s">
        <v>34</v>
      </c>
      <c r="E820" s="9" t="s">
        <v>398</v>
      </c>
      <c r="F820" s="12" t="s">
        <v>98</v>
      </c>
      <c r="G820" s="13">
        <v>2047.9</v>
      </c>
    </row>
    <row r="821" spans="1:7" ht="75" hidden="1">
      <c r="A821" s="7" t="s">
        <v>642</v>
      </c>
      <c r="B821" s="12"/>
      <c r="C821" s="12" t="s">
        <v>116</v>
      </c>
      <c r="D821" s="12" t="s">
        <v>34</v>
      </c>
      <c r="E821" s="20" t="s">
        <v>643</v>
      </c>
      <c r="F821" s="12"/>
      <c r="G821" s="13">
        <f>G823+G822</f>
        <v>0</v>
      </c>
    </row>
    <row r="822" spans="1:7" ht="30" hidden="1">
      <c r="A822" s="7" t="s">
        <v>52</v>
      </c>
      <c r="B822" s="12"/>
      <c r="C822" s="12" t="s">
        <v>116</v>
      </c>
      <c r="D822" s="12" t="s">
        <v>34</v>
      </c>
      <c r="E822" s="20" t="s">
        <v>643</v>
      </c>
      <c r="F822" s="12" t="s">
        <v>93</v>
      </c>
      <c r="G822" s="13"/>
    </row>
    <row r="823" spans="1:7" ht="30" hidden="1">
      <c r="A823" s="7" t="s">
        <v>72</v>
      </c>
      <c r="B823" s="12"/>
      <c r="C823" s="12" t="s">
        <v>116</v>
      </c>
      <c r="D823" s="12" t="s">
        <v>34</v>
      </c>
      <c r="E823" s="20" t="s">
        <v>643</v>
      </c>
      <c r="F823" s="12" t="s">
        <v>125</v>
      </c>
      <c r="G823" s="13"/>
    </row>
    <row r="824" spans="1:7" ht="30" hidden="1">
      <c r="A824" s="7" t="s">
        <v>385</v>
      </c>
      <c r="B824" s="12"/>
      <c r="C824" s="12" t="s">
        <v>116</v>
      </c>
      <c r="D824" s="12" t="s">
        <v>34</v>
      </c>
      <c r="E824" s="9" t="s">
        <v>386</v>
      </c>
      <c r="F824" s="12"/>
      <c r="G824" s="13">
        <f>G825</f>
        <v>0</v>
      </c>
    </row>
    <row r="825" spans="1:7" hidden="1">
      <c r="A825" s="7" t="s">
        <v>42</v>
      </c>
      <c r="B825" s="12"/>
      <c r="C825" s="12" t="s">
        <v>116</v>
      </c>
      <c r="D825" s="12" t="s">
        <v>34</v>
      </c>
      <c r="E825" s="9" t="s">
        <v>386</v>
      </c>
      <c r="F825" s="12" t="s">
        <v>101</v>
      </c>
      <c r="G825" s="13"/>
    </row>
    <row r="826" spans="1:7" ht="75" hidden="1">
      <c r="A826" s="7" t="s">
        <v>789</v>
      </c>
      <c r="B826" s="12"/>
      <c r="C826" s="12" t="s">
        <v>116</v>
      </c>
      <c r="D826" s="12" t="s">
        <v>34</v>
      </c>
      <c r="E826" s="21" t="s">
        <v>387</v>
      </c>
      <c r="F826" s="12"/>
      <c r="G826" s="13">
        <f>G827</f>
        <v>0</v>
      </c>
    </row>
    <row r="827" spans="1:7" ht="30" hidden="1">
      <c r="A827" s="7" t="s">
        <v>72</v>
      </c>
      <c r="B827" s="12"/>
      <c r="C827" s="12" t="s">
        <v>116</v>
      </c>
      <c r="D827" s="12" t="s">
        <v>34</v>
      </c>
      <c r="E827" s="21" t="s">
        <v>387</v>
      </c>
      <c r="F827" s="12" t="s">
        <v>125</v>
      </c>
      <c r="G827" s="13"/>
    </row>
    <row r="828" spans="1:7" hidden="1">
      <c r="A828" s="7" t="s">
        <v>154</v>
      </c>
      <c r="B828" s="12"/>
      <c r="C828" s="12" t="s">
        <v>116</v>
      </c>
      <c r="D828" s="12" t="s">
        <v>34</v>
      </c>
      <c r="E828" s="9" t="s">
        <v>426</v>
      </c>
      <c r="F828" s="12"/>
      <c r="G828" s="13">
        <f>SUM(G829)</f>
        <v>0</v>
      </c>
    </row>
    <row r="829" spans="1:7" hidden="1">
      <c r="A829" s="7" t="s">
        <v>389</v>
      </c>
      <c r="B829" s="12"/>
      <c r="C829" s="12" t="s">
        <v>116</v>
      </c>
      <c r="D829" s="12" t="s">
        <v>34</v>
      </c>
      <c r="E829" s="9" t="s">
        <v>531</v>
      </c>
      <c r="F829" s="12"/>
      <c r="G829" s="13">
        <f>SUM(G830+G832+G834)</f>
        <v>0</v>
      </c>
    </row>
    <row r="830" spans="1:7" hidden="1">
      <c r="A830" s="7" t="s">
        <v>391</v>
      </c>
      <c r="B830" s="12"/>
      <c r="C830" s="12" t="s">
        <v>116</v>
      </c>
      <c r="D830" s="12" t="s">
        <v>34</v>
      </c>
      <c r="E830" s="9" t="s">
        <v>392</v>
      </c>
      <c r="F830" s="12"/>
      <c r="G830" s="13">
        <f>G831</f>
        <v>0</v>
      </c>
    </row>
    <row r="831" spans="1:7" ht="30" hidden="1">
      <c r="A831" s="7" t="s">
        <v>72</v>
      </c>
      <c r="B831" s="12"/>
      <c r="C831" s="12" t="s">
        <v>116</v>
      </c>
      <c r="D831" s="12" t="s">
        <v>34</v>
      </c>
      <c r="E831" s="9" t="s">
        <v>392</v>
      </c>
      <c r="F831" s="12" t="s">
        <v>125</v>
      </c>
      <c r="G831" s="13"/>
    </row>
    <row r="832" spans="1:7" hidden="1">
      <c r="A832" s="7" t="s">
        <v>393</v>
      </c>
      <c r="B832" s="12"/>
      <c r="C832" s="12" t="s">
        <v>116</v>
      </c>
      <c r="D832" s="12" t="s">
        <v>34</v>
      </c>
      <c r="E832" s="9" t="s">
        <v>394</v>
      </c>
      <c r="F832" s="12"/>
      <c r="G832" s="13">
        <f>G833</f>
        <v>0</v>
      </c>
    </row>
    <row r="833" spans="1:7" ht="30" hidden="1">
      <c r="A833" s="7" t="s">
        <v>72</v>
      </c>
      <c r="B833" s="12"/>
      <c r="C833" s="12" t="s">
        <v>116</v>
      </c>
      <c r="D833" s="12" t="s">
        <v>34</v>
      </c>
      <c r="E833" s="9" t="s">
        <v>394</v>
      </c>
      <c r="F833" s="12" t="s">
        <v>125</v>
      </c>
      <c r="G833" s="13"/>
    </row>
    <row r="834" spans="1:7" hidden="1">
      <c r="A834" s="7" t="s">
        <v>395</v>
      </c>
      <c r="B834" s="12"/>
      <c r="C834" s="12" t="s">
        <v>116</v>
      </c>
      <c r="D834" s="12" t="s">
        <v>34</v>
      </c>
      <c r="E834" s="9" t="s">
        <v>396</v>
      </c>
      <c r="F834" s="12"/>
      <c r="G834" s="13">
        <f>G835</f>
        <v>0</v>
      </c>
    </row>
    <row r="835" spans="1:7" ht="30" hidden="1">
      <c r="A835" s="7" t="s">
        <v>72</v>
      </c>
      <c r="B835" s="12"/>
      <c r="C835" s="12" t="s">
        <v>116</v>
      </c>
      <c r="D835" s="12" t="s">
        <v>34</v>
      </c>
      <c r="E835" s="9" t="s">
        <v>396</v>
      </c>
      <c r="F835" s="12" t="s">
        <v>125</v>
      </c>
      <c r="G835" s="13"/>
    </row>
    <row r="836" spans="1:7" ht="30">
      <c r="A836" s="7" t="s">
        <v>782</v>
      </c>
      <c r="B836" s="12"/>
      <c r="C836" s="12" t="s">
        <v>116</v>
      </c>
      <c r="D836" s="12" t="s">
        <v>34</v>
      </c>
      <c r="E836" s="9" t="s">
        <v>399</v>
      </c>
      <c r="F836" s="12"/>
      <c r="G836" s="13">
        <f>G837</f>
        <v>10841.599999999999</v>
      </c>
    </row>
    <row r="837" spans="1:7">
      <c r="A837" s="7" t="s">
        <v>35</v>
      </c>
      <c r="B837" s="12"/>
      <c r="C837" s="12" t="s">
        <v>116</v>
      </c>
      <c r="D837" s="12" t="s">
        <v>34</v>
      </c>
      <c r="E837" s="9" t="s">
        <v>400</v>
      </c>
      <c r="F837" s="12"/>
      <c r="G837" s="13">
        <f>SUM(G838:G839)</f>
        <v>10841.599999999999</v>
      </c>
    </row>
    <row r="838" spans="1:7" ht="30">
      <c r="A838" s="7" t="s">
        <v>52</v>
      </c>
      <c r="B838" s="12"/>
      <c r="C838" s="12" t="s">
        <v>116</v>
      </c>
      <c r="D838" s="12" t="s">
        <v>34</v>
      </c>
      <c r="E838" s="9" t="s">
        <v>400</v>
      </c>
      <c r="F838" s="12" t="s">
        <v>93</v>
      </c>
      <c r="G838" s="13">
        <v>5501.2</v>
      </c>
    </row>
    <row r="839" spans="1:7" ht="30">
      <c r="A839" s="7" t="s">
        <v>72</v>
      </c>
      <c r="B839" s="12"/>
      <c r="C839" s="12" t="s">
        <v>116</v>
      </c>
      <c r="D839" s="12" t="s">
        <v>34</v>
      </c>
      <c r="E839" s="9" t="s">
        <v>400</v>
      </c>
      <c r="F839" s="12" t="s">
        <v>125</v>
      </c>
      <c r="G839" s="13">
        <v>5340.4</v>
      </c>
    </row>
    <row r="840" spans="1:7">
      <c r="A840" s="7" t="s">
        <v>184</v>
      </c>
      <c r="B840" s="12"/>
      <c r="C840" s="12" t="s">
        <v>116</v>
      </c>
      <c r="D840" s="12" t="s">
        <v>44</v>
      </c>
      <c r="E840" s="21"/>
      <c r="F840" s="12"/>
      <c r="G840" s="13">
        <f>SUM(G841+G850)</f>
        <v>1114289.5</v>
      </c>
    </row>
    <row r="841" spans="1:7" ht="45">
      <c r="A841" s="24" t="s">
        <v>657</v>
      </c>
      <c r="B841" s="25"/>
      <c r="C841" s="25" t="s">
        <v>116</v>
      </c>
      <c r="D841" s="25" t="s">
        <v>44</v>
      </c>
      <c r="E841" s="26" t="s">
        <v>624</v>
      </c>
      <c r="F841" s="25"/>
      <c r="G841" s="27">
        <f>G846+G842</f>
        <v>1500</v>
      </c>
    </row>
    <row r="842" spans="1:7">
      <c r="A842" s="7" t="s">
        <v>35</v>
      </c>
      <c r="B842" s="25"/>
      <c r="C842" s="25" t="s">
        <v>116</v>
      </c>
      <c r="D842" s="25" t="s">
        <v>44</v>
      </c>
      <c r="E842" s="26" t="s">
        <v>971</v>
      </c>
      <c r="F842" s="25"/>
      <c r="G842" s="27">
        <f>G843</f>
        <v>1400</v>
      </c>
    </row>
    <row r="843" spans="1:7">
      <c r="A843" s="7" t="s">
        <v>401</v>
      </c>
      <c r="B843" s="25"/>
      <c r="C843" s="25" t="s">
        <v>116</v>
      </c>
      <c r="D843" s="25" t="s">
        <v>44</v>
      </c>
      <c r="E843" s="26" t="s">
        <v>972</v>
      </c>
      <c r="F843" s="25"/>
      <c r="G843" s="27">
        <f>G844</f>
        <v>1400</v>
      </c>
    </row>
    <row r="844" spans="1:7" ht="30">
      <c r="A844" s="7" t="s">
        <v>52</v>
      </c>
      <c r="B844" s="25"/>
      <c r="C844" s="25" t="s">
        <v>116</v>
      </c>
      <c r="D844" s="25" t="s">
        <v>44</v>
      </c>
      <c r="E844" s="26" t="s">
        <v>972</v>
      </c>
      <c r="F844" s="25" t="s">
        <v>93</v>
      </c>
      <c r="G844" s="27">
        <v>1400</v>
      </c>
    </row>
    <row r="845" spans="1:7">
      <c r="A845" s="24" t="s">
        <v>154</v>
      </c>
      <c r="B845" s="25"/>
      <c r="C845" s="25" t="s">
        <v>116</v>
      </c>
      <c r="D845" s="25" t="s">
        <v>44</v>
      </c>
      <c r="E845" s="26" t="s">
        <v>737</v>
      </c>
      <c r="F845" s="25"/>
      <c r="G845" s="27">
        <f>SUM(G846)</f>
        <v>100</v>
      </c>
    </row>
    <row r="846" spans="1:7">
      <c r="A846" s="24" t="s">
        <v>395</v>
      </c>
      <c r="B846" s="25"/>
      <c r="C846" s="25" t="s">
        <v>116</v>
      </c>
      <c r="D846" s="25" t="s">
        <v>44</v>
      </c>
      <c r="E846" s="26" t="s">
        <v>970</v>
      </c>
      <c r="F846" s="25"/>
      <c r="G846" s="27">
        <f>G847</f>
        <v>100</v>
      </c>
    </row>
    <row r="847" spans="1:7">
      <c r="A847" s="24" t="s">
        <v>401</v>
      </c>
      <c r="B847" s="25"/>
      <c r="C847" s="25" t="s">
        <v>116</v>
      </c>
      <c r="D847" s="25" t="s">
        <v>44</v>
      </c>
      <c r="E847" s="26" t="s">
        <v>739</v>
      </c>
      <c r="F847" s="25"/>
      <c r="G847" s="27">
        <f>SUM(G848:G849)</f>
        <v>100</v>
      </c>
    </row>
    <row r="848" spans="1:7" ht="30">
      <c r="A848" s="7" t="s">
        <v>52</v>
      </c>
      <c r="B848" s="25"/>
      <c r="C848" s="25" t="s">
        <v>116</v>
      </c>
      <c r="D848" s="25" t="s">
        <v>44</v>
      </c>
      <c r="E848" s="26" t="s">
        <v>739</v>
      </c>
      <c r="F848" s="25" t="s">
        <v>93</v>
      </c>
      <c r="G848" s="27">
        <v>0</v>
      </c>
    </row>
    <row r="849" spans="1:7" ht="30">
      <c r="A849" s="24" t="s">
        <v>72</v>
      </c>
      <c r="B849" s="25"/>
      <c r="C849" s="25" t="s">
        <v>116</v>
      </c>
      <c r="D849" s="25" t="s">
        <v>44</v>
      </c>
      <c r="E849" s="26" t="s">
        <v>739</v>
      </c>
      <c r="F849" s="25" t="s">
        <v>125</v>
      </c>
      <c r="G849" s="27">
        <v>100</v>
      </c>
    </row>
    <row r="850" spans="1:7" ht="31.5" customHeight="1">
      <c r="A850" s="7" t="s">
        <v>781</v>
      </c>
      <c r="B850" s="12"/>
      <c r="C850" s="12" t="s">
        <v>116</v>
      </c>
      <c r="D850" s="12" t="s">
        <v>44</v>
      </c>
      <c r="E850" s="9" t="s">
        <v>383</v>
      </c>
      <c r="F850" s="12"/>
      <c r="G850" s="13">
        <f>SUM(G851+G853+G856+G859+G863+G868+G883+G886)</f>
        <v>1112789.5</v>
      </c>
    </row>
    <row r="851" spans="1:7" ht="30">
      <c r="A851" s="7" t="s">
        <v>474</v>
      </c>
      <c r="B851" s="12"/>
      <c r="C851" s="12" t="s">
        <v>116</v>
      </c>
      <c r="D851" s="12" t="s">
        <v>44</v>
      </c>
      <c r="E851" s="23" t="s">
        <v>973</v>
      </c>
      <c r="F851" s="12"/>
      <c r="G851" s="13">
        <f>G852</f>
        <v>7180.6</v>
      </c>
    </row>
    <row r="852" spans="1:7" ht="30">
      <c r="A852" s="7" t="s">
        <v>124</v>
      </c>
      <c r="B852" s="12"/>
      <c r="C852" s="12" t="s">
        <v>116</v>
      </c>
      <c r="D852" s="12" t="s">
        <v>44</v>
      </c>
      <c r="E852" s="23" t="s">
        <v>973</v>
      </c>
      <c r="F852" s="12" t="s">
        <v>125</v>
      </c>
      <c r="G852" s="13">
        <v>7180.6</v>
      </c>
    </row>
    <row r="853" spans="1:7" ht="75">
      <c r="A853" s="7" t="s">
        <v>644</v>
      </c>
      <c r="B853" s="19"/>
      <c r="C853" s="12" t="s">
        <v>116</v>
      </c>
      <c r="D853" s="12" t="s">
        <v>44</v>
      </c>
      <c r="E853" s="23" t="s">
        <v>974</v>
      </c>
      <c r="F853" s="12"/>
      <c r="G853" s="13">
        <f>G854+G855</f>
        <v>535</v>
      </c>
    </row>
    <row r="854" spans="1:7" ht="30">
      <c r="A854" s="7" t="s">
        <v>52</v>
      </c>
      <c r="B854" s="19"/>
      <c r="C854" s="12" t="s">
        <v>116</v>
      </c>
      <c r="D854" s="12" t="s">
        <v>44</v>
      </c>
      <c r="E854" s="23" t="s">
        <v>974</v>
      </c>
      <c r="F854" s="12" t="s">
        <v>93</v>
      </c>
      <c r="G854" s="13">
        <v>535</v>
      </c>
    </row>
    <row r="855" spans="1:7" ht="30">
      <c r="A855" s="7" t="s">
        <v>248</v>
      </c>
      <c r="B855" s="19"/>
      <c r="C855" s="12" t="s">
        <v>116</v>
      </c>
      <c r="D855" s="12" t="s">
        <v>44</v>
      </c>
      <c r="E855" s="23" t="s">
        <v>974</v>
      </c>
      <c r="F855" s="12" t="s">
        <v>125</v>
      </c>
      <c r="G855" s="13">
        <v>0</v>
      </c>
    </row>
    <row r="856" spans="1:7" ht="30">
      <c r="A856" s="7" t="s">
        <v>561</v>
      </c>
      <c r="B856" s="12"/>
      <c r="C856" s="12" t="s">
        <v>116</v>
      </c>
      <c r="D856" s="12" t="s">
        <v>44</v>
      </c>
      <c r="E856" s="20" t="s">
        <v>975</v>
      </c>
      <c r="F856" s="21"/>
      <c r="G856" s="13">
        <f>SUM(G857:G858)</f>
        <v>10832.7</v>
      </c>
    </row>
    <row r="857" spans="1:7" ht="30">
      <c r="A857" s="7" t="s">
        <v>52</v>
      </c>
      <c r="B857" s="12"/>
      <c r="C857" s="12" t="s">
        <v>116</v>
      </c>
      <c r="D857" s="12" t="s">
        <v>44</v>
      </c>
      <c r="E857" s="20" t="s">
        <v>975</v>
      </c>
      <c r="F857" s="12" t="s">
        <v>93</v>
      </c>
      <c r="G857" s="13">
        <f>4541</f>
        <v>4541</v>
      </c>
    </row>
    <row r="858" spans="1:7" ht="30">
      <c r="A858" s="7" t="s">
        <v>248</v>
      </c>
      <c r="B858" s="12"/>
      <c r="C858" s="12" t="s">
        <v>116</v>
      </c>
      <c r="D858" s="12" t="s">
        <v>44</v>
      </c>
      <c r="E858" s="20" t="s">
        <v>975</v>
      </c>
      <c r="F858" s="12" t="s">
        <v>125</v>
      </c>
      <c r="G858" s="13">
        <f>960.5+5331.2</f>
        <v>6291.7</v>
      </c>
    </row>
    <row r="859" spans="1:7" ht="18.75" customHeight="1">
      <c r="A859" s="7" t="s">
        <v>35</v>
      </c>
      <c r="B859" s="12"/>
      <c r="C859" s="12" t="s">
        <v>116</v>
      </c>
      <c r="D859" s="12" t="s">
        <v>44</v>
      </c>
      <c r="E859" s="21" t="s">
        <v>384</v>
      </c>
      <c r="F859" s="21"/>
      <c r="G859" s="13">
        <f>SUM(G860)</f>
        <v>2831</v>
      </c>
    </row>
    <row r="860" spans="1:7" ht="14.25" customHeight="1">
      <c r="A860" s="7" t="s">
        <v>401</v>
      </c>
      <c r="B860" s="12"/>
      <c r="C860" s="12" t="s">
        <v>116</v>
      </c>
      <c r="D860" s="12" t="s">
        <v>44</v>
      </c>
      <c r="E860" s="20" t="s">
        <v>477</v>
      </c>
      <c r="F860" s="21"/>
      <c r="G860" s="13">
        <f>SUM(G861:G862)</f>
        <v>2831</v>
      </c>
    </row>
    <row r="861" spans="1:7" ht="30">
      <c r="A861" s="7" t="s">
        <v>52</v>
      </c>
      <c r="B861" s="12"/>
      <c r="C861" s="12" t="s">
        <v>116</v>
      </c>
      <c r="D861" s="12" t="s">
        <v>44</v>
      </c>
      <c r="E861" s="20" t="s">
        <v>477</v>
      </c>
      <c r="F861" s="21">
        <v>200</v>
      </c>
      <c r="G861" s="13">
        <v>1900</v>
      </c>
    </row>
    <row r="862" spans="1:7" ht="30">
      <c r="A862" s="7" t="s">
        <v>72</v>
      </c>
      <c r="B862" s="12"/>
      <c r="C862" s="12" t="s">
        <v>116</v>
      </c>
      <c r="D862" s="12" t="s">
        <v>44</v>
      </c>
      <c r="E862" s="20" t="s">
        <v>477</v>
      </c>
      <c r="F862" s="21">
        <v>600</v>
      </c>
      <c r="G862" s="13">
        <v>931</v>
      </c>
    </row>
    <row r="863" spans="1:7" ht="45">
      <c r="A863" s="7" t="s">
        <v>26</v>
      </c>
      <c r="B863" s="12"/>
      <c r="C863" s="12" t="s">
        <v>116</v>
      </c>
      <c r="D863" s="12" t="s">
        <v>44</v>
      </c>
      <c r="E863" s="20" t="s">
        <v>388</v>
      </c>
      <c r="F863" s="12"/>
      <c r="G863" s="13">
        <f>G864+G866</f>
        <v>623800</v>
      </c>
    </row>
    <row r="864" spans="1:7" ht="60">
      <c r="A864" s="7" t="s">
        <v>476</v>
      </c>
      <c r="B864" s="12"/>
      <c r="C864" s="12" t="s">
        <v>116</v>
      </c>
      <c r="D864" s="12" t="s">
        <v>44</v>
      </c>
      <c r="E864" s="23" t="s">
        <v>976</v>
      </c>
      <c r="F864" s="12"/>
      <c r="G864" s="13">
        <f>G865</f>
        <v>460948.1</v>
      </c>
    </row>
    <row r="865" spans="1:7" ht="30">
      <c r="A865" s="7" t="s">
        <v>124</v>
      </c>
      <c r="B865" s="12"/>
      <c r="C865" s="12" t="s">
        <v>116</v>
      </c>
      <c r="D865" s="12" t="s">
        <v>44</v>
      </c>
      <c r="E865" s="23" t="s">
        <v>976</v>
      </c>
      <c r="F865" s="12" t="s">
        <v>125</v>
      </c>
      <c r="G865" s="13">
        <v>460948.1</v>
      </c>
    </row>
    <row r="866" spans="1:7">
      <c r="A866" s="7" t="s">
        <v>401</v>
      </c>
      <c r="B866" s="12"/>
      <c r="C866" s="12" t="s">
        <v>116</v>
      </c>
      <c r="D866" s="12" t="s">
        <v>44</v>
      </c>
      <c r="E866" s="21" t="s">
        <v>402</v>
      </c>
      <c r="F866" s="12"/>
      <c r="G866" s="13">
        <f>G867</f>
        <v>162851.9</v>
      </c>
    </row>
    <row r="867" spans="1:7" ht="30">
      <c r="A867" s="7" t="s">
        <v>248</v>
      </c>
      <c r="B867" s="12"/>
      <c r="C867" s="12" t="s">
        <v>116</v>
      </c>
      <c r="D867" s="12" t="s">
        <v>44</v>
      </c>
      <c r="E867" s="21" t="s">
        <v>402</v>
      </c>
      <c r="F867" s="12" t="s">
        <v>125</v>
      </c>
      <c r="G867" s="13">
        <v>162851.9</v>
      </c>
    </row>
    <row r="868" spans="1:7">
      <c r="A868" s="7" t="s">
        <v>45</v>
      </c>
      <c r="B868" s="12"/>
      <c r="C868" s="12" t="s">
        <v>116</v>
      </c>
      <c r="D868" s="12" t="s">
        <v>44</v>
      </c>
      <c r="E868" s="20" t="s">
        <v>397</v>
      </c>
      <c r="F868" s="12"/>
      <c r="G868" s="13">
        <f>G869+G872+G875+G879</f>
        <v>460621.4</v>
      </c>
    </row>
    <row r="869" spans="1:7" ht="75">
      <c r="A869" s="7" t="s">
        <v>475</v>
      </c>
      <c r="B869" s="12"/>
      <c r="C869" s="12" t="s">
        <v>116</v>
      </c>
      <c r="D869" s="12" t="s">
        <v>44</v>
      </c>
      <c r="E869" s="23" t="s">
        <v>977</v>
      </c>
      <c r="F869" s="12"/>
      <c r="G869" s="13">
        <f>G870+G871</f>
        <v>42915.9</v>
      </c>
    </row>
    <row r="870" spans="1:7" ht="45">
      <c r="A870" s="66" t="s">
        <v>51</v>
      </c>
      <c r="B870" s="12"/>
      <c r="C870" s="12" t="s">
        <v>116</v>
      </c>
      <c r="D870" s="12" t="s">
        <v>44</v>
      </c>
      <c r="E870" s="23" t="s">
        <v>977</v>
      </c>
      <c r="F870" s="12" t="s">
        <v>91</v>
      </c>
      <c r="G870" s="13">
        <f>39539.2+158.3</f>
        <v>39697.5</v>
      </c>
    </row>
    <row r="871" spans="1:7" ht="30">
      <c r="A871" s="7" t="s">
        <v>52</v>
      </c>
      <c r="B871" s="12"/>
      <c r="C871" s="12" t="s">
        <v>116</v>
      </c>
      <c r="D871" s="12" t="s">
        <v>44</v>
      </c>
      <c r="E871" s="23" t="s">
        <v>977</v>
      </c>
      <c r="F871" s="12" t="s">
        <v>93</v>
      </c>
      <c r="G871" s="13">
        <v>3218.4</v>
      </c>
    </row>
    <row r="872" spans="1:7" ht="60">
      <c r="A872" s="7" t="s">
        <v>476</v>
      </c>
      <c r="B872" s="12"/>
      <c r="C872" s="12" t="s">
        <v>116</v>
      </c>
      <c r="D872" s="12" t="s">
        <v>44</v>
      </c>
      <c r="E872" s="23" t="s">
        <v>978</v>
      </c>
      <c r="F872" s="12"/>
      <c r="G872" s="13">
        <f>G873+G874</f>
        <v>287726</v>
      </c>
    </row>
    <row r="873" spans="1:7" ht="45">
      <c r="A873" s="7" t="s">
        <v>51</v>
      </c>
      <c r="B873" s="12"/>
      <c r="C873" s="12" t="s">
        <v>116</v>
      </c>
      <c r="D873" s="12" t="s">
        <v>44</v>
      </c>
      <c r="E873" s="23" t="s">
        <v>978</v>
      </c>
      <c r="F873" s="12" t="s">
        <v>91</v>
      </c>
      <c r="G873" s="13">
        <v>284198.8</v>
      </c>
    </row>
    <row r="874" spans="1:7" ht="30">
      <c r="A874" s="7" t="s">
        <v>52</v>
      </c>
      <c r="B874" s="12"/>
      <c r="C874" s="12" t="s">
        <v>116</v>
      </c>
      <c r="D874" s="12" t="s">
        <v>44</v>
      </c>
      <c r="E874" s="23" t="s">
        <v>978</v>
      </c>
      <c r="F874" s="12" t="s">
        <v>93</v>
      </c>
      <c r="G874" s="13">
        <v>3527.2</v>
      </c>
    </row>
    <row r="875" spans="1:7">
      <c r="A875" s="7" t="s">
        <v>401</v>
      </c>
      <c r="B875" s="12"/>
      <c r="C875" s="12" t="s">
        <v>116</v>
      </c>
      <c r="D875" s="12" t="s">
        <v>44</v>
      </c>
      <c r="E875" s="9" t="s">
        <v>403</v>
      </c>
      <c r="F875" s="9"/>
      <c r="G875" s="13">
        <f>G876+G877+G878</f>
        <v>118870</v>
      </c>
    </row>
    <row r="876" spans="1:7" ht="45">
      <c r="A876" s="66" t="s">
        <v>51</v>
      </c>
      <c r="B876" s="12"/>
      <c r="C876" s="12" t="s">
        <v>116</v>
      </c>
      <c r="D876" s="12" t="s">
        <v>44</v>
      </c>
      <c r="E876" s="9" t="s">
        <v>403</v>
      </c>
      <c r="F876" s="12" t="s">
        <v>91</v>
      </c>
      <c r="G876" s="13">
        <v>61961.4</v>
      </c>
    </row>
    <row r="877" spans="1:7" ht="30">
      <c r="A877" s="7" t="s">
        <v>52</v>
      </c>
      <c r="B877" s="12"/>
      <c r="C877" s="12" t="s">
        <v>116</v>
      </c>
      <c r="D877" s="12" t="s">
        <v>44</v>
      </c>
      <c r="E877" s="9" t="s">
        <v>403</v>
      </c>
      <c r="F877" s="12" t="s">
        <v>93</v>
      </c>
      <c r="G877" s="13">
        <v>44284.7</v>
      </c>
    </row>
    <row r="878" spans="1:7">
      <c r="A878" s="7" t="s">
        <v>22</v>
      </c>
      <c r="B878" s="12"/>
      <c r="C878" s="12" t="s">
        <v>116</v>
      </c>
      <c r="D878" s="12" t="s">
        <v>44</v>
      </c>
      <c r="E878" s="9" t="s">
        <v>403</v>
      </c>
      <c r="F878" s="12" t="s">
        <v>98</v>
      </c>
      <c r="G878" s="13">
        <v>12623.9</v>
      </c>
    </row>
    <row r="879" spans="1:7">
      <c r="A879" s="7" t="s">
        <v>404</v>
      </c>
      <c r="B879" s="12"/>
      <c r="C879" s="12" t="s">
        <v>116</v>
      </c>
      <c r="D879" s="12" t="s">
        <v>44</v>
      </c>
      <c r="E879" s="21" t="s">
        <v>405</v>
      </c>
      <c r="F879" s="21"/>
      <c r="G879" s="13">
        <f>G880+G881+G882</f>
        <v>11109.5</v>
      </c>
    </row>
    <row r="880" spans="1:7" ht="45">
      <c r="A880" s="66" t="s">
        <v>51</v>
      </c>
      <c r="B880" s="12"/>
      <c r="C880" s="12" t="s">
        <v>116</v>
      </c>
      <c r="D880" s="12" t="s">
        <v>44</v>
      </c>
      <c r="E880" s="21" t="s">
        <v>405</v>
      </c>
      <c r="F880" s="21">
        <v>100</v>
      </c>
      <c r="G880" s="13">
        <v>5607</v>
      </c>
    </row>
    <row r="881" spans="1:7" ht="30">
      <c r="A881" s="7" t="s">
        <v>52</v>
      </c>
      <c r="B881" s="12"/>
      <c r="C881" s="12" t="s">
        <v>116</v>
      </c>
      <c r="D881" s="12" t="s">
        <v>44</v>
      </c>
      <c r="E881" s="21" t="s">
        <v>405</v>
      </c>
      <c r="F881" s="21">
        <v>200</v>
      </c>
      <c r="G881" s="13">
        <v>4328.6000000000004</v>
      </c>
    </row>
    <row r="882" spans="1:7">
      <c r="A882" s="7" t="s">
        <v>22</v>
      </c>
      <c r="B882" s="12"/>
      <c r="C882" s="12" t="s">
        <v>116</v>
      </c>
      <c r="D882" s="12" t="s">
        <v>44</v>
      </c>
      <c r="E882" s="21" t="s">
        <v>405</v>
      </c>
      <c r="F882" s="21">
        <v>800</v>
      </c>
      <c r="G882" s="13">
        <v>1173.9000000000001</v>
      </c>
    </row>
    <row r="883" spans="1:7">
      <c r="A883" s="7" t="s">
        <v>979</v>
      </c>
      <c r="B883" s="12"/>
      <c r="C883" s="12" t="s">
        <v>116</v>
      </c>
      <c r="D883" s="12" t="s">
        <v>44</v>
      </c>
      <c r="E883" s="20" t="s">
        <v>980</v>
      </c>
      <c r="F883" s="12"/>
      <c r="G883" s="13">
        <f>G884</f>
        <v>803.4</v>
      </c>
    </row>
    <row r="884" spans="1:7" ht="30">
      <c r="A884" s="7" t="s">
        <v>647</v>
      </c>
      <c r="B884" s="12"/>
      <c r="C884" s="12" t="s">
        <v>116</v>
      </c>
      <c r="D884" s="12" t="s">
        <v>44</v>
      </c>
      <c r="E884" s="20" t="s">
        <v>981</v>
      </c>
      <c r="F884" s="12"/>
      <c r="G884" s="13">
        <f>G885</f>
        <v>803.4</v>
      </c>
    </row>
    <row r="885" spans="1:7" ht="30">
      <c r="A885" s="7" t="s">
        <v>72</v>
      </c>
      <c r="B885" s="12"/>
      <c r="C885" s="12" t="s">
        <v>116</v>
      </c>
      <c r="D885" s="12" t="s">
        <v>44</v>
      </c>
      <c r="E885" s="20" t="s">
        <v>981</v>
      </c>
      <c r="F885" s="12" t="s">
        <v>125</v>
      </c>
      <c r="G885" s="13">
        <v>803.4</v>
      </c>
    </row>
    <row r="886" spans="1:7" ht="30">
      <c r="A886" s="7" t="s">
        <v>782</v>
      </c>
      <c r="B886" s="12"/>
      <c r="C886" s="12" t="s">
        <v>116</v>
      </c>
      <c r="D886" s="12" t="s">
        <v>44</v>
      </c>
      <c r="E886" s="9" t="s">
        <v>399</v>
      </c>
      <c r="F886" s="12"/>
      <c r="G886" s="13">
        <f>G887</f>
        <v>6185.4</v>
      </c>
    </row>
    <row r="887" spans="1:7">
      <c r="A887" s="7" t="s">
        <v>35</v>
      </c>
      <c r="B887" s="12"/>
      <c r="C887" s="12" t="s">
        <v>116</v>
      </c>
      <c r="D887" s="12" t="s">
        <v>44</v>
      </c>
      <c r="E887" s="9" t="s">
        <v>400</v>
      </c>
      <c r="F887" s="12"/>
      <c r="G887" s="13">
        <f>SUM(G888:G889)</f>
        <v>6185.4</v>
      </c>
    </row>
    <row r="888" spans="1:7" ht="30">
      <c r="A888" s="7" t="s">
        <v>52</v>
      </c>
      <c r="B888" s="12"/>
      <c r="C888" s="12" t="s">
        <v>116</v>
      </c>
      <c r="D888" s="12" t="s">
        <v>44</v>
      </c>
      <c r="E888" s="9" t="s">
        <v>400</v>
      </c>
      <c r="F888" s="12" t="s">
        <v>93</v>
      </c>
      <c r="G888" s="13">
        <v>4149.7</v>
      </c>
    </row>
    <row r="889" spans="1:7" ht="30">
      <c r="A889" s="7" t="s">
        <v>248</v>
      </c>
      <c r="B889" s="12"/>
      <c r="C889" s="12" t="s">
        <v>116</v>
      </c>
      <c r="D889" s="12" t="s">
        <v>44</v>
      </c>
      <c r="E889" s="9" t="s">
        <v>400</v>
      </c>
      <c r="F889" s="12" t="s">
        <v>125</v>
      </c>
      <c r="G889" s="13">
        <v>2035.7</v>
      </c>
    </row>
    <row r="890" spans="1:7">
      <c r="A890" s="7" t="s">
        <v>117</v>
      </c>
      <c r="B890" s="12"/>
      <c r="C890" s="12" t="s">
        <v>116</v>
      </c>
      <c r="D890" s="12" t="s">
        <v>54</v>
      </c>
      <c r="E890" s="12"/>
      <c r="F890" s="12"/>
      <c r="G890" s="13">
        <f>G891</f>
        <v>87621.200000000012</v>
      </c>
    </row>
    <row r="891" spans="1:7" ht="30">
      <c r="A891" s="7" t="s">
        <v>781</v>
      </c>
      <c r="B891" s="12"/>
      <c r="C891" s="12" t="s">
        <v>116</v>
      </c>
      <c r="D891" s="12" t="s">
        <v>54</v>
      </c>
      <c r="E891" s="23" t="s">
        <v>383</v>
      </c>
      <c r="F891" s="12"/>
      <c r="G891" s="13">
        <f>G897+G894+G892+G900</f>
        <v>87621.200000000012</v>
      </c>
    </row>
    <row r="892" spans="1:7" ht="75">
      <c r="A892" s="7" t="s">
        <v>644</v>
      </c>
      <c r="B892" s="19"/>
      <c r="C892" s="12" t="s">
        <v>116</v>
      </c>
      <c r="D892" s="12" t="s">
        <v>54</v>
      </c>
      <c r="E892" s="23" t="s">
        <v>974</v>
      </c>
      <c r="F892" s="12"/>
      <c r="G892" s="13">
        <f>G893</f>
        <v>535.1</v>
      </c>
    </row>
    <row r="893" spans="1:7" ht="30">
      <c r="A893" s="7" t="s">
        <v>248</v>
      </c>
      <c r="B893" s="19"/>
      <c r="C893" s="12" t="s">
        <v>116</v>
      </c>
      <c r="D893" s="12" t="s">
        <v>54</v>
      </c>
      <c r="E893" s="23" t="s">
        <v>974</v>
      </c>
      <c r="F893" s="12" t="s">
        <v>125</v>
      </c>
      <c r="G893" s="13">
        <f>520.1+15</f>
        <v>535.1</v>
      </c>
    </row>
    <row r="894" spans="1:7">
      <c r="A894" s="7" t="s">
        <v>35</v>
      </c>
      <c r="B894" s="12"/>
      <c r="C894" s="12" t="s">
        <v>116</v>
      </c>
      <c r="D894" s="12" t="s">
        <v>54</v>
      </c>
      <c r="E894" s="20" t="s">
        <v>384</v>
      </c>
      <c r="F894" s="12"/>
      <c r="G894" s="13">
        <f>G895</f>
        <v>6763</v>
      </c>
    </row>
    <row r="895" spans="1:7">
      <c r="A895" s="7" t="s">
        <v>406</v>
      </c>
      <c r="B895" s="12"/>
      <c r="C895" s="12" t="s">
        <v>116</v>
      </c>
      <c r="D895" s="12" t="s">
        <v>54</v>
      </c>
      <c r="E895" s="23" t="s">
        <v>982</v>
      </c>
      <c r="F895" s="12"/>
      <c r="G895" s="13">
        <f>G896</f>
        <v>6763</v>
      </c>
    </row>
    <row r="896" spans="1:7" ht="30">
      <c r="A896" s="7" t="s">
        <v>248</v>
      </c>
      <c r="B896" s="12"/>
      <c r="C896" s="12" t="s">
        <v>116</v>
      </c>
      <c r="D896" s="12" t="s">
        <v>54</v>
      </c>
      <c r="E896" s="23" t="s">
        <v>982</v>
      </c>
      <c r="F896" s="12" t="s">
        <v>125</v>
      </c>
      <c r="G896" s="13">
        <v>6763</v>
      </c>
    </row>
    <row r="897" spans="1:7" ht="45">
      <c r="A897" s="7" t="s">
        <v>26</v>
      </c>
      <c r="B897" s="12"/>
      <c r="C897" s="12" t="s">
        <v>116</v>
      </c>
      <c r="D897" s="12" t="s">
        <v>54</v>
      </c>
      <c r="E897" s="20" t="s">
        <v>388</v>
      </c>
      <c r="F897" s="12"/>
      <c r="G897" s="13">
        <f>SUM(G898)</f>
        <v>73323.100000000006</v>
      </c>
    </row>
    <row r="898" spans="1:7">
      <c r="A898" s="7" t="s">
        <v>406</v>
      </c>
      <c r="B898" s="12"/>
      <c r="C898" s="12" t="s">
        <v>116</v>
      </c>
      <c r="D898" s="12" t="s">
        <v>54</v>
      </c>
      <c r="E898" s="20" t="s">
        <v>407</v>
      </c>
      <c r="F898" s="12"/>
      <c r="G898" s="13">
        <f>G899</f>
        <v>73323.100000000006</v>
      </c>
    </row>
    <row r="899" spans="1:7" ht="30">
      <c r="A899" s="7" t="s">
        <v>248</v>
      </c>
      <c r="B899" s="12"/>
      <c r="C899" s="12" t="s">
        <v>116</v>
      </c>
      <c r="D899" s="12" t="s">
        <v>54</v>
      </c>
      <c r="E899" s="20" t="s">
        <v>407</v>
      </c>
      <c r="F899" s="12" t="s">
        <v>125</v>
      </c>
      <c r="G899" s="13">
        <v>73323.100000000006</v>
      </c>
    </row>
    <row r="900" spans="1:7" ht="30">
      <c r="A900" s="219" t="s">
        <v>782</v>
      </c>
      <c r="B900" s="12"/>
      <c r="C900" s="12" t="s">
        <v>116</v>
      </c>
      <c r="D900" s="12" t="s">
        <v>54</v>
      </c>
      <c r="E900" s="9" t="s">
        <v>399</v>
      </c>
      <c r="F900" s="12"/>
      <c r="G900" s="13">
        <f>SUM(G901)</f>
        <v>7000</v>
      </c>
    </row>
    <row r="901" spans="1:7">
      <c r="A901" s="219" t="s">
        <v>35</v>
      </c>
      <c r="B901" s="12"/>
      <c r="C901" s="12" t="s">
        <v>116</v>
      </c>
      <c r="D901" s="12" t="s">
        <v>54</v>
      </c>
      <c r="E901" s="9" t="s">
        <v>400</v>
      </c>
      <c r="F901" s="12"/>
      <c r="G901" s="13">
        <f>SUM(G902)</f>
        <v>7000</v>
      </c>
    </row>
    <row r="902" spans="1:7" ht="30">
      <c r="A902" s="219" t="s">
        <v>248</v>
      </c>
      <c r="B902" s="12"/>
      <c r="C902" s="12" t="s">
        <v>116</v>
      </c>
      <c r="D902" s="12" t="s">
        <v>54</v>
      </c>
      <c r="E902" s="9" t="s">
        <v>400</v>
      </c>
      <c r="F902" s="12" t="s">
        <v>125</v>
      </c>
      <c r="G902" s="13">
        <v>7000</v>
      </c>
    </row>
    <row r="903" spans="1:7">
      <c r="A903" s="7" t="s">
        <v>408</v>
      </c>
      <c r="B903" s="12"/>
      <c r="C903" s="12" t="s">
        <v>116</v>
      </c>
      <c r="D903" s="12" t="s">
        <v>116</v>
      </c>
      <c r="E903" s="12"/>
      <c r="F903" s="12"/>
      <c r="G903" s="13">
        <f>G904+G907+G910</f>
        <v>30149.599999999999</v>
      </c>
    </row>
    <row r="904" spans="1:7" ht="30">
      <c r="A904" s="7" t="s">
        <v>784</v>
      </c>
      <c r="B904" s="8"/>
      <c r="C904" s="8" t="s">
        <v>116</v>
      </c>
      <c r="D904" s="8" t="s">
        <v>116</v>
      </c>
      <c r="E904" s="8" t="s">
        <v>243</v>
      </c>
      <c r="F904" s="8"/>
      <c r="G904" s="6">
        <f>G905</f>
        <v>78</v>
      </c>
    </row>
    <row r="905" spans="1:7">
      <c r="A905" s="7" t="s">
        <v>35</v>
      </c>
      <c r="B905" s="8"/>
      <c r="C905" s="8" t="s">
        <v>116</v>
      </c>
      <c r="D905" s="8" t="s">
        <v>116</v>
      </c>
      <c r="E905" s="8" t="s">
        <v>409</v>
      </c>
      <c r="F905" s="8"/>
      <c r="G905" s="6">
        <f>SUM(G906)</f>
        <v>78</v>
      </c>
    </row>
    <row r="906" spans="1:7" ht="30">
      <c r="A906" s="7" t="s">
        <v>52</v>
      </c>
      <c r="B906" s="8"/>
      <c r="C906" s="8" t="s">
        <v>116</v>
      </c>
      <c r="D906" s="8" t="s">
        <v>116</v>
      </c>
      <c r="E906" s="8" t="s">
        <v>409</v>
      </c>
      <c r="F906" s="8" t="s">
        <v>93</v>
      </c>
      <c r="G906" s="6">
        <v>78</v>
      </c>
    </row>
    <row r="907" spans="1:7" ht="45">
      <c r="A907" s="7" t="s">
        <v>785</v>
      </c>
      <c r="B907" s="8"/>
      <c r="C907" s="8" t="s">
        <v>116</v>
      </c>
      <c r="D907" s="8" t="s">
        <v>116</v>
      </c>
      <c r="E907" s="8" t="s">
        <v>411</v>
      </c>
      <c r="F907" s="8"/>
      <c r="G907" s="6">
        <f>G908</f>
        <v>78.5</v>
      </c>
    </row>
    <row r="908" spans="1:7">
      <c r="A908" s="7" t="s">
        <v>35</v>
      </c>
      <c r="B908" s="8"/>
      <c r="C908" s="8" t="s">
        <v>116</v>
      </c>
      <c r="D908" s="8" t="s">
        <v>116</v>
      </c>
      <c r="E908" s="8" t="s">
        <v>412</v>
      </c>
      <c r="F908" s="8"/>
      <c r="G908" s="6">
        <f>SUM(G909)</f>
        <v>78.5</v>
      </c>
    </row>
    <row r="909" spans="1:7" ht="30">
      <c r="A909" s="7" t="s">
        <v>52</v>
      </c>
      <c r="B909" s="8"/>
      <c r="C909" s="8" t="s">
        <v>116</v>
      </c>
      <c r="D909" s="8" t="s">
        <v>116</v>
      </c>
      <c r="E909" s="8" t="s">
        <v>412</v>
      </c>
      <c r="F909" s="8" t="s">
        <v>93</v>
      </c>
      <c r="G909" s="6">
        <v>78.5</v>
      </c>
    </row>
    <row r="910" spans="1:7" ht="30">
      <c r="A910" s="7" t="s">
        <v>781</v>
      </c>
      <c r="B910" s="8"/>
      <c r="C910" s="8" t="s">
        <v>116</v>
      </c>
      <c r="D910" s="8" t="s">
        <v>116</v>
      </c>
      <c r="E910" s="9" t="s">
        <v>383</v>
      </c>
      <c r="F910" s="8"/>
      <c r="G910" s="6">
        <f>G914+G917+G911</f>
        <v>29993.1</v>
      </c>
    </row>
    <row r="911" spans="1:7">
      <c r="A911" s="7" t="s">
        <v>574</v>
      </c>
      <c r="B911" s="12"/>
      <c r="C911" s="12" t="s">
        <v>116</v>
      </c>
      <c r="D911" s="12" t="s">
        <v>116</v>
      </c>
      <c r="E911" s="12" t="s">
        <v>983</v>
      </c>
      <c r="F911" s="12"/>
      <c r="G911" s="13">
        <f>G912+G913</f>
        <v>22835.5</v>
      </c>
    </row>
    <row r="912" spans="1:7" ht="30">
      <c r="A912" s="7" t="s">
        <v>52</v>
      </c>
      <c r="B912" s="12"/>
      <c r="C912" s="12" t="s">
        <v>116</v>
      </c>
      <c r="D912" s="12" t="s">
        <v>116</v>
      </c>
      <c r="E912" s="12" t="s">
        <v>983</v>
      </c>
      <c r="F912" s="8" t="s">
        <v>93</v>
      </c>
      <c r="G912" s="13">
        <f>15079.8+2974</f>
        <v>18053.8</v>
      </c>
    </row>
    <row r="913" spans="1:7" ht="30">
      <c r="A913" s="7" t="s">
        <v>248</v>
      </c>
      <c r="B913" s="12"/>
      <c r="C913" s="12" t="s">
        <v>116</v>
      </c>
      <c r="D913" s="12" t="s">
        <v>116</v>
      </c>
      <c r="E913" s="12" t="s">
        <v>983</v>
      </c>
      <c r="F913" s="8" t="s">
        <v>125</v>
      </c>
      <c r="G913" s="13">
        <v>4781.7</v>
      </c>
    </row>
    <row r="914" spans="1:7">
      <c r="A914" s="7" t="s">
        <v>35</v>
      </c>
      <c r="B914" s="8"/>
      <c r="C914" s="8" t="s">
        <v>116</v>
      </c>
      <c r="D914" s="8" t="s">
        <v>116</v>
      </c>
      <c r="E914" s="9" t="s">
        <v>384</v>
      </c>
      <c r="F914" s="8"/>
      <c r="G914" s="6">
        <f>SUM(G915)</f>
        <v>3026</v>
      </c>
    </row>
    <row r="915" spans="1:7">
      <c r="A915" s="69" t="s">
        <v>414</v>
      </c>
      <c r="B915" s="12"/>
      <c r="C915" s="12" t="s">
        <v>116</v>
      </c>
      <c r="D915" s="12" t="s">
        <v>116</v>
      </c>
      <c r="E915" s="12" t="s">
        <v>415</v>
      </c>
      <c r="F915" s="8"/>
      <c r="G915" s="6">
        <f>SUM(G916:G916)</f>
        <v>3026</v>
      </c>
    </row>
    <row r="916" spans="1:7" ht="30">
      <c r="A916" s="7" t="s">
        <v>52</v>
      </c>
      <c r="B916" s="8"/>
      <c r="C916" s="8" t="s">
        <v>116</v>
      </c>
      <c r="D916" s="8" t="s">
        <v>116</v>
      </c>
      <c r="E916" s="21" t="s">
        <v>415</v>
      </c>
      <c r="F916" s="8" t="s">
        <v>93</v>
      </c>
      <c r="G916" s="6">
        <v>3026</v>
      </c>
    </row>
    <row r="917" spans="1:7" ht="30">
      <c r="A917" s="7" t="s">
        <v>778</v>
      </c>
      <c r="B917" s="12"/>
      <c r="C917" s="12" t="s">
        <v>116</v>
      </c>
      <c r="D917" s="12" t="s">
        <v>116</v>
      </c>
      <c r="E917" s="12" t="s">
        <v>416</v>
      </c>
      <c r="F917" s="12"/>
      <c r="G917" s="13">
        <f>G918+G923+G926</f>
        <v>4131.5999999999995</v>
      </c>
    </row>
    <row r="918" spans="1:7">
      <c r="A918" s="7" t="s">
        <v>35</v>
      </c>
      <c r="B918" s="12"/>
      <c r="C918" s="12" t="s">
        <v>116</v>
      </c>
      <c r="D918" s="12" t="s">
        <v>116</v>
      </c>
      <c r="E918" s="12" t="s">
        <v>417</v>
      </c>
      <c r="F918" s="12"/>
      <c r="G918" s="13">
        <f>G921+G919</f>
        <v>3532</v>
      </c>
    </row>
    <row r="919" spans="1:7">
      <c r="A919" s="7" t="s">
        <v>645</v>
      </c>
      <c r="B919" s="12"/>
      <c r="C919" s="12" t="s">
        <v>116</v>
      </c>
      <c r="D919" s="12" t="s">
        <v>116</v>
      </c>
      <c r="E919" s="20" t="s">
        <v>646</v>
      </c>
      <c r="F919" s="12"/>
      <c r="G919" s="13">
        <f>G920</f>
        <v>532</v>
      </c>
    </row>
    <row r="920" spans="1:7" ht="30">
      <c r="A920" s="7" t="s">
        <v>52</v>
      </c>
      <c r="B920" s="12"/>
      <c r="C920" s="12" t="s">
        <v>116</v>
      </c>
      <c r="D920" s="12" t="s">
        <v>116</v>
      </c>
      <c r="E920" s="20" t="s">
        <v>646</v>
      </c>
      <c r="F920" s="12" t="s">
        <v>93</v>
      </c>
      <c r="G920" s="13">
        <v>532</v>
      </c>
    </row>
    <row r="921" spans="1:7">
      <c r="A921" s="7" t="s">
        <v>418</v>
      </c>
      <c r="B921" s="9"/>
      <c r="C921" s="12" t="s">
        <v>116</v>
      </c>
      <c r="D921" s="12" t="s">
        <v>116</v>
      </c>
      <c r="E921" s="12" t="s">
        <v>419</v>
      </c>
      <c r="F921" s="12"/>
      <c r="G921" s="13">
        <f>SUM(G922:G922)</f>
        <v>3000</v>
      </c>
    </row>
    <row r="922" spans="1:7" ht="30">
      <c r="A922" s="7" t="s">
        <v>52</v>
      </c>
      <c r="B922" s="9"/>
      <c r="C922" s="12" t="s">
        <v>116</v>
      </c>
      <c r="D922" s="12" t="s">
        <v>116</v>
      </c>
      <c r="E922" s="12" t="s">
        <v>419</v>
      </c>
      <c r="F922" s="12" t="s">
        <v>93</v>
      </c>
      <c r="G922" s="13">
        <v>3000</v>
      </c>
    </row>
    <row r="923" spans="1:7">
      <c r="A923" s="7" t="s">
        <v>45</v>
      </c>
      <c r="B923" s="12"/>
      <c r="C923" s="12" t="s">
        <v>116</v>
      </c>
      <c r="D923" s="12" t="s">
        <v>116</v>
      </c>
      <c r="E923" s="9" t="s">
        <v>420</v>
      </c>
      <c r="F923" s="12"/>
      <c r="G923" s="13">
        <f>SUM(G924)</f>
        <v>273.2</v>
      </c>
    </row>
    <row r="924" spans="1:7">
      <c r="A924" s="7" t="s">
        <v>421</v>
      </c>
      <c r="B924" s="12"/>
      <c r="C924" s="12" t="s">
        <v>116</v>
      </c>
      <c r="D924" s="12" t="s">
        <v>116</v>
      </c>
      <c r="E924" s="9" t="s">
        <v>422</v>
      </c>
      <c r="F924" s="12"/>
      <c r="G924" s="13">
        <f>G925</f>
        <v>273.2</v>
      </c>
    </row>
    <row r="925" spans="1:7" ht="45">
      <c r="A925" s="66" t="s">
        <v>51</v>
      </c>
      <c r="B925" s="12"/>
      <c r="C925" s="12" t="s">
        <v>116</v>
      </c>
      <c r="D925" s="12" t="s">
        <v>116</v>
      </c>
      <c r="E925" s="9" t="s">
        <v>422</v>
      </c>
      <c r="F925" s="12" t="s">
        <v>91</v>
      </c>
      <c r="G925" s="13">
        <f>273.2</f>
        <v>273.2</v>
      </c>
    </row>
    <row r="926" spans="1:7">
      <c r="A926" s="7" t="s">
        <v>984</v>
      </c>
      <c r="B926" s="12"/>
      <c r="C926" s="12" t="s">
        <v>116</v>
      </c>
      <c r="D926" s="12" t="s">
        <v>116</v>
      </c>
      <c r="E926" s="12" t="s">
        <v>985</v>
      </c>
      <c r="F926" s="12"/>
      <c r="G926" s="13">
        <f>G927</f>
        <v>326.39999999999998</v>
      </c>
    </row>
    <row r="927" spans="1:7">
      <c r="A927" s="7" t="s">
        <v>645</v>
      </c>
      <c r="B927" s="12"/>
      <c r="C927" s="12" t="s">
        <v>116</v>
      </c>
      <c r="D927" s="12" t="s">
        <v>116</v>
      </c>
      <c r="E927" s="12" t="s">
        <v>986</v>
      </c>
      <c r="F927" s="12"/>
      <c r="G927" s="13">
        <f>G928+G929</f>
        <v>326.39999999999998</v>
      </c>
    </row>
    <row r="928" spans="1:7" ht="45">
      <c r="A928" s="66" t="s">
        <v>51</v>
      </c>
      <c r="B928" s="12"/>
      <c r="C928" s="12" t="s">
        <v>116</v>
      </c>
      <c r="D928" s="12" t="s">
        <v>116</v>
      </c>
      <c r="E928" s="12" t="s">
        <v>986</v>
      </c>
      <c r="F928" s="12" t="s">
        <v>91</v>
      </c>
      <c r="G928" s="13">
        <v>35</v>
      </c>
    </row>
    <row r="929" spans="1:7" ht="30">
      <c r="A929" s="7" t="s">
        <v>52</v>
      </c>
      <c r="B929" s="12"/>
      <c r="C929" s="12" t="s">
        <v>116</v>
      </c>
      <c r="D929" s="12" t="s">
        <v>116</v>
      </c>
      <c r="E929" s="12" t="s">
        <v>986</v>
      </c>
      <c r="F929" s="12" t="s">
        <v>93</v>
      </c>
      <c r="G929" s="13">
        <f>261.4+30</f>
        <v>291.39999999999998</v>
      </c>
    </row>
    <row r="930" spans="1:7">
      <c r="A930" s="7" t="s">
        <v>186</v>
      </c>
      <c r="B930" s="9"/>
      <c r="C930" s="12" t="s">
        <v>116</v>
      </c>
      <c r="D930" s="12" t="s">
        <v>176</v>
      </c>
      <c r="E930" s="9"/>
      <c r="F930" s="9"/>
      <c r="G930" s="6">
        <f>G931</f>
        <v>59538.3</v>
      </c>
    </row>
    <row r="931" spans="1:7" ht="30">
      <c r="A931" s="7" t="s">
        <v>781</v>
      </c>
      <c r="B931" s="8"/>
      <c r="C931" s="8" t="s">
        <v>116</v>
      </c>
      <c r="D931" s="8" t="s">
        <v>176</v>
      </c>
      <c r="E931" s="9" t="s">
        <v>383</v>
      </c>
      <c r="F931" s="9"/>
      <c r="G931" s="6">
        <f>G932+G934+G937+G944+G947</f>
        <v>59538.3</v>
      </c>
    </row>
    <row r="932" spans="1:7">
      <c r="A932" s="7" t="s">
        <v>575</v>
      </c>
      <c r="B932" s="12"/>
      <c r="C932" s="12" t="s">
        <v>116</v>
      </c>
      <c r="D932" s="12" t="s">
        <v>176</v>
      </c>
      <c r="E932" s="20" t="s">
        <v>987</v>
      </c>
      <c r="F932" s="21"/>
      <c r="G932" s="13">
        <f>G933</f>
        <v>1390</v>
      </c>
    </row>
    <row r="933" spans="1:7" ht="30">
      <c r="A933" s="7" t="s">
        <v>52</v>
      </c>
      <c r="B933" s="12"/>
      <c r="C933" s="12" t="s">
        <v>116</v>
      </c>
      <c r="D933" s="12" t="s">
        <v>176</v>
      </c>
      <c r="E933" s="20" t="s">
        <v>987</v>
      </c>
      <c r="F933" s="21">
        <v>200</v>
      </c>
      <c r="G933" s="13">
        <f>1120+180+90</f>
        <v>1390</v>
      </c>
    </row>
    <row r="934" spans="1:7">
      <c r="A934" s="7" t="s">
        <v>35</v>
      </c>
      <c r="B934" s="12"/>
      <c r="C934" s="12" t="s">
        <v>116</v>
      </c>
      <c r="D934" s="12" t="s">
        <v>176</v>
      </c>
      <c r="E934" s="20" t="s">
        <v>384</v>
      </c>
      <c r="F934" s="12"/>
      <c r="G934" s="13">
        <f>SUM(G935)</f>
        <v>1290</v>
      </c>
    </row>
    <row r="935" spans="1:7">
      <c r="A935" s="69" t="s">
        <v>796</v>
      </c>
      <c r="B935" s="12"/>
      <c r="C935" s="12" t="s">
        <v>116</v>
      </c>
      <c r="D935" s="12" t="s">
        <v>176</v>
      </c>
      <c r="E935" s="20" t="s">
        <v>481</v>
      </c>
      <c r="F935" s="12"/>
      <c r="G935" s="13">
        <f>G936</f>
        <v>1290</v>
      </c>
    </row>
    <row r="936" spans="1:7" ht="30">
      <c r="A936" s="7" t="s">
        <v>52</v>
      </c>
      <c r="B936" s="12"/>
      <c r="C936" s="12" t="s">
        <v>116</v>
      </c>
      <c r="D936" s="12" t="s">
        <v>176</v>
      </c>
      <c r="E936" s="20" t="s">
        <v>481</v>
      </c>
      <c r="F936" s="12" t="s">
        <v>93</v>
      </c>
      <c r="G936" s="13">
        <v>1290</v>
      </c>
    </row>
    <row r="937" spans="1:7">
      <c r="A937" s="28" t="s">
        <v>45</v>
      </c>
      <c r="B937" s="25"/>
      <c r="C937" s="25" t="s">
        <v>116</v>
      </c>
      <c r="D937" s="29" t="s">
        <v>176</v>
      </c>
      <c r="E937" s="30" t="s">
        <v>397</v>
      </c>
      <c r="F937" s="31"/>
      <c r="G937" s="27">
        <f>G938+G941</f>
        <v>4073.5</v>
      </c>
    </row>
    <row r="938" spans="1:7" ht="45">
      <c r="A938" s="7" t="s">
        <v>478</v>
      </c>
      <c r="B938" s="12"/>
      <c r="C938" s="12" t="s">
        <v>116</v>
      </c>
      <c r="D938" s="12" t="s">
        <v>176</v>
      </c>
      <c r="E938" s="20" t="s">
        <v>988</v>
      </c>
      <c r="F938" s="12"/>
      <c r="G938" s="6">
        <f>G939+G940</f>
        <v>2977.9</v>
      </c>
    </row>
    <row r="939" spans="1:7" ht="45">
      <c r="A939" s="7" t="s">
        <v>51</v>
      </c>
      <c r="B939" s="12"/>
      <c r="C939" s="12" t="s">
        <v>116</v>
      </c>
      <c r="D939" s="12" t="s">
        <v>176</v>
      </c>
      <c r="E939" s="20" t="s">
        <v>988</v>
      </c>
      <c r="F939" s="12" t="s">
        <v>91</v>
      </c>
      <c r="G939" s="6">
        <v>2575.4</v>
      </c>
    </row>
    <row r="940" spans="1:7" ht="30">
      <c r="A940" s="7" t="s">
        <v>52</v>
      </c>
      <c r="B940" s="12"/>
      <c r="C940" s="12" t="s">
        <v>116</v>
      </c>
      <c r="D940" s="12" t="s">
        <v>176</v>
      </c>
      <c r="E940" s="20" t="s">
        <v>988</v>
      </c>
      <c r="F940" s="12" t="s">
        <v>93</v>
      </c>
      <c r="G940" s="6">
        <v>402.5</v>
      </c>
    </row>
    <row r="941" spans="1:7">
      <c r="A941" s="28" t="s">
        <v>989</v>
      </c>
      <c r="B941" s="25"/>
      <c r="C941" s="25" t="s">
        <v>116</v>
      </c>
      <c r="D941" s="29" t="s">
        <v>176</v>
      </c>
      <c r="E941" s="30" t="s">
        <v>740</v>
      </c>
      <c r="F941" s="31"/>
      <c r="G941" s="27">
        <f>G942+G943</f>
        <v>1095.5999999999999</v>
      </c>
    </row>
    <row r="942" spans="1:7" ht="45">
      <c r="A942" s="28" t="s">
        <v>51</v>
      </c>
      <c r="B942" s="25"/>
      <c r="C942" s="25" t="s">
        <v>116</v>
      </c>
      <c r="D942" s="29" t="s">
        <v>176</v>
      </c>
      <c r="E942" s="30" t="s">
        <v>740</v>
      </c>
      <c r="F942" s="31" t="s">
        <v>91</v>
      </c>
      <c r="G942" s="27">
        <f>785.4+132.6</f>
        <v>918</v>
      </c>
    </row>
    <row r="943" spans="1:7" ht="30">
      <c r="A943" s="24" t="s">
        <v>52</v>
      </c>
      <c r="B943" s="25"/>
      <c r="C943" s="25" t="s">
        <v>116</v>
      </c>
      <c r="D943" s="29" t="s">
        <v>176</v>
      </c>
      <c r="E943" s="30" t="s">
        <v>740</v>
      </c>
      <c r="F943" s="31" t="s">
        <v>93</v>
      </c>
      <c r="G943" s="27">
        <v>177.6</v>
      </c>
    </row>
    <row r="944" spans="1:7" ht="30">
      <c r="A944" s="7" t="s">
        <v>782</v>
      </c>
      <c r="B944" s="12"/>
      <c r="C944" s="12" t="s">
        <v>116</v>
      </c>
      <c r="D944" s="12" t="s">
        <v>176</v>
      </c>
      <c r="E944" s="9" t="s">
        <v>399</v>
      </c>
      <c r="F944" s="21"/>
      <c r="G944" s="13">
        <f>SUM(G945)</f>
        <v>398</v>
      </c>
    </row>
    <row r="945" spans="1:7">
      <c r="A945" s="7" t="s">
        <v>35</v>
      </c>
      <c r="B945" s="12"/>
      <c r="C945" s="12" t="s">
        <v>116</v>
      </c>
      <c r="D945" s="12" t="s">
        <v>176</v>
      </c>
      <c r="E945" s="9" t="s">
        <v>400</v>
      </c>
      <c r="F945" s="21"/>
      <c r="G945" s="13">
        <f>SUM(G946)</f>
        <v>398</v>
      </c>
    </row>
    <row r="946" spans="1:7" ht="30">
      <c r="A946" s="7" t="s">
        <v>52</v>
      </c>
      <c r="B946" s="12"/>
      <c r="C946" s="12" t="s">
        <v>116</v>
      </c>
      <c r="D946" s="12" t="s">
        <v>176</v>
      </c>
      <c r="E946" s="9" t="s">
        <v>400</v>
      </c>
      <c r="F946" s="21">
        <v>200</v>
      </c>
      <c r="G946" s="13">
        <v>398</v>
      </c>
    </row>
    <row r="947" spans="1:7" ht="30">
      <c r="A947" s="7" t="s">
        <v>795</v>
      </c>
      <c r="B947" s="12"/>
      <c r="C947" s="12" t="s">
        <v>116</v>
      </c>
      <c r="D947" s="12" t="s">
        <v>176</v>
      </c>
      <c r="E947" s="23" t="s">
        <v>423</v>
      </c>
      <c r="F947" s="12"/>
      <c r="G947" s="13">
        <f>SUM(G954+G948)</f>
        <v>52386.8</v>
      </c>
    </row>
    <row r="948" spans="1:7" ht="30">
      <c r="A948" s="24" t="s">
        <v>80</v>
      </c>
      <c r="B948" s="25"/>
      <c r="C948" s="25" t="s">
        <v>116</v>
      </c>
      <c r="D948" s="25" t="s">
        <v>176</v>
      </c>
      <c r="E948" s="32" t="s">
        <v>741</v>
      </c>
      <c r="F948" s="25"/>
      <c r="G948" s="27">
        <f>G949+G952</f>
        <v>13562.300000000001</v>
      </c>
    </row>
    <row r="949" spans="1:7">
      <c r="A949" s="24" t="s">
        <v>82</v>
      </c>
      <c r="B949" s="25"/>
      <c r="C949" s="25" t="s">
        <v>116</v>
      </c>
      <c r="D949" s="25" t="s">
        <v>176</v>
      </c>
      <c r="E949" s="32" t="s">
        <v>742</v>
      </c>
      <c r="F949" s="25"/>
      <c r="G949" s="27">
        <f>+G950+G951</f>
        <v>13377.300000000001</v>
      </c>
    </row>
    <row r="950" spans="1:7" ht="45">
      <c r="A950" s="24" t="s">
        <v>51</v>
      </c>
      <c r="B950" s="25"/>
      <c r="C950" s="25" t="s">
        <v>116</v>
      </c>
      <c r="D950" s="25" t="s">
        <v>176</v>
      </c>
      <c r="E950" s="32" t="s">
        <v>742</v>
      </c>
      <c r="F950" s="25" t="s">
        <v>91</v>
      </c>
      <c r="G950" s="27">
        <f>13456-78.9</f>
        <v>13377.1</v>
      </c>
    </row>
    <row r="951" spans="1:7" ht="30">
      <c r="A951" s="24" t="s">
        <v>52</v>
      </c>
      <c r="B951" s="25"/>
      <c r="C951" s="25" t="s">
        <v>116</v>
      </c>
      <c r="D951" s="25" t="s">
        <v>176</v>
      </c>
      <c r="E951" s="32" t="s">
        <v>742</v>
      </c>
      <c r="F951" s="25" t="s">
        <v>93</v>
      </c>
      <c r="G951" s="27">
        <v>0.2</v>
      </c>
    </row>
    <row r="952" spans="1:7">
      <c r="A952" s="24" t="s">
        <v>793</v>
      </c>
      <c r="B952" s="25"/>
      <c r="C952" s="25" t="s">
        <v>116</v>
      </c>
      <c r="D952" s="25" t="s">
        <v>176</v>
      </c>
      <c r="E952" s="32" t="s">
        <v>794</v>
      </c>
      <c r="F952" s="25"/>
      <c r="G952" s="27">
        <f>SUM(G953)</f>
        <v>185</v>
      </c>
    </row>
    <row r="953" spans="1:7" ht="30">
      <c r="A953" s="24" t="s">
        <v>52</v>
      </c>
      <c r="B953" s="25"/>
      <c r="C953" s="25" t="s">
        <v>116</v>
      </c>
      <c r="D953" s="25" t="s">
        <v>176</v>
      </c>
      <c r="E953" s="32" t="s">
        <v>794</v>
      </c>
      <c r="F953" s="25" t="s">
        <v>93</v>
      </c>
      <c r="G953" s="27">
        <v>185</v>
      </c>
    </row>
    <row r="954" spans="1:7">
      <c r="A954" s="7" t="s">
        <v>45</v>
      </c>
      <c r="B954" s="12"/>
      <c r="C954" s="12" t="s">
        <v>116</v>
      </c>
      <c r="D954" s="12" t="s">
        <v>176</v>
      </c>
      <c r="E954" s="21" t="s">
        <v>424</v>
      </c>
      <c r="F954" s="12"/>
      <c r="G954" s="13">
        <f>SUM(G955)</f>
        <v>38824.5</v>
      </c>
    </row>
    <row r="955" spans="1:7">
      <c r="A955" s="69" t="s">
        <v>796</v>
      </c>
      <c r="B955" s="12"/>
      <c r="C955" s="12" t="s">
        <v>116</v>
      </c>
      <c r="D955" s="12" t="s">
        <v>176</v>
      </c>
      <c r="E955" s="21" t="s">
        <v>425</v>
      </c>
      <c r="F955" s="12"/>
      <c r="G955" s="13">
        <f>G956+G957+G958</f>
        <v>38824.5</v>
      </c>
    </row>
    <row r="956" spans="1:7" ht="45">
      <c r="A956" s="66" t="s">
        <v>51</v>
      </c>
      <c r="B956" s="12"/>
      <c r="C956" s="12" t="s">
        <v>116</v>
      </c>
      <c r="D956" s="12" t="s">
        <v>176</v>
      </c>
      <c r="E956" s="21" t="s">
        <v>425</v>
      </c>
      <c r="F956" s="12" t="s">
        <v>91</v>
      </c>
      <c r="G956" s="13">
        <v>29884</v>
      </c>
    </row>
    <row r="957" spans="1:7" ht="30">
      <c r="A957" s="7" t="s">
        <v>52</v>
      </c>
      <c r="B957" s="12"/>
      <c r="C957" s="12" t="s">
        <v>116</v>
      </c>
      <c r="D957" s="12" t="s">
        <v>176</v>
      </c>
      <c r="E957" s="21" t="s">
        <v>425</v>
      </c>
      <c r="F957" s="12" t="s">
        <v>93</v>
      </c>
      <c r="G957" s="13">
        <v>8495.2999999999993</v>
      </c>
    </row>
    <row r="958" spans="1:7">
      <c r="A958" s="7" t="s">
        <v>22</v>
      </c>
      <c r="B958" s="12"/>
      <c r="C958" s="12" t="s">
        <v>116</v>
      </c>
      <c r="D958" s="12" t="s">
        <v>176</v>
      </c>
      <c r="E958" s="21" t="s">
        <v>425</v>
      </c>
      <c r="F958" s="12" t="s">
        <v>98</v>
      </c>
      <c r="G958" s="13">
        <v>445.2</v>
      </c>
    </row>
    <row r="959" spans="1:7">
      <c r="A959" s="7" t="s">
        <v>30</v>
      </c>
      <c r="B959" s="12"/>
      <c r="C959" s="12" t="s">
        <v>31</v>
      </c>
      <c r="D959" s="12" t="s">
        <v>32</v>
      </c>
      <c r="E959" s="20"/>
      <c r="F959" s="12"/>
      <c r="G959" s="13">
        <f>SUM(G960+G969)</f>
        <v>69430.5</v>
      </c>
    </row>
    <row r="960" spans="1:7">
      <c r="A960" s="7" t="s">
        <v>53</v>
      </c>
      <c r="B960" s="12"/>
      <c r="C960" s="12" t="s">
        <v>31</v>
      </c>
      <c r="D960" s="12" t="s">
        <v>54</v>
      </c>
      <c r="E960" s="20"/>
      <c r="F960" s="12"/>
      <c r="G960" s="13">
        <f>G961+G966</f>
        <v>27448</v>
      </c>
    </row>
    <row r="961" spans="1:7" ht="30">
      <c r="A961" s="124" t="s">
        <v>702</v>
      </c>
      <c r="B961" s="8"/>
      <c r="C961" s="8" t="s">
        <v>31</v>
      </c>
      <c r="D961" s="8" t="s">
        <v>54</v>
      </c>
      <c r="E961" s="23" t="s">
        <v>434</v>
      </c>
      <c r="F961" s="12"/>
      <c r="G961" s="13">
        <f>G962</f>
        <v>5113</v>
      </c>
    </row>
    <row r="962" spans="1:7" ht="30">
      <c r="A962" s="153" t="s">
        <v>446</v>
      </c>
      <c r="B962" s="8"/>
      <c r="C962" s="8" t="s">
        <v>31</v>
      </c>
      <c r="D962" s="8" t="s">
        <v>54</v>
      </c>
      <c r="E962" s="23" t="s">
        <v>447</v>
      </c>
      <c r="F962" s="12"/>
      <c r="G962" s="13">
        <f>G963</f>
        <v>5113</v>
      </c>
    </row>
    <row r="963" spans="1:7" ht="30">
      <c r="A963" s="153" t="s">
        <v>458</v>
      </c>
      <c r="B963" s="8"/>
      <c r="C963" s="8" t="s">
        <v>31</v>
      </c>
      <c r="D963" s="8" t="s">
        <v>54</v>
      </c>
      <c r="E963" s="23" t="s">
        <v>862</v>
      </c>
      <c r="F963" s="12"/>
      <c r="G963" s="13">
        <f>G964+G965</f>
        <v>5113</v>
      </c>
    </row>
    <row r="964" spans="1:7">
      <c r="A964" s="7" t="s">
        <v>42</v>
      </c>
      <c r="B964" s="8"/>
      <c r="C964" s="8" t="s">
        <v>31</v>
      </c>
      <c r="D964" s="8" t="s">
        <v>54</v>
      </c>
      <c r="E964" s="23" t="s">
        <v>862</v>
      </c>
      <c r="F964" s="8" t="s">
        <v>101</v>
      </c>
      <c r="G964" s="13">
        <v>4656</v>
      </c>
    </row>
    <row r="965" spans="1:7" ht="30">
      <c r="A965" s="7" t="s">
        <v>124</v>
      </c>
      <c r="B965" s="12"/>
      <c r="C965" s="8" t="s">
        <v>31</v>
      </c>
      <c r="D965" s="8" t="s">
        <v>54</v>
      </c>
      <c r="E965" s="23" t="s">
        <v>862</v>
      </c>
      <c r="F965" s="12" t="s">
        <v>125</v>
      </c>
      <c r="G965" s="13">
        <v>457</v>
      </c>
    </row>
    <row r="966" spans="1:7" ht="30">
      <c r="A966" s="7" t="s">
        <v>786</v>
      </c>
      <c r="B966" s="12"/>
      <c r="C966" s="12" t="s">
        <v>31</v>
      </c>
      <c r="D966" s="12" t="s">
        <v>54</v>
      </c>
      <c r="E966" s="23" t="s">
        <v>221</v>
      </c>
      <c r="F966" s="12"/>
      <c r="G966" s="6">
        <f>G967</f>
        <v>22335</v>
      </c>
    </row>
    <row r="967" spans="1:7" ht="30">
      <c r="A967" s="7" t="s">
        <v>479</v>
      </c>
      <c r="B967" s="12"/>
      <c r="C967" s="12" t="s">
        <v>31</v>
      </c>
      <c r="D967" s="12" t="s">
        <v>54</v>
      </c>
      <c r="E967" s="23" t="s">
        <v>990</v>
      </c>
      <c r="F967" s="12"/>
      <c r="G967" s="6">
        <f>G968</f>
        <v>22335</v>
      </c>
    </row>
    <row r="968" spans="1:7">
      <c r="A968" s="7" t="s">
        <v>42</v>
      </c>
      <c r="B968" s="12"/>
      <c r="C968" s="12" t="s">
        <v>31</v>
      </c>
      <c r="D968" s="12" t="s">
        <v>54</v>
      </c>
      <c r="E968" s="23" t="s">
        <v>990</v>
      </c>
      <c r="F968" s="12" t="s">
        <v>101</v>
      </c>
      <c r="G968" s="6">
        <v>22335</v>
      </c>
    </row>
    <row r="969" spans="1:7">
      <c r="A969" s="7" t="s">
        <v>189</v>
      </c>
      <c r="B969" s="9"/>
      <c r="C969" s="12" t="s">
        <v>31</v>
      </c>
      <c r="D969" s="12" t="s">
        <v>13</v>
      </c>
      <c r="E969" s="23"/>
      <c r="F969" s="9"/>
      <c r="G969" s="6">
        <f>G970+G973</f>
        <v>41982.5</v>
      </c>
    </row>
    <row r="970" spans="1:7" ht="30">
      <c r="A970" s="7" t="s">
        <v>780</v>
      </c>
      <c r="B970" s="12"/>
      <c r="C970" s="12" t="s">
        <v>31</v>
      </c>
      <c r="D970" s="12" t="s">
        <v>13</v>
      </c>
      <c r="E970" s="20" t="s">
        <v>471</v>
      </c>
      <c r="F970" s="12"/>
      <c r="G970" s="6">
        <f>G971</f>
        <v>31687.8</v>
      </c>
    </row>
    <row r="971" spans="1:7" ht="60">
      <c r="A971" s="7" t="s">
        <v>480</v>
      </c>
      <c r="B971" s="12"/>
      <c r="C971" s="12" t="s">
        <v>31</v>
      </c>
      <c r="D971" s="12" t="s">
        <v>13</v>
      </c>
      <c r="E971" s="23" t="s">
        <v>991</v>
      </c>
      <c r="F971" s="12"/>
      <c r="G971" s="6">
        <f>G972</f>
        <v>31687.8</v>
      </c>
    </row>
    <row r="972" spans="1:7">
      <c r="A972" s="7" t="s">
        <v>42</v>
      </c>
      <c r="B972" s="8"/>
      <c r="C972" s="12" t="s">
        <v>31</v>
      </c>
      <c r="D972" s="12" t="s">
        <v>13</v>
      </c>
      <c r="E972" s="23" t="s">
        <v>991</v>
      </c>
      <c r="F972" s="12">
        <v>300</v>
      </c>
      <c r="G972" s="6">
        <v>31687.8</v>
      </c>
    </row>
    <row r="973" spans="1:7" ht="30">
      <c r="A973" s="7" t="s">
        <v>781</v>
      </c>
      <c r="B973" s="9"/>
      <c r="C973" s="12" t="s">
        <v>31</v>
      </c>
      <c r="D973" s="12" t="s">
        <v>13</v>
      </c>
      <c r="E973" s="9" t="s">
        <v>383</v>
      </c>
      <c r="F973" s="9"/>
      <c r="G973" s="6">
        <f>G974</f>
        <v>10294.700000000001</v>
      </c>
    </row>
    <row r="974" spans="1:7" ht="90">
      <c r="A974" s="7" t="s">
        <v>992</v>
      </c>
      <c r="B974" s="12"/>
      <c r="C974" s="12" t="s">
        <v>31</v>
      </c>
      <c r="D974" s="12" t="s">
        <v>13</v>
      </c>
      <c r="E974" s="9" t="s">
        <v>993</v>
      </c>
      <c r="F974" s="12"/>
      <c r="G974" s="13">
        <f>G975</f>
        <v>10294.700000000001</v>
      </c>
    </row>
    <row r="975" spans="1:7">
      <c r="A975" s="7" t="s">
        <v>42</v>
      </c>
      <c r="B975" s="12"/>
      <c r="C975" s="12" t="s">
        <v>31</v>
      </c>
      <c r="D975" s="12" t="s">
        <v>13</v>
      </c>
      <c r="E975" s="9" t="s">
        <v>993</v>
      </c>
      <c r="F975" s="12" t="s">
        <v>101</v>
      </c>
      <c r="G975" s="13">
        <f>3000+7294.7</f>
        <v>10294.700000000001</v>
      </c>
    </row>
    <row r="976" spans="1:7" hidden="1">
      <c r="A976" s="7" t="s">
        <v>77</v>
      </c>
      <c r="B976" s="15"/>
      <c r="C976" s="8" t="s">
        <v>31</v>
      </c>
      <c r="D976" s="8" t="s">
        <v>78</v>
      </c>
      <c r="E976" s="8"/>
      <c r="F976" s="16"/>
      <c r="G976" s="6">
        <f>G977</f>
        <v>0</v>
      </c>
    </row>
    <row r="977" spans="1:7" ht="30" hidden="1">
      <c r="A977" s="7" t="s">
        <v>693</v>
      </c>
      <c r="B977" s="15"/>
      <c r="C977" s="8" t="s">
        <v>31</v>
      </c>
      <c r="D977" s="8" t="s">
        <v>78</v>
      </c>
      <c r="E977" s="9" t="s">
        <v>16</v>
      </c>
      <c r="F977" s="16"/>
      <c r="G977" s="6">
        <f>G978</f>
        <v>0</v>
      </c>
    </row>
    <row r="978" spans="1:7" hidden="1">
      <c r="A978" s="7" t="s">
        <v>86</v>
      </c>
      <c r="B978" s="15"/>
      <c r="C978" s="8" t="s">
        <v>31</v>
      </c>
      <c r="D978" s="8" t="s">
        <v>78</v>
      </c>
      <c r="E978" s="9" t="s">
        <v>68</v>
      </c>
      <c r="F978" s="9"/>
      <c r="G978" s="6">
        <f>SUM(G980)</f>
        <v>0</v>
      </c>
    </row>
    <row r="979" spans="1:7" hidden="1">
      <c r="A979" s="7" t="s">
        <v>35</v>
      </c>
      <c r="B979" s="15"/>
      <c r="C979" s="8" t="s">
        <v>31</v>
      </c>
      <c r="D979" s="8" t="s">
        <v>78</v>
      </c>
      <c r="E979" s="9" t="s">
        <v>506</v>
      </c>
      <c r="F979" s="9"/>
      <c r="G979" s="6">
        <f>G980</f>
        <v>0</v>
      </c>
    </row>
    <row r="980" spans="1:7" hidden="1">
      <c r="A980" s="7" t="s">
        <v>37</v>
      </c>
      <c r="B980" s="15"/>
      <c r="C980" s="8" t="s">
        <v>31</v>
      </c>
      <c r="D980" s="8" t="s">
        <v>78</v>
      </c>
      <c r="E980" s="9" t="s">
        <v>507</v>
      </c>
      <c r="F980" s="9"/>
      <c r="G980" s="6">
        <f>G981</f>
        <v>0</v>
      </c>
    </row>
    <row r="981" spans="1:7" ht="30" hidden="1">
      <c r="A981" s="7" t="s">
        <v>124</v>
      </c>
      <c r="B981" s="15"/>
      <c r="C981" s="8" t="s">
        <v>31</v>
      </c>
      <c r="D981" s="8" t="s">
        <v>78</v>
      </c>
      <c r="E981" s="9" t="s">
        <v>507</v>
      </c>
      <c r="F981" s="9">
        <v>600</v>
      </c>
      <c r="G981" s="6"/>
    </row>
    <row r="982" spans="1:7">
      <c r="A982" s="195" t="s">
        <v>792</v>
      </c>
      <c r="B982" s="200" t="s">
        <v>114</v>
      </c>
      <c r="C982" s="200"/>
      <c r="D982" s="200"/>
      <c r="E982" s="200"/>
      <c r="F982" s="200"/>
      <c r="G982" s="179">
        <f>G983+G1008+G1121</f>
        <v>258265.8</v>
      </c>
    </row>
    <row r="983" spans="1:7">
      <c r="A983" s="7" t="s">
        <v>115</v>
      </c>
      <c r="B983" s="12"/>
      <c r="C983" s="12" t="s">
        <v>116</v>
      </c>
      <c r="D983" s="12"/>
      <c r="E983" s="12"/>
      <c r="F983" s="33"/>
      <c r="G983" s="13">
        <f>G984</f>
        <v>95042.4</v>
      </c>
    </row>
    <row r="984" spans="1:7">
      <c r="A984" s="22" t="s">
        <v>117</v>
      </c>
      <c r="B984" s="12"/>
      <c r="C984" s="12" t="s">
        <v>116</v>
      </c>
      <c r="D984" s="12" t="s">
        <v>54</v>
      </c>
      <c r="E984" s="12"/>
      <c r="F984" s="33"/>
      <c r="G984" s="13">
        <f>G985+G991</f>
        <v>95042.4</v>
      </c>
    </row>
    <row r="985" spans="1:7" ht="30">
      <c r="A985" s="7" t="s">
        <v>727</v>
      </c>
      <c r="B985" s="34"/>
      <c r="C985" s="12" t="s">
        <v>116</v>
      </c>
      <c r="D985" s="12" t="s">
        <v>54</v>
      </c>
      <c r="E985" s="12" t="s">
        <v>586</v>
      </c>
      <c r="F985" s="33"/>
      <c r="G985" s="13">
        <f>G986</f>
        <v>7684.3</v>
      </c>
    </row>
    <row r="986" spans="1:7">
      <c r="A986" s="35" t="s">
        <v>953</v>
      </c>
      <c r="B986" s="34"/>
      <c r="C986" s="12" t="s">
        <v>116</v>
      </c>
      <c r="D986" s="12" t="s">
        <v>54</v>
      </c>
      <c r="E986" s="12" t="s">
        <v>728</v>
      </c>
      <c r="F986" s="33"/>
      <c r="G986" s="13">
        <f>G987</f>
        <v>7684.3</v>
      </c>
    </row>
    <row r="987" spans="1:7">
      <c r="A987" s="35" t="s">
        <v>954</v>
      </c>
      <c r="B987" s="34"/>
      <c r="C987" s="12" t="s">
        <v>116</v>
      </c>
      <c r="D987" s="12" t="s">
        <v>54</v>
      </c>
      <c r="E987" s="12" t="s">
        <v>955</v>
      </c>
      <c r="F987" s="33"/>
      <c r="G987" s="13">
        <f>G988</f>
        <v>7684.3</v>
      </c>
    </row>
    <row r="988" spans="1:7">
      <c r="A988" s="36" t="s">
        <v>956</v>
      </c>
      <c r="B988" s="34"/>
      <c r="C988" s="12" t="s">
        <v>116</v>
      </c>
      <c r="D988" s="12" t="s">
        <v>54</v>
      </c>
      <c r="E988" s="12" t="s">
        <v>957</v>
      </c>
      <c r="F988" s="33"/>
      <c r="G988" s="13">
        <f>G989</f>
        <v>7684.3</v>
      </c>
    </row>
    <row r="989" spans="1:7" ht="30">
      <c r="A989" s="35" t="s">
        <v>965</v>
      </c>
      <c r="B989" s="34"/>
      <c r="C989" s="12" t="s">
        <v>116</v>
      </c>
      <c r="D989" s="12" t="s">
        <v>54</v>
      </c>
      <c r="E989" s="12" t="s">
        <v>958</v>
      </c>
      <c r="F989" s="33"/>
      <c r="G989" s="13">
        <f>G990</f>
        <v>7684.3</v>
      </c>
    </row>
    <row r="990" spans="1:7" ht="30">
      <c r="A990" s="22" t="s">
        <v>124</v>
      </c>
      <c r="B990" s="34"/>
      <c r="C990" s="12" t="s">
        <v>116</v>
      </c>
      <c r="D990" s="12" t="s">
        <v>54</v>
      </c>
      <c r="E990" s="12" t="s">
        <v>958</v>
      </c>
      <c r="F990" s="33" t="s">
        <v>125</v>
      </c>
      <c r="G990" s="13">
        <v>7684.3</v>
      </c>
    </row>
    <row r="991" spans="1:7">
      <c r="A991" s="22" t="s">
        <v>729</v>
      </c>
      <c r="B991" s="12"/>
      <c r="C991" s="12" t="s">
        <v>116</v>
      </c>
      <c r="D991" s="12" t="s">
        <v>54</v>
      </c>
      <c r="E991" s="12" t="s">
        <v>118</v>
      </c>
      <c r="F991" s="33"/>
      <c r="G991" s="13">
        <f>SUM(G992)+G996</f>
        <v>87358.099999999991</v>
      </c>
    </row>
    <row r="992" spans="1:7">
      <c r="A992" s="22" t="s">
        <v>119</v>
      </c>
      <c r="B992" s="12"/>
      <c r="C992" s="12" t="s">
        <v>116</v>
      </c>
      <c r="D992" s="12" t="s">
        <v>54</v>
      </c>
      <c r="E992" s="12" t="s">
        <v>120</v>
      </c>
      <c r="F992" s="33"/>
      <c r="G992" s="13">
        <f>G993</f>
        <v>85879.9</v>
      </c>
    </row>
    <row r="993" spans="1:7" ht="45">
      <c r="A993" s="22" t="s">
        <v>26</v>
      </c>
      <c r="B993" s="12"/>
      <c r="C993" s="12" t="s">
        <v>116</v>
      </c>
      <c r="D993" s="12" t="s">
        <v>54</v>
      </c>
      <c r="E993" s="12" t="s">
        <v>121</v>
      </c>
      <c r="F993" s="33"/>
      <c r="G993" s="13">
        <f>G994</f>
        <v>85879.9</v>
      </c>
    </row>
    <row r="994" spans="1:7">
      <c r="A994" s="22" t="s">
        <v>122</v>
      </c>
      <c r="B994" s="12"/>
      <c r="C994" s="12" t="s">
        <v>116</v>
      </c>
      <c r="D994" s="12" t="s">
        <v>54</v>
      </c>
      <c r="E994" s="12" t="s">
        <v>123</v>
      </c>
      <c r="F994" s="33"/>
      <c r="G994" s="13">
        <f>G995</f>
        <v>85879.9</v>
      </c>
    </row>
    <row r="995" spans="1:7" ht="30">
      <c r="A995" s="22" t="s">
        <v>124</v>
      </c>
      <c r="B995" s="12"/>
      <c r="C995" s="12" t="s">
        <v>116</v>
      </c>
      <c r="D995" s="12" t="s">
        <v>54</v>
      </c>
      <c r="E995" s="12" t="s">
        <v>123</v>
      </c>
      <c r="F995" s="33" t="s">
        <v>125</v>
      </c>
      <c r="G995" s="13">
        <v>85879.9</v>
      </c>
    </row>
    <row r="996" spans="1:7">
      <c r="A996" s="7" t="s">
        <v>159</v>
      </c>
      <c r="B996" s="37"/>
      <c r="C996" s="12" t="s">
        <v>116</v>
      </c>
      <c r="D996" s="12" t="s">
        <v>54</v>
      </c>
      <c r="E996" s="12" t="s">
        <v>160</v>
      </c>
      <c r="F996" s="19"/>
      <c r="G996" s="13">
        <f>G997+G1003</f>
        <v>1478.1999999999998</v>
      </c>
    </row>
    <row r="997" spans="1:7">
      <c r="A997" s="7" t="s">
        <v>154</v>
      </c>
      <c r="B997" s="37"/>
      <c r="C997" s="12" t="s">
        <v>116</v>
      </c>
      <c r="D997" s="12" t="s">
        <v>54</v>
      </c>
      <c r="E997" s="12" t="s">
        <v>161</v>
      </c>
      <c r="F997" s="19"/>
      <c r="G997" s="13">
        <f>G998+G1001</f>
        <v>956.9</v>
      </c>
    </row>
    <row r="998" spans="1:7">
      <c r="A998" s="7" t="s">
        <v>500</v>
      </c>
      <c r="B998" s="37"/>
      <c r="C998" s="12" t="s">
        <v>116</v>
      </c>
      <c r="D998" s="12" t="s">
        <v>54</v>
      </c>
      <c r="E998" s="12" t="s">
        <v>501</v>
      </c>
      <c r="F998" s="12"/>
      <c r="G998" s="13">
        <f>G999</f>
        <v>636.5</v>
      </c>
    </row>
    <row r="999" spans="1:7">
      <c r="A999" s="7" t="s">
        <v>122</v>
      </c>
      <c r="B999" s="37"/>
      <c r="C999" s="12" t="s">
        <v>116</v>
      </c>
      <c r="D999" s="12" t="s">
        <v>54</v>
      </c>
      <c r="E999" s="12" t="s">
        <v>502</v>
      </c>
      <c r="F999" s="12"/>
      <c r="G999" s="13">
        <f>G1000</f>
        <v>636.5</v>
      </c>
    </row>
    <row r="1000" spans="1:7" ht="30">
      <c r="A1000" s="7" t="s">
        <v>124</v>
      </c>
      <c r="B1000" s="37"/>
      <c r="C1000" s="12" t="s">
        <v>116</v>
      </c>
      <c r="D1000" s="12" t="s">
        <v>54</v>
      </c>
      <c r="E1000" s="12" t="s">
        <v>502</v>
      </c>
      <c r="F1000" s="12" t="s">
        <v>125</v>
      </c>
      <c r="G1000" s="13">
        <v>636.5</v>
      </c>
    </row>
    <row r="1001" spans="1:7">
      <c r="A1001" s="7" t="s">
        <v>395</v>
      </c>
      <c r="B1001" s="37"/>
      <c r="C1001" s="12" t="s">
        <v>116</v>
      </c>
      <c r="D1001" s="12" t="s">
        <v>54</v>
      </c>
      <c r="E1001" s="12" t="s">
        <v>504</v>
      </c>
      <c r="F1001" s="12"/>
      <c r="G1001" s="13">
        <f>G1002</f>
        <v>320.39999999999998</v>
      </c>
    </row>
    <row r="1002" spans="1:7" ht="30">
      <c r="A1002" s="7" t="s">
        <v>124</v>
      </c>
      <c r="B1002" s="37"/>
      <c r="C1002" s="12" t="s">
        <v>116</v>
      </c>
      <c r="D1002" s="12" t="s">
        <v>54</v>
      </c>
      <c r="E1002" s="12" t="s">
        <v>504</v>
      </c>
      <c r="F1002" s="12" t="s">
        <v>125</v>
      </c>
      <c r="G1002" s="13">
        <v>320.39999999999998</v>
      </c>
    </row>
    <row r="1003" spans="1:7">
      <c r="A1003" s="7" t="s">
        <v>954</v>
      </c>
      <c r="B1003" s="37"/>
      <c r="C1003" s="12" t="s">
        <v>116</v>
      </c>
      <c r="D1003" s="12" t="s">
        <v>54</v>
      </c>
      <c r="E1003" s="12" t="s">
        <v>959</v>
      </c>
      <c r="F1003" s="12"/>
      <c r="G1003" s="13">
        <f>G1004</f>
        <v>521.29999999999995</v>
      </c>
    </row>
    <row r="1004" spans="1:7" ht="60">
      <c r="A1004" s="7" t="s">
        <v>960</v>
      </c>
      <c r="B1004" s="37"/>
      <c r="C1004" s="12" t="s">
        <v>116</v>
      </c>
      <c r="D1004" s="12" t="s">
        <v>54</v>
      </c>
      <c r="E1004" s="12" t="s">
        <v>961</v>
      </c>
      <c r="F1004" s="12"/>
      <c r="G1004" s="13">
        <f>G1005</f>
        <v>521.29999999999995</v>
      </c>
    </row>
    <row r="1005" spans="1:7" ht="30">
      <c r="A1005" s="7" t="s">
        <v>124</v>
      </c>
      <c r="B1005" s="37"/>
      <c r="C1005" s="12" t="s">
        <v>116</v>
      </c>
      <c r="D1005" s="12" t="s">
        <v>54</v>
      </c>
      <c r="E1005" s="12" t="s">
        <v>961</v>
      </c>
      <c r="F1005" s="12" t="s">
        <v>125</v>
      </c>
      <c r="G1005" s="13">
        <v>521.29999999999995</v>
      </c>
    </row>
    <row r="1006" spans="1:7">
      <c r="A1006" s="7" t="s">
        <v>154</v>
      </c>
      <c r="B1006" s="37"/>
      <c r="C1006" s="12" t="s">
        <v>116</v>
      </c>
      <c r="D1006" s="12" t="s">
        <v>54</v>
      </c>
      <c r="E1006" s="12" t="s">
        <v>161</v>
      </c>
      <c r="F1006" s="12"/>
      <c r="G1006" s="13">
        <f>G1007</f>
        <v>320.39999999999998</v>
      </c>
    </row>
    <row r="1007" spans="1:7">
      <c r="A1007" s="7" t="s">
        <v>122</v>
      </c>
      <c r="B1007" s="37"/>
      <c r="C1007" s="12" t="s">
        <v>116</v>
      </c>
      <c r="D1007" s="12" t="s">
        <v>54</v>
      </c>
      <c r="E1007" s="12" t="s">
        <v>962</v>
      </c>
      <c r="F1007" s="12"/>
      <c r="G1007" s="13">
        <f>G1001</f>
        <v>320.39999999999998</v>
      </c>
    </row>
    <row r="1008" spans="1:7">
      <c r="A1008" s="7" t="s">
        <v>126</v>
      </c>
      <c r="B1008" s="12"/>
      <c r="C1008" s="12" t="s">
        <v>15</v>
      </c>
      <c r="D1008" s="12"/>
      <c r="E1008" s="12"/>
      <c r="F1008" s="12"/>
      <c r="G1008" s="13">
        <f>SUM(G1009+G1079)</f>
        <v>162834</v>
      </c>
    </row>
    <row r="1009" spans="1:7">
      <c r="A1009" s="7" t="s">
        <v>127</v>
      </c>
      <c r="B1009" s="12"/>
      <c r="C1009" s="12" t="s">
        <v>15</v>
      </c>
      <c r="D1009" s="12" t="s">
        <v>34</v>
      </c>
      <c r="E1009" s="12"/>
      <c r="F1009" s="12"/>
      <c r="G1009" s="13">
        <f>G1018+G1010+G1074</f>
        <v>125269.59999999999</v>
      </c>
    </row>
    <row r="1010" spans="1:7" ht="30">
      <c r="A1010" s="22" t="s">
        <v>735</v>
      </c>
      <c r="B1010" s="12"/>
      <c r="C1010" s="12" t="s">
        <v>15</v>
      </c>
      <c r="D1010" s="12" t="s">
        <v>34</v>
      </c>
      <c r="E1010" s="12" t="s">
        <v>586</v>
      </c>
      <c r="F1010" s="12"/>
      <c r="G1010" s="13">
        <f>G1011</f>
        <v>154</v>
      </c>
    </row>
    <row r="1011" spans="1:7">
      <c r="A1011" s="22" t="s">
        <v>736</v>
      </c>
      <c r="B1011" s="12"/>
      <c r="C1011" s="12" t="s">
        <v>15</v>
      </c>
      <c r="D1011" s="12" t="s">
        <v>34</v>
      </c>
      <c r="E1011" s="12" t="s">
        <v>587</v>
      </c>
      <c r="F1011" s="12"/>
      <c r="G1011" s="13">
        <f>SUM(G1012)</f>
        <v>154</v>
      </c>
    </row>
    <row r="1012" spans="1:7">
      <c r="A1012" s="22" t="s">
        <v>956</v>
      </c>
      <c r="B1012" s="12"/>
      <c r="C1012" s="12" t="s">
        <v>15</v>
      </c>
      <c r="D1012" s="12" t="s">
        <v>34</v>
      </c>
      <c r="E1012" s="12" t="s">
        <v>963</v>
      </c>
      <c r="F1012" s="12"/>
      <c r="G1012" s="13">
        <f>SUM(G1013)</f>
        <v>154</v>
      </c>
    </row>
    <row r="1013" spans="1:7">
      <c r="A1013" s="22" t="s">
        <v>807</v>
      </c>
      <c r="B1013" s="12"/>
      <c r="C1013" s="12" t="s">
        <v>15</v>
      </c>
      <c r="D1013" s="12" t="s">
        <v>34</v>
      </c>
      <c r="E1013" s="12" t="s">
        <v>964</v>
      </c>
      <c r="F1013" s="12"/>
      <c r="G1013" s="13">
        <f>SUM(G1014)</f>
        <v>154</v>
      </c>
    </row>
    <row r="1014" spans="1:7" ht="28.5" customHeight="1">
      <c r="A1014" s="22" t="s">
        <v>52</v>
      </c>
      <c r="B1014" s="12"/>
      <c r="C1014" s="12" t="s">
        <v>15</v>
      </c>
      <c r="D1014" s="12" t="s">
        <v>34</v>
      </c>
      <c r="E1014" s="12" t="s">
        <v>964</v>
      </c>
      <c r="F1014" s="12" t="s">
        <v>93</v>
      </c>
      <c r="G1014" s="13">
        <v>154</v>
      </c>
    </row>
    <row r="1015" spans="1:7" hidden="1">
      <c r="A1015" s="22" t="s">
        <v>582</v>
      </c>
      <c r="B1015" s="12"/>
      <c r="C1015" s="12" t="s">
        <v>15</v>
      </c>
      <c r="D1015" s="12" t="s">
        <v>34</v>
      </c>
      <c r="E1015" s="12" t="s">
        <v>583</v>
      </c>
      <c r="F1015" s="12"/>
      <c r="G1015" s="13">
        <f>G1016</f>
        <v>0</v>
      </c>
    </row>
    <row r="1016" spans="1:7" hidden="1">
      <c r="A1016" s="22" t="s">
        <v>584</v>
      </c>
      <c r="B1016" s="12"/>
      <c r="C1016" s="12" t="s">
        <v>15</v>
      </c>
      <c r="D1016" s="12" t="s">
        <v>34</v>
      </c>
      <c r="E1016" s="12" t="s">
        <v>585</v>
      </c>
      <c r="F1016" s="12"/>
      <c r="G1016" s="13">
        <f>G1017</f>
        <v>0</v>
      </c>
    </row>
    <row r="1017" spans="1:7" ht="45" hidden="1">
      <c r="A1017" s="22" t="s">
        <v>51</v>
      </c>
      <c r="B1017" s="12"/>
      <c r="C1017" s="12" t="s">
        <v>15</v>
      </c>
      <c r="D1017" s="12" t="s">
        <v>34</v>
      </c>
      <c r="E1017" s="12" t="s">
        <v>585</v>
      </c>
      <c r="F1017" s="12" t="s">
        <v>91</v>
      </c>
      <c r="G1017" s="13"/>
    </row>
    <row r="1018" spans="1:7">
      <c r="A1018" s="7" t="s">
        <v>729</v>
      </c>
      <c r="B1018" s="12"/>
      <c r="C1018" s="12" t="s">
        <v>15</v>
      </c>
      <c r="D1018" s="12" t="s">
        <v>34</v>
      </c>
      <c r="E1018" s="12" t="s">
        <v>118</v>
      </c>
      <c r="F1018" s="12"/>
      <c r="G1018" s="13">
        <f>G1019+G1032+G1038+G1042+G1053</f>
        <v>124815.59999999999</v>
      </c>
    </row>
    <row r="1019" spans="1:7">
      <c r="A1019" s="7" t="s">
        <v>128</v>
      </c>
      <c r="B1019" s="12"/>
      <c r="C1019" s="12" t="s">
        <v>15</v>
      </c>
      <c r="D1019" s="12" t="s">
        <v>34</v>
      </c>
      <c r="E1019" s="12" t="s">
        <v>129</v>
      </c>
      <c r="F1019" s="12"/>
      <c r="G1019" s="13">
        <f>G1020+G1027+G1023</f>
        <v>62313.7</v>
      </c>
    </row>
    <row r="1020" spans="1:7" ht="45">
      <c r="A1020" s="7" t="s">
        <v>26</v>
      </c>
      <c r="B1020" s="12"/>
      <c r="C1020" s="12" t="s">
        <v>15</v>
      </c>
      <c r="D1020" s="12" t="s">
        <v>34</v>
      </c>
      <c r="E1020" s="12" t="s">
        <v>130</v>
      </c>
      <c r="F1020" s="12"/>
      <c r="G1020" s="13">
        <f>G1021</f>
        <v>36120.199999999997</v>
      </c>
    </row>
    <row r="1021" spans="1:7">
      <c r="A1021" s="7" t="s">
        <v>131</v>
      </c>
      <c r="B1021" s="12"/>
      <c r="C1021" s="12" t="s">
        <v>15</v>
      </c>
      <c r="D1021" s="12" t="s">
        <v>34</v>
      </c>
      <c r="E1021" s="12" t="s">
        <v>132</v>
      </c>
      <c r="F1021" s="12"/>
      <c r="G1021" s="13">
        <f>G1022</f>
        <v>36120.199999999997</v>
      </c>
    </row>
    <row r="1022" spans="1:7" ht="30">
      <c r="A1022" s="7" t="s">
        <v>124</v>
      </c>
      <c r="B1022" s="12"/>
      <c r="C1022" s="12" t="s">
        <v>15</v>
      </c>
      <c r="D1022" s="12" t="s">
        <v>34</v>
      </c>
      <c r="E1022" s="12" t="s">
        <v>132</v>
      </c>
      <c r="F1022" s="12" t="s">
        <v>125</v>
      </c>
      <c r="G1022" s="13">
        <v>36120.199999999997</v>
      </c>
    </row>
    <row r="1023" spans="1:7">
      <c r="A1023" s="22" t="s">
        <v>154</v>
      </c>
      <c r="B1023" s="12"/>
      <c r="C1023" s="12" t="s">
        <v>15</v>
      </c>
      <c r="D1023" s="12" t="s">
        <v>34</v>
      </c>
      <c r="E1023" s="12" t="s">
        <v>1000</v>
      </c>
      <c r="F1023" s="12"/>
      <c r="G1023" s="13">
        <f>SUM(G1024)</f>
        <v>67.7</v>
      </c>
    </row>
    <row r="1024" spans="1:7">
      <c r="A1024" s="22" t="s">
        <v>131</v>
      </c>
      <c r="B1024" s="12"/>
      <c r="C1024" s="12" t="s">
        <v>15</v>
      </c>
      <c r="D1024" s="12" t="s">
        <v>34</v>
      </c>
      <c r="E1024" s="12" t="s">
        <v>1001</v>
      </c>
      <c r="F1024" s="12"/>
      <c r="G1024" s="13">
        <f>SUM(G1025)</f>
        <v>67.7</v>
      </c>
    </row>
    <row r="1025" spans="1:7">
      <c r="A1025" s="22" t="s">
        <v>395</v>
      </c>
      <c r="B1025" s="12"/>
      <c r="C1025" s="12" t="s">
        <v>15</v>
      </c>
      <c r="D1025" s="12" t="s">
        <v>34</v>
      </c>
      <c r="E1025" s="12" t="s">
        <v>1002</v>
      </c>
      <c r="F1025" s="12"/>
      <c r="G1025" s="13">
        <f>SUM(G1026)</f>
        <v>67.7</v>
      </c>
    </row>
    <row r="1026" spans="1:7" ht="30">
      <c r="A1026" s="22" t="s">
        <v>124</v>
      </c>
      <c r="B1026" s="12"/>
      <c r="C1026" s="12" t="s">
        <v>15</v>
      </c>
      <c r="D1026" s="12" t="s">
        <v>34</v>
      </c>
      <c r="E1026" s="12" t="s">
        <v>1002</v>
      </c>
      <c r="F1026" s="12" t="s">
        <v>125</v>
      </c>
      <c r="G1026" s="13">
        <v>67.7</v>
      </c>
    </row>
    <row r="1027" spans="1:7">
      <c r="A1027" s="7" t="s">
        <v>45</v>
      </c>
      <c r="B1027" s="12"/>
      <c r="C1027" s="12" t="s">
        <v>15</v>
      </c>
      <c r="D1027" s="12" t="s">
        <v>34</v>
      </c>
      <c r="E1027" s="12" t="s">
        <v>133</v>
      </c>
      <c r="F1027" s="12"/>
      <c r="G1027" s="13">
        <f>G1028</f>
        <v>26125.8</v>
      </c>
    </row>
    <row r="1028" spans="1:7">
      <c r="A1028" s="7" t="s">
        <v>131</v>
      </c>
      <c r="B1028" s="12"/>
      <c r="C1028" s="12" t="s">
        <v>15</v>
      </c>
      <c r="D1028" s="12" t="s">
        <v>34</v>
      </c>
      <c r="E1028" s="12" t="s">
        <v>134</v>
      </c>
      <c r="F1028" s="12"/>
      <c r="G1028" s="13">
        <f>G1029+G1030+G1031</f>
        <v>26125.8</v>
      </c>
    </row>
    <row r="1029" spans="1:7" ht="45">
      <c r="A1029" s="7" t="s">
        <v>51</v>
      </c>
      <c r="B1029" s="12"/>
      <c r="C1029" s="12" t="s">
        <v>15</v>
      </c>
      <c r="D1029" s="12" t="s">
        <v>34</v>
      </c>
      <c r="E1029" s="12" t="s">
        <v>134</v>
      </c>
      <c r="F1029" s="12" t="s">
        <v>91</v>
      </c>
      <c r="G1029" s="13">
        <v>20756</v>
      </c>
    </row>
    <row r="1030" spans="1:7" ht="30">
      <c r="A1030" s="7" t="s">
        <v>52</v>
      </c>
      <c r="B1030" s="12"/>
      <c r="C1030" s="12" t="s">
        <v>15</v>
      </c>
      <c r="D1030" s="12" t="s">
        <v>34</v>
      </c>
      <c r="E1030" s="12" t="s">
        <v>134</v>
      </c>
      <c r="F1030" s="12" t="s">
        <v>93</v>
      </c>
      <c r="G1030" s="6">
        <v>5036.8</v>
      </c>
    </row>
    <row r="1031" spans="1:7">
      <c r="A1031" s="7" t="s">
        <v>22</v>
      </c>
      <c r="B1031" s="12"/>
      <c r="C1031" s="12" t="s">
        <v>15</v>
      </c>
      <c r="D1031" s="12" t="s">
        <v>34</v>
      </c>
      <c r="E1031" s="12" t="s">
        <v>134</v>
      </c>
      <c r="F1031" s="12" t="s">
        <v>98</v>
      </c>
      <c r="G1031" s="13">
        <v>333</v>
      </c>
    </row>
    <row r="1032" spans="1:7">
      <c r="A1032" s="7" t="s">
        <v>136</v>
      </c>
      <c r="B1032" s="12"/>
      <c r="C1032" s="12" t="s">
        <v>15</v>
      </c>
      <c r="D1032" s="12" t="s">
        <v>34</v>
      </c>
      <c r="E1032" s="12" t="s">
        <v>137</v>
      </c>
      <c r="F1032" s="12"/>
      <c r="G1032" s="13">
        <f>G1033</f>
        <v>46392.1</v>
      </c>
    </row>
    <row r="1033" spans="1:7">
      <c r="A1033" s="7" t="s">
        <v>45</v>
      </c>
      <c r="B1033" s="12"/>
      <c r="C1033" s="12" t="s">
        <v>15</v>
      </c>
      <c r="D1033" s="12" t="s">
        <v>34</v>
      </c>
      <c r="E1033" s="12" t="s">
        <v>138</v>
      </c>
      <c r="F1033" s="12"/>
      <c r="G1033" s="13">
        <f>G1034</f>
        <v>46392.1</v>
      </c>
    </row>
    <row r="1034" spans="1:7">
      <c r="A1034" s="7" t="s">
        <v>139</v>
      </c>
      <c r="B1034" s="12"/>
      <c r="C1034" s="12" t="s">
        <v>15</v>
      </c>
      <c r="D1034" s="12" t="s">
        <v>34</v>
      </c>
      <c r="E1034" s="12" t="s">
        <v>140</v>
      </c>
      <c r="F1034" s="12"/>
      <c r="G1034" s="13">
        <f>G1035+G1036+G1037</f>
        <v>46392.1</v>
      </c>
    </row>
    <row r="1035" spans="1:7" ht="45">
      <c r="A1035" s="7" t="s">
        <v>51</v>
      </c>
      <c r="B1035" s="12"/>
      <c r="C1035" s="12" t="s">
        <v>15</v>
      </c>
      <c r="D1035" s="12" t="s">
        <v>34</v>
      </c>
      <c r="E1035" s="12" t="s">
        <v>140</v>
      </c>
      <c r="F1035" s="12" t="s">
        <v>91</v>
      </c>
      <c r="G1035" s="13">
        <v>39191.699999999997</v>
      </c>
    </row>
    <row r="1036" spans="1:7" ht="30">
      <c r="A1036" s="7" t="s">
        <v>52</v>
      </c>
      <c r="B1036" s="12"/>
      <c r="C1036" s="12" t="s">
        <v>15</v>
      </c>
      <c r="D1036" s="12" t="s">
        <v>34</v>
      </c>
      <c r="E1036" s="12" t="s">
        <v>140</v>
      </c>
      <c r="F1036" s="12" t="s">
        <v>93</v>
      </c>
      <c r="G1036" s="6">
        <v>6723.8</v>
      </c>
    </row>
    <row r="1037" spans="1:7">
      <c r="A1037" s="7" t="s">
        <v>22</v>
      </c>
      <c r="B1037" s="12"/>
      <c r="C1037" s="12" t="s">
        <v>15</v>
      </c>
      <c r="D1037" s="12" t="s">
        <v>34</v>
      </c>
      <c r="E1037" s="12" t="s">
        <v>140</v>
      </c>
      <c r="F1037" s="12" t="s">
        <v>98</v>
      </c>
      <c r="G1037" s="13">
        <v>476.6</v>
      </c>
    </row>
    <row r="1038" spans="1:7">
      <c r="A1038" s="7" t="s">
        <v>141</v>
      </c>
      <c r="B1038" s="12"/>
      <c r="C1038" s="12" t="s">
        <v>15</v>
      </c>
      <c r="D1038" s="12" t="s">
        <v>34</v>
      </c>
      <c r="E1038" s="12" t="s">
        <v>142</v>
      </c>
      <c r="F1038" s="12"/>
      <c r="G1038" s="13">
        <f>G1039</f>
        <v>8936.1</v>
      </c>
    </row>
    <row r="1039" spans="1:7" ht="45">
      <c r="A1039" s="7" t="s">
        <v>26</v>
      </c>
      <c r="B1039" s="12"/>
      <c r="C1039" s="12" t="s">
        <v>15</v>
      </c>
      <c r="D1039" s="12" t="s">
        <v>34</v>
      </c>
      <c r="E1039" s="12" t="s">
        <v>143</v>
      </c>
      <c r="F1039" s="12"/>
      <c r="G1039" s="13">
        <f>G1040</f>
        <v>8936.1</v>
      </c>
    </row>
    <row r="1040" spans="1:7">
      <c r="A1040" s="7" t="s">
        <v>144</v>
      </c>
      <c r="B1040" s="12"/>
      <c r="C1040" s="12" t="s">
        <v>15</v>
      </c>
      <c r="D1040" s="12" t="s">
        <v>34</v>
      </c>
      <c r="E1040" s="12" t="s">
        <v>145</v>
      </c>
      <c r="F1040" s="12"/>
      <c r="G1040" s="13">
        <f>G1041</f>
        <v>8936.1</v>
      </c>
    </row>
    <row r="1041" spans="1:7" ht="30">
      <c r="A1041" s="7" t="s">
        <v>124</v>
      </c>
      <c r="B1041" s="12"/>
      <c r="C1041" s="12" t="s">
        <v>15</v>
      </c>
      <c r="D1041" s="12" t="s">
        <v>34</v>
      </c>
      <c r="E1041" s="12" t="s">
        <v>145</v>
      </c>
      <c r="F1041" s="12" t="s">
        <v>125</v>
      </c>
      <c r="G1041" s="13">
        <v>8936.1</v>
      </c>
    </row>
    <row r="1042" spans="1:7" ht="30">
      <c r="A1042" s="7" t="s">
        <v>152</v>
      </c>
      <c r="B1042" s="19"/>
      <c r="C1042" s="12" t="s">
        <v>15</v>
      </c>
      <c r="D1042" s="12" t="s">
        <v>34</v>
      </c>
      <c r="E1042" s="12" t="s">
        <v>153</v>
      </c>
      <c r="F1042" s="12"/>
      <c r="G1042" s="13">
        <f>SUM(G1047+G1043)</f>
        <v>2498.7000000000003</v>
      </c>
    </row>
    <row r="1043" spans="1:7">
      <c r="A1043" s="7" t="s">
        <v>35</v>
      </c>
      <c r="B1043" s="37"/>
      <c r="C1043" s="12" t="s">
        <v>15</v>
      </c>
      <c r="D1043" s="12" t="s">
        <v>34</v>
      </c>
      <c r="E1043" s="12" t="s">
        <v>491</v>
      </c>
      <c r="F1043" s="19"/>
      <c r="G1043" s="13">
        <f>G1044</f>
        <v>98.4</v>
      </c>
    </row>
    <row r="1044" spans="1:7">
      <c r="A1044" s="7" t="s">
        <v>156</v>
      </c>
      <c r="B1044" s="37"/>
      <c r="C1044" s="12" t="s">
        <v>15</v>
      </c>
      <c r="D1044" s="12" t="s">
        <v>34</v>
      </c>
      <c r="E1044" s="12" t="s">
        <v>730</v>
      </c>
      <c r="F1044" s="19"/>
      <c r="G1044" s="13">
        <f>G1045</f>
        <v>98.4</v>
      </c>
    </row>
    <row r="1045" spans="1:7">
      <c r="A1045" s="7" t="s">
        <v>131</v>
      </c>
      <c r="B1045" s="37"/>
      <c r="C1045" s="12" t="s">
        <v>15</v>
      </c>
      <c r="D1045" s="12" t="s">
        <v>34</v>
      </c>
      <c r="E1045" s="12" t="s">
        <v>492</v>
      </c>
      <c r="F1045" s="12"/>
      <c r="G1045" s="13">
        <f>G1046</f>
        <v>98.4</v>
      </c>
    </row>
    <row r="1046" spans="1:7" ht="30">
      <c r="A1046" s="7" t="s">
        <v>52</v>
      </c>
      <c r="B1046" s="37"/>
      <c r="C1046" s="12" t="s">
        <v>15</v>
      </c>
      <c r="D1046" s="12" t="s">
        <v>34</v>
      </c>
      <c r="E1046" s="12" t="s">
        <v>492</v>
      </c>
      <c r="F1046" s="12" t="s">
        <v>93</v>
      </c>
      <c r="G1046" s="13">
        <v>98.4</v>
      </c>
    </row>
    <row r="1047" spans="1:7">
      <c r="A1047" s="7" t="s">
        <v>154</v>
      </c>
      <c r="B1047" s="19"/>
      <c r="C1047" s="12" t="s">
        <v>15</v>
      </c>
      <c r="D1047" s="12" t="s">
        <v>34</v>
      </c>
      <c r="E1047" s="12" t="s">
        <v>155</v>
      </c>
      <c r="F1047" s="12"/>
      <c r="G1047" s="13">
        <f>SUM(G1048)</f>
        <v>2400.3000000000002</v>
      </c>
    </row>
    <row r="1048" spans="1:7" ht="30">
      <c r="A1048" s="7" t="s">
        <v>1004</v>
      </c>
      <c r="B1048" s="19"/>
      <c r="C1048" s="12" t="s">
        <v>15</v>
      </c>
      <c r="D1048" s="12" t="s">
        <v>34</v>
      </c>
      <c r="E1048" s="12" t="s">
        <v>1003</v>
      </c>
      <c r="F1048" s="12"/>
      <c r="G1048" s="13">
        <f>SUM(G1049)</f>
        <v>2400.3000000000002</v>
      </c>
    </row>
    <row r="1049" spans="1:7">
      <c r="A1049" s="7" t="s">
        <v>144</v>
      </c>
      <c r="B1049" s="19"/>
      <c r="C1049" s="12" t="s">
        <v>15</v>
      </c>
      <c r="D1049" s="12" t="s">
        <v>34</v>
      </c>
      <c r="E1049" s="12" t="s">
        <v>1005</v>
      </c>
      <c r="F1049" s="12"/>
      <c r="G1049" s="13">
        <f>SUM(G1050)</f>
        <v>2400.3000000000002</v>
      </c>
    </row>
    <row r="1050" spans="1:7" ht="28.5" customHeight="1">
      <c r="A1050" s="7" t="s">
        <v>72</v>
      </c>
      <c r="B1050" s="19"/>
      <c r="C1050" s="12" t="s">
        <v>15</v>
      </c>
      <c r="D1050" s="12" t="s">
        <v>34</v>
      </c>
      <c r="E1050" s="12" t="s">
        <v>1005</v>
      </c>
      <c r="F1050" s="12" t="s">
        <v>125</v>
      </c>
      <c r="G1050" s="13">
        <v>2400.3000000000002</v>
      </c>
    </row>
    <row r="1051" spans="1:7" hidden="1">
      <c r="A1051" s="7" t="s">
        <v>395</v>
      </c>
      <c r="B1051" s="19"/>
      <c r="C1051" s="12" t="s">
        <v>15</v>
      </c>
      <c r="D1051" s="12" t="s">
        <v>34</v>
      </c>
      <c r="E1051" s="12" t="s">
        <v>490</v>
      </c>
      <c r="F1051" s="12"/>
      <c r="G1051" s="13">
        <f>SUM(G1052)</f>
        <v>0</v>
      </c>
    </row>
    <row r="1052" spans="1:7" ht="30" hidden="1">
      <c r="A1052" s="7" t="s">
        <v>72</v>
      </c>
      <c r="B1052" s="19"/>
      <c r="C1052" s="12" t="s">
        <v>15</v>
      </c>
      <c r="D1052" s="12" t="s">
        <v>34</v>
      </c>
      <c r="E1052" s="12" t="s">
        <v>490</v>
      </c>
      <c r="F1052" s="12" t="s">
        <v>125</v>
      </c>
      <c r="G1052" s="13"/>
    </row>
    <row r="1053" spans="1:7">
      <c r="A1053" s="7" t="s">
        <v>159</v>
      </c>
      <c r="B1053" s="19"/>
      <c r="C1053" s="12" t="s">
        <v>15</v>
      </c>
      <c r="D1053" s="12" t="s">
        <v>34</v>
      </c>
      <c r="E1053" s="12" t="s">
        <v>160</v>
      </c>
      <c r="F1053" s="12"/>
      <c r="G1053" s="13">
        <f>SUM(G1054)+G1062</f>
        <v>4675.0000000000009</v>
      </c>
    </row>
    <row r="1054" spans="1:7">
      <c r="A1054" s="7" t="s">
        <v>35</v>
      </c>
      <c r="B1054" s="19"/>
      <c r="C1054" s="12" t="s">
        <v>15</v>
      </c>
      <c r="D1054" s="12" t="s">
        <v>34</v>
      </c>
      <c r="E1054" s="12" t="s">
        <v>495</v>
      </c>
      <c r="F1054" s="12"/>
      <c r="G1054" s="13">
        <f>SUM(G1055)</f>
        <v>4554.2000000000007</v>
      </c>
    </row>
    <row r="1055" spans="1:7">
      <c r="A1055" s="7" t="s">
        <v>156</v>
      </c>
      <c r="B1055" s="19"/>
      <c r="C1055" s="12" t="s">
        <v>15</v>
      </c>
      <c r="D1055" s="12" t="s">
        <v>34</v>
      </c>
      <c r="E1055" s="12" t="s">
        <v>496</v>
      </c>
      <c r="F1055" s="12"/>
      <c r="G1055" s="13">
        <f>SUM(G1058+G1056+G1060)</f>
        <v>4554.2000000000007</v>
      </c>
    </row>
    <row r="1056" spans="1:7">
      <c r="A1056" s="7" t="s">
        <v>131</v>
      </c>
      <c r="B1056" s="37"/>
      <c r="C1056" s="12" t="s">
        <v>15</v>
      </c>
      <c r="D1056" s="12" t="s">
        <v>34</v>
      </c>
      <c r="E1056" s="12" t="s">
        <v>497</v>
      </c>
      <c r="F1056" s="12"/>
      <c r="G1056" s="13">
        <f>G1057</f>
        <v>4048.3</v>
      </c>
    </row>
    <row r="1057" spans="1:7" ht="30">
      <c r="A1057" s="7" t="s">
        <v>52</v>
      </c>
      <c r="B1057" s="37"/>
      <c r="C1057" s="12" t="s">
        <v>15</v>
      </c>
      <c r="D1057" s="12" t="s">
        <v>34</v>
      </c>
      <c r="E1057" s="12" t="s">
        <v>497</v>
      </c>
      <c r="F1057" s="12" t="s">
        <v>93</v>
      </c>
      <c r="G1057" s="13">
        <f>2048.3+2000</f>
        <v>4048.3</v>
      </c>
    </row>
    <row r="1058" spans="1:7">
      <c r="A1058" s="7" t="s">
        <v>139</v>
      </c>
      <c r="B1058" s="19"/>
      <c r="C1058" s="12" t="s">
        <v>15</v>
      </c>
      <c r="D1058" s="12" t="s">
        <v>34</v>
      </c>
      <c r="E1058" s="12" t="s">
        <v>498</v>
      </c>
      <c r="F1058" s="12"/>
      <c r="G1058" s="13">
        <f>SUM(G1059)</f>
        <v>458.3</v>
      </c>
    </row>
    <row r="1059" spans="1:7" ht="30">
      <c r="A1059" s="7" t="s">
        <v>52</v>
      </c>
      <c r="B1059" s="19"/>
      <c r="C1059" s="12" t="s">
        <v>15</v>
      </c>
      <c r="D1059" s="12" t="s">
        <v>34</v>
      </c>
      <c r="E1059" s="12" t="s">
        <v>498</v>
      </c>
      <c r="F1059" s="12" t="s">
        <v>93</v>
      </c>
      <c r="G1059" s="13">
        <v>458.3</v>
      </c>
    </row>
    <row r="1060" spans="1:7">
      <c r="A1060" s="38" t="s">
        <v>731</v>
      </c>
      <c r="B1060" s="37"/>
      <c r="C1060" s="12" t="s">
        <v>15</v>
      </c>
      <c r="D1060" s="12" t="s">
        <v>34</v>
      </c>
      <c r="E1060" s="12" t="s">
        <v>499</v>
      </c>
      <c r="F1060" s="12"/>
      <c r="G1060" s="13">
        <f>G1061</f>
        <v>47.6</v>
      </c>
    </row>
    <row r="1061" spans="1:7" ht="30">
      <c r="A1061" s="7" t="s">
        <v>52</v>
      </c>
      <c r="B1061" s="37"/>
      <c r="C1061" s="12" t="s">
        <v>15</v>
      </c>
      <c r="D1061" s="12" t="s">
        <v>34</v>
      </c>
      <c r="E1061" s="12" t="s">
        <v>499</v>
      </c>
      <c r="F1061" s="12" t="s">
        <v>93</v>
      </c>
      <c r="G1061" s="13">
        <v>47.6</v>
      </c>
    </row>
    <row r="1062" spans="1:7">
      <c r="A1062" s="7" t="s">
        <v>154</v>
      </c>
      <c r="B1062" s="19"/>
      <c r="C1062" s="12" t="s">
        <v>15</v>
      </c>
      <c r="D1062" s="12" t="s">
        <v>34</v>
      </c>
      <c r="E1062" s="12" t="s">
        <v>161</v>
      </c>
      <c r="F1062" s="12"/>
      <c r="G1062" s="13">
        <f>G1063+G1066+G1069</f>
        <v>120.80000000000001</v>
      </c>
    </row>
    <row r="1063" spans="1:7">
      <c r="A1063" s="7" t="s">
        <v>500</v>
      </c>
      <c r="B1063" s="19"/>
      <c r="C1063" s="12" t="s">
        <v>15</v>
      </c>
      <c r="D1063" s="12" t="s">
        <v>34</v>
      </c>
      <c r="E1063" s="12" t="s">
        <v>501</v>
      </c>
      <c r="F1063" s="12"/>
      <c r="G1063" s="13">
        <f>G1064</f>
        <v>46.1</v>
      </c>
    </row>
    <row r="1064" spans="1:7">
      <c r="A1064" s="7" t="s">
        <v>131</v>
      </c>
      <c r="B1064" s="19"/>
      <c r="C1064" s="12" t="s">
        <v>15</v>
      </c>
      <c r="D1064" s="12" t="s">
        <v>34</v>
      </c>
      <c r="E1064" s="12" t="s">
        <v>521</v>
      </c>
      <c r="F1064" s="12"/>
      <c r="G1064" s="13">
        <f>G1065</f>
        <v>46.1</v>
      </c>
    </row>
    <row r="1065" spans="1:7" ht="27" customHeight="1">
      <c r="A1065" s="7" t="s">
        <v>124</v>
      </c>
      <c r="B1065" s="19"/>
      <c r="C1065" s="12" t="s">
        <v>15</v>
      </c>
      <c r="D1065" s="12" t="s">
        <v>34</v>
      </c>
      <c r="E1065" s="12" t="s">
        <v>521</v>
      </c>
      <c r="F1065" s="12" t="s">
        <v>125</v>
      </c>
      <c r="G1065" s="13">
        <v>46.1</v>
      </c>
    </row>
    <row r="1066" spans="1:7" hidden="1">
      <c r="A1066" s="7" t="s">
        <v>290</v>
      </c>
      <c r="B1066" s="19"/>
      <c r="C1066" s="12" t="s">
        <v>15</v>
      </c>
      <c r="D1066" s="12" t="s">
        <v>34</v>
      </c>
      <c r="E1066" s="12" t="s">
        <v>522</v>
      </c>
      <c r="F1066" s="12"/>
      <c r="G1066" s="13">
        <f>G1067</f>
        <v>0</v>
      </c>
    </row>
    <row r="1067" spans="1:7" hidden="1">
      <c r="A1067" s="7" t="s">
        <v>122</v>
      </c>
      <c r="B1067" s="19"/>
      <c r="C1067" s="12" t="s">
        <v>15</v>
      </c>
      <c r="D1067" s="12" t="s">
        <v>34</v>
      </c>
      <c r="E1067" s="12" t="s">
        <v>523</v>
      </c>
      <c r="F1067" s="12"/>
      <c r="G1067" s="13">
        <f>G1068</f>
        <v>0</v>
      </c>
    </row>
    <row r="1068" spans="1:7" ht="30" hidden="1">
      <c r="A1068" s="7" t="s">
        <v>124</v>
      </c>
      <c r="B1068" s="19"/>
      <c r="C1068" s="12" t="s">
        <v>15</v>
      </c>
      <c r="D1068" s="12" t="s">
        <v>34</v>
      </c>
      <c r="E1068" s="12" t="s">
        <v>523</v>
      </c>
      <c r="F1068" s="12" t="s">
        <v>125</v>
      </c>
      <c r="G1068" s="13"/>
    </row>
    <row r="1069" spans="1:7" ht="14.25" customHeight="1">
      <c r="A1069" s="7" t="s">
        <v>395</v>
      </c>
      <c r="B1069" s="19"/>
      <c r="C1069" s="12" t="s">
        <v>15</v>
      </c>
      <c r="D1069" s="12" t="s">
        <v>34</v>
      </c>
      <c r="E1069" s="12" t="s">
        <v>503</v>
      </c>
      <c r="F1069" s="12"/>
      <c r="G1069" s="13">
        <f>G1070+G1072</f>
        <v>74.7</v>
      </c>
    </row>
    <row r="1070" spans="1:7" hidden="1">
      <c r="A1070" s="7" t="s">
        <v>122</v>
      </c>
      <c r="B1070" s="19"/>
      <c r="C1070" s="12" t="s">
        <v>15</v>
      </c>
      <c r="D1070" s="12" t="s">
        <v>34</v>
      </c>
      <c r="E1070" s="12" t="s">
        <v>504</v>
      </c>
      <c r="F1070" s="12"/>
      <c r="G1070" s="13">
        <f>G1071</f>
        <v>0</v>
      </c>
    </row>
    <row r="1071" spans="1:7" ht="30" hidden="1">
      <c r="A1071" s="7" t="s">
        <v>124</v>
      </c>
      <c r="B1071" s="19"/>
      <c r="C1071" s="12" t="s">
        <v>15</v>
      </c>
      <c r="D1071" s="12" t="s">
        <v>34</v>
      </c>
      <c r="E1071" s="12" t="s">
        <v>504</v>
      </c>
      <c r="F1071" s="12" t="s">
        <v>125</v>
      </c>
      <c r="G1071" s="13"/>
    </row>
    <row r="1072" spans="1:7">
      <c r="A1072" s="7" t="s">
        <v>131</v>
      </c>
      <c r="B1072" s="19"/>
      <c r="C1072" s="12" t="s">
        <v>15</v>
      </c>
      <c r="D1072" s="12" t="s">
        <v>34</v>
      </c>
      <c r="E1072" s="12" t="s">
        <v>588</v>
      </c>
      <c r="F1072" s="12"/>
      <c r="G1072" s="13">
        <f>G1073</f>
        <v>74.7</v>
      </c>
    </row>
    <row r="1073" spans="1:7" ht="30">
      <c r="A1073" s="7" t="s">
        <v>124</v>
      </c>
      <c r="B1073" s="19"/>
      <c r="C1073" s="12" t="s">
        <v>15</v>
      </c>
      <c r="D1073" s="12" t="s">
        <v>34</v>
      </c>
      <c r="E1073" s="12" t="s">
        <v>588</v>
      </c>
      <c r="F1073" s="12" t="s">
        <v>125</v>
      </c>
      <c r="G1073" s="13">
        <v>74.7</v>
      </c>
    </row>
    <row r="1074" spans="1:7" ht="30">
      <c r="A1074" s="7" t="s">
        <v>693</v>
      </c>
      <c r="B1074" s="39"/>
      <c r="C1074" s="40" t="s">
        <v>15</v>
      </c>
      <c r="D1074" s="40" t="s">
        <v>34</v>
      </c>
      <c r="E1074" s="41" t="s">
        <v>16</v>
      </c>
      <c r="F1074" s="41"/>
      <c r="G1074" s="42">
        <f>G1075</f>
        <v>300</v>
      </c>
    </row>
    <row r="1075" spans="1:7">
      <c r="A1075" s="7" t="s">
        <v>86</v>
      </c>
      <c r="B1075" s="39"/>
      <c r="C1075" s="40" t="s">
        <v>15</v>
      </c>
      <c r="D1075" s="40" t="s">
        <v>34</v>
      </c>
      <c r="E1075" s="41" t="s">
        <v>68</v>
      </c>
      <c r="F1075" s="41"/>
      <c r="G1075" s="42">
        <f>G1076</f>
        <v>300</v>
      </c>
    </row>
    <row r="1076" spans="1:7">
      <c r="A1076" s="7" t="s">
        <v>35</v>
      </c>
      <c r="B1076" s="39"/>
      <c r="C1076" s="40" t="s">
        <v>15</v>
      </c>
      <c r="D1076" s="40" t="s">
        <v>34</v>
      </c>
      <c r="E1076" s="41" t="s">
        <v>506</v>
      </c>
      <c r="F1076" s="41"/>
      <c r="G1076" s="42">
        <f>G1077</f>
        <v>300</v>
      </c>
    </row>
    <row r="1077" spans="1:7">
      <c r="A1077" s="7" t="s">
        <v>37</v>
      </c>
      <c r="B1077" s="39"/>
      <c r="C1077" s="40" t="s">
        <v>15</v>
      </c>
      <c r="D1077" s="40" t="s">
        <v>34</v>
      </c>
      <c r="E1077" s="41" t="s">
        <v>507</v>
      </c>
      <c r="F1077" s="41"/>
      <c r="G1077" s="42">
        <f>G1078</f>
        <v>300</v>
      </c>
    </row>
    <row r="1078" spans="1:7" ht="30">
      <c r="A1078" s="7" t="s">
        <v>124</v>
      </c>
      <c r="B1078" s="39"/>
      <c r="C1078" s="40" t="s">
        <v>15</v>
      </c>
      <c r="D1078" s="40" t="s">
        <v>34</v>
      </c>
      <c r="E1078" s="41" t="s">
        <v>507</v>
      </c>
      <c r="F1078" s="41">
        <v>600</v>
      </c>
      <c r="G1078" s="42">
        <v>300</v>
      </c>
    </row>
    <row r="1079" spans="1:7">
      <c r="A1079" s="38" t="s">
        <v>146</v>
      </c>
      <c r="B1079" s="19"/>
      <c r="C1079" s="12" t="s">
        <v>15</v>
      </c>
      <c r="D1079" s="12" t="s">
        <v>13</v>
      </c>
      <c r="E1079" s="12"/>
      <c r="F1079" s="19"/>
      <c r="G1079" s="13">
        <f>G1080</f>
        <v>37564.400000000001</v>
      </c>
    </row>
    <row r="1080" spans="1:7">
      <c r="A1080" s="7" t="s">
        <v>729</v>
      </c>
      <c r="B1080" s="19"/>
      <c r="C1080" s="12" t="s">
        <v>15</v>
      </c>
      <c r="D1080" s="12" t="s">
        <v>13</v>
      </c>
      <c r="E1080" s="12" t="s">
        <v>118</v>
      </c>
      <c r="F1080" s="19"/>
      <c r="G1080" s="13">
        <f>G1081+G1089+G1098+G1109</f>
        <v>37564.400000000001</v>
      </c>
    </row>
    <row r="1081" spans="1:7" ht="30" hidden="1">
      <c r="A1081" s="7" t="s">
        <v>152</v>
      </c>
      <c r="B1081" s="19"/>
      <c r="C1081" s="12" t="s">
        <v>15</v>
      </c>
      <c r="D1081" s="12" t="s">
        <v>13</v>
      </c>
      <c r="E1081" s="12" t="s">
        <v>153</v>
      </c>
      <c r="F1081" s="19"/>
      <c r="G1081" s="13">
        <f>G1085+G1082</f>
        <v>0</v>
      </c>
    </row>
    <row r="1082" spans="1:7" hidden="1">
      <c r="A1082" s="22" t="s">
        <v>35</v>
      </c>
      <c r="B1082" s="19"/>
      <c r="C1082" s="12" t="s">
        <v>15</v>
      </c>
      <c r="D1082" s="12" t="s">
        <v>13</v>
      </c>
      <c r="E1082" s="12" t="s">
        <v>491</v>
      </c>
      <c r="F1082" s="19"/>
      <c r="G1082" s="13">
        <f>G1083</f>
        <v>0</v>
      </c>
    </row>
    <row r="1083" spans="1:7" hidden="1">
      <c r="A1083" s="22" t="s">
        <v>131</v>
      </c>
      <c r="B1083" s="19"/>
      <c r="C1083" s="12" t="s">
        <v>15</v>
      </c>
      <c r="D1083" s="12" t="s">
        <v>13</v>
      </c>
      <c r="E1083" s="12" t="s">
        <v>492</v>
      </c>
      <c r="F1083" s="19"/>
      <c r="G1083" s="13">
        <f>G1084</f>
        <v>0</v>
      </c>
    </row>
    <row r="1084" spans="1:7" ht="30" hidden="1">
      <c r="A1084" s="22" t="s">
        <v>52</v>
      </c>
      <c r="B1084" s="19"/>
      <c r="C1084" s="12" t="s">
        <v>15</v>
      </c>
      <c r="D1084" s="12" t="s">
        <v>13</v>
      </c>
      <c r="E1084" s="12" t="s">
        <v>492</v>
      </c>
      <c r="F1084" s="12" t="s">
        <v>93</v>
      </c>
      <c r="G1084" s="13"/>
    </row>
    <row r="1085" spans="1:7" hidden="1">
      <c r="A1085" s="7" t="s">
        <v>154</v>
      </c>
      <c r="B1085" s="19"/>
      <c r="C1085" s="12" t="s">
        <v>15</v>
      </c>
      <c r="D1085" s="12" t="s">
        <v>13</v>
      </c>
      <c r="E1085" s="12" t="s">
        <v>155</v>
      </c>
      <c r="F1085" s="12"/>
      <c r="G1085" s="13">
        <f>G1086</f>
        <v>0</v>
      </c>
    </row>
    <row r="1086" spans="1:7" hidden="1">
      <c r="A1086" s="7" t="s">
        <v>144</v>
      </c>
      <c r="B1086" s="19"/>
      <c r="C1086" s="12" t="s">
        <v>15</v>
      </c>
      <c r="D1086" s="12" t="s">
        <v>13</v>
      </c>
      <c r="E1086" s="12" t="s">
        <v>489</v>
      </c>
      <c r="F1086" s="12"/>
      <c r="G1086" s="13">
        <f>G1087</f>
        <v>0</v>
      </c>
    </row>
    <row r="1087" spans="1:7" hidden="1">
      <c r="A1087" s="7" t="s">
        <v>395</v>
      </c>
      <c r="B1087" s="19"/>
      <c r="C1087" s="12" t="s">
        <v>15</v>
      </c>
      <c r="D1087" s="12" t="s">
        <v>13</v>
      </c>
      <c r="E1087" s="12" t="s">
        <v>490</v>
      </c>
      <c r="F1087" s="12"/>
      <c r="G1087" s="13">
        <f>G1088</f>
        <v>0</v>
      </c>
    </row>
    <row r="1088" spans="1:7" ht="30" hidden="1">
      <c r="A1088" s="7" t="s">
        <v>72</v>
      </c>
      <c r="B1088" s="19"/>
      <c r="C1088" s="12" t="s">
        <v>15</v>
      </c>
      <c r="D1088" s="12" t="s">
        <v>13</v>
      </c>
      <c r="E1088" s="12" t="s">
        <v>490</v>
      </c>
      <c r="F1088" s="12" t="s">
        <v>125</v>
      </c>
      <c r="G1088" s="13"/>
    </row>
    <row r="1089" spans="1:7">
      <c r="A1089" s="7" t="s">
        <v>157</v>
      </c>
      <c r="B1089" s="19"/>
      <c r="C1089" s="12" t="s">
        <v>15</v>
      </c>
      <c r="D1089" s="12" t="s">
        <v>13</v>
      </c>
      <c r="E1089" s="12" t="s">
        <v>158</v>
      </c>
      <c r="F1089" s="12"/>
      <c r="G1089" s="13">
        <f>G1090+G1094</f>
        <v>3355.8</v>
      </c>
    </row>
    <row r="1090" spans="1:7">
      <c r="A1090" s="7" t="s">
        <v>35</v>
      </c>
      <c r="B1090" s="19"/>
      <c r="C1090" s="12" t="s">
        <v>15</v>
      </c>
      <c r="D1090" s="12" t="s">
        <v>13</v>
      </c>
      <c r="E1090" s="12" t="s">
        <v>493</v>
      </c>
      <c r="F1090" s="12"/>
      <c r="G1090" s="13">
        <f>G1091</f>
        <v>3155.8</v>
      </c>
    </row>
    <row r="1091" spans="1:7" s="201" customFormat="1" ht="14.25" customHeight="1">
      <c r="A1091" s="7" t="s">
        <v>156</v>
      </c>
      <c r="B1091" s="19"/>
      <c r="C1091" s="12" t="s">
        <v>15</v>
      </c>
      <c r="D1091" s="12" t="s">
        <v>13</v>
      </c>
      <c r="E1091" s="12" t="s">
        <v>494</v>
      </c>
      <c r="F1091" s="12"/>
      <c r="G1091" s="13">
        <f>G1092+G1093</f>
        <v>3155.8</v>
      </c>
    </row>
    <row r="1092" spans="1:7" ht="18.75" hidden="1" customHeight="1">
      <c r="A1092" s="7" t="s">
        <v>135</v>
      </c>
      <c r="B1092" s="19"/>
      <c r="C1092" s="12" t="s">
        <v>15</v>
      </c>
      <c r="D1092" s="12" t="s">
        <v>13</v>
      </c>
      <c r="E1092" s="12" t="s">
        <v>494</v>
      </c>
      <c r="F1092" s="12" t="s">
        <v>91</v>
      </c>
      <c r="G1092" s="13"/>
    </row>
    <row r="1093" spans="1:7" ht="30.75" customHeight="1">
      <c r="A1093" s="7" t="s">
        <v>52</v>
      </c>
      <c r="B1093" s="19"/>
      <c r="C1093" s="12" t="s">
        <v>15</v>
      </c>
      <c r="D1093" s="12" t="s">
        <v>13</v>
      </c>
      <c r="E1093" s="12" t="s">
        <v>494</v>
      </c>
      <c r="F1093" s="12" t="s">
        <v>93</v>
      </c>
      <c r="G1093" s="13">
        <v>3155.8</v>
      </c>
    </row>
    <row r="1094" spans="1:7" ht="15.75">
      <c r="A1094" s="164" t="s">
        <v>154</v>
      </c>
      <c r="B1094" s="202"/>
      <c r="C1094" s="12" t="s">
        <v>15</v>
      </c>
      <c r="D1094" s="12" t="s">
        <v>13</v>
      </c>
      <c r="E1094" s="12" t="s">
        <v>804</v>
      </c>
      <c r="F1094" s="203"/>
      <c r="G1094" s="13">
        <f>G1095</f>
        <v>200</v>
      </c>
    </row>
    <row r="1095" spans="1:7" ht="15.75">
      <c r="A1095" s="164" t="s">
        <v>131</v>
      </c>
      <c r="B1095" s="204"/>
      <c r="C1095" s="12" t="s">
        <v>15</v>
      </c>
      <c r="D1095" s="12" t="s">
        <v>13</v>
      </c>
      <c r="E1095" s="12" t="s">
        <v>805</v>
      </c>
      <c r="F1095" s="203"/>
      <c r="G1095" s="13">
        <f>G1096</f>
        <v>200</v>
      </c>
    </row>
    <row r="1096" spans="1:7" ht="15.75">
      <c r="A1096" s="164" t="s">
        <v>395</v>
      </c>
      <c r="B1096" s="204"/>
      <c r="C1096" s="12" t="s">
        <v>15</v>
      </c>
      <c r="D1096" s="12" t="s">
        <v>13</v>
      </c>
      <c r="E1096" s="12" t="s">
        <v>806</v>
      </c>
      <c r="F1096" s="203"/>
      <c r="G1096" s="13">
        <f>G1097</f>
        <v>200</v>
      </c>
    </row>
    <row r="1097" spans="1:7" ht="31.5">
      <c r="A1097" s="164" t="s">
        <v>124</v>
      </c>
      <c r="B1097" s="204"/>
      <c r="C1097" s="12" t="s">
        <v>15</v>
      </c>
      <c r="D1097" s="12" t="s">
        <v>13</v>
      </c>
      <c r="E1097" s="12" t="s">
        <v>806</v>
      </c>
      <c r="F1097" s="33" t="s">
        <v>125</v>
      </c>
      <c r="G1097" s="13">
        <v>200</v>
      </c>
    </row>
    <row r="1098" spans="1:7" ht="31.5" hidden="1">
      <c r="A1098" s="165" t="s">
        <v>159</v>
      </c>
      <c r="B1098" s="205"/>
      <c r="C1098" s="12" t="s">
        <v>15</v>
      </c>
      <c r="D1098" s="12" t="s">
        <v>13</v>
      </c>
      <c r="E1098" s="12" t="s">
        <v>160</v>
      </c>
      <c r="F1098" s="19"/>
      <c r="G1098" s="13">
        <f>SUM(G1099)</f>
        <v>0</v>
      </c>
    </row>
    <row r="1099" spans="1:7" ht="15.75" hidden="1">
      <c r="A1099" s="165" t="s">
        <v>154</v>
      </c>
      <c r="B1099" s="205"/>
      <c r="C1099" s="12" t="s">
        <v>15</v>
      </c>
      <c r="D1099" s="12" t="s">
        <v>13</v>
      </c>
      <c r="E1099" s="12" t="s">
        <v>161</v>
      </c>
      <c r="F1099" s="19"/>
      <c r="G1099" s="13">
        <f>SUM(G1100+G1103+G1106)</f>
        <v>0</v>
      </c>
    </row>
    <row r="1100" spans="1:7" ht="15.75" hidden="1">
      <c r="A1100" s="165" t="s">
        <v>500</v>
      </c>
      <c r="B1100" s="205"/>
      <c r="C1100" s="12" t="s">
        <v>15</v>
      </c>
      <c r="D1100" s="12" t="s">
        <v>13</v>
      </c>
      <c r="E1100" s="12" t="s">
        <v>501</v>
      </c>
      <c r="F1100" s="12"/>
      <c r="G1100" s="13">
        <f>G1101</f>
        <v>0</v>
      </c>
    </row>
    <row r="1101" spans="1:7" ht="15.75" hidden="1">
      <c r="A1101" s="165" t="s">
        <v>122</v>
      </c>
      <c r="B1101" s="205"/>
      <c r="C1101" s="12" t="s">
        <v>15</v>
      </c>
      <c r="D1101" s="12" t="s">
        <v>13</v>
      </c>
      <c r="E1101" s="12" t="s">
        <v>502</v>
      </c>
      <c r="F1101" s="12"/>
      <c r="G1101" s="13">
        <f>G1102</f>
        <v>0</v>
      </c>
    </row>
    <row r="1102" spans="1:7" ht="31.5" hidden="1">
      <c r="A1102" s="165" t="s">
        <v>124</v>
      </c>
      <c r="B1102" s="205"/>
      <c r="C1102" s="12" t="s">
        <v>15</v>
      </c>
      <c r="D1102" s="12" t="s">
        <v>13</v>
      </c>
      <c r="E1102" s="12" t="s">
        <v>502</v>
      </c>
      <c r="F1102" s="12" t="s">
        <v>125</v>
      </c>
      <c r="G1102" s="13"/>
    </row>
    <row r="1103" spans="1:7" ht="31.5" hidden="1">
      <c r="A1103" s="165" t="s">
        <v>290</v>
      </c>
      <c r="B1103" s="205"/>
      <c r="C1103" s="12" t="s">
        <v>15</v>
      </c>
      <c r="D1103" s="12" t="s">
        <v>13</v>
      </c>
      <c r="E1103" s="12" t="s">
        <v>522</v>
      </c>
      <c r="F1103" s="12"/>
      <c r="G1103" s="13">
        <f>G1104</f>
        <v>0</v>
      </c>
    </row>
    <row r="1104" spans="1:7" ht="15.75" hidden="1">
      <c r="A1104" s="165" t="s">
        <v>122</v>
      </c>
      <c r="B1104" s="205"/>
      <c r="C1104" s="12" t="s">
        <v>15</v>
      </c>
      <c r="D1104" s="12" t="s">
        <v>13</v>
      </c>
      <c r="E1104" s="12" t="s">
        <v>523</v>
      </c>
      <c r="F1104" s="12"/>
      <c r="G1104" s="13">
        <f>G1105</f>
        <v>0</v>
      </c>
    </row>
    <row r="1105" spans="1:7" ht="30.75" hidden="1" customHeight="1">
      <c r="A1105" s="165" t="s">
        <v>124</v>
      </c>
      <c r="B1105" s="205"/>
      <c r="C1105" s="12" t="s">
        <v>15</v>
      </c>
      <c r="D1105" s="12" t="s">
        <v>13</v>
      </c>
      <c r="E1105" s="12" t="s">
        <v>523</v>
      </c>
      <c r="F1105" s="12" t="s">
        <v>125</v>
      </c>
      <c r="G1105" s="13"/>
    </row>
    <row r="1106" spans="1:7" ht="30.75" hidden="1" customHeight="1">
      <c r="A1106" s="165" t="s">
        <v>395</v>
      </c>
      <c r="B1106" s="205"/>
      <c r="C1106" s="12" t="s">
        <v>15</v>
      </c>
      <c r="D1106" s="12" t="s">
        <v>13</v>
      </c>
      <c r="E1106" s="12" t="s">
        <v>503</v>
      </c>
      <c r="F1106" s="12"/>
      <c r="G1106" s="13">
        <f>G1107</f>
        <v>0</v>
      </c>
    </row>
    <row r="1107" spans="1:7" ht="30.75" hidden="1" customHeight="1">
      <c r="A1107" s="165" t="s">
        <v>122</v>
      </c>
      <c r="B1107" s="205"/>
      <c r="C1107" s="12" t="s">
        <v>15</v>
      </c>
      <c r="D1107" s="12" t="s">
        <v>13</v>
      </c>
      <c r="E1107" s="12" t="s">
        <v>504</v>
      </c>
      <c r="F1107" s="12"/>
      <c r="G1107" s="13">
        <f>G1108</f>
        <v>0</v>
      </c>
    </row>
    <row r="1108" spans="1:7" ht="31.5" hidden="1">
      <c r="A1108" s="165" t="s">
        <v>124</v>
      </c>
      <c r="B1108" s="205"/>
      <c r="C1108" s="12" t="s">
        <v>15</v>
      </c>
      <c r="D1108" s="12" t="s">
        <v>13</v>
      </c>
      <c r="E1108" s="12" t="s">
        <v>504</v>
      </c>
      <c r="F1108" s="12" t="s">
        <v>125</v>
      </c>
      <c r="G1108" s="13"/>
    </row>
    <row r="1109" spans="1:7">
      <c r="A1109" s="38" t="s">
        <v>995</v>
      </c>
      <c r="B1109" s="19"/>
      <c r="C1109" s="12" t="s">
        <v>15</v>
      </c>
      <c r="D1109" s="12" t="s">
        <v>13</v>
      </c>
      <c r="E1109" s="12" t="s">
        <v>149</v>
      </c>
      <c r="F1109" s="12"/>
      <c r="G1109" s="13">
        <f>G1110+G1116</f>
        <v>34208.6</v>
      </c>
    </row>
    <row r="1110" spans="1:7" ht="30">
      <c r="A1110" s="24" t="s">
        <v>80</v>
      </c>
      <c r="B1110" s="25"/>
      <c r="C1110" s="25" t="s">
        <v>15</v>
      </c>
      <c r="D1110" s="25" t="s">
        <v>13</v>
      </c>
      <c r="E1110" s="32" t="s">
        <v>732</v>
      </c>
      <c r="F1110" s="25"/>
      <c r="G1110" s="27">
        <f>G1111+G1114</f>
        <v>3307.7999999999997</v>
      </c>
    </row>
    <row r="1111" spans="1:7">
      <c r="A1111" s="24" t="s">
        <v>82</v>
      </c>
      <c r="B1111" s="25"/>
      <c r="C1111" s="25" t="s">
        <v>15</v>
      </c>
      <c r="D1111" s="25" t="s">
        <v>13</v>
      </c>
      <c r="E1111" s="32" t="s">
        <v>733</v>
      </c>
      <c r="F1111" s="25"/>
      <c r="G1111" s="27">
        <f>+G1112+G1113</f>
        <v>3277.7999999999997</v>
      </c>
    </row>
    <row r="1112" spans="1:7" ht="45">
      <c r="A1112" s="24" t="s">
        <v>51</v>
      </c>
      <c r="B1112" s="25"/>
      <c r="C1112" s="25" t="s">
        <v>15</v>
      </c>
      <c r="D1112" s="25" t="s">
        <v>13</v>
      </c>
      <c r="E1112" s="32" t="s">
        <v>733</v>
      </c>
      <c r="F1112" s="25" t="s">
        <v>91</v>
      </c>
      <c r="G1112" s="27">
        <v>3277.6</v>
      </c>
    </row>
    <row r="1113" spans="1:7" ht="30">
      <c r="A1113" s="24" t="s">
        <v>52</v>
      </c>
      <c r="B1113" s="25"/>
      <c r="C1113" s="25" t="s">
        <v>15</v>
      </c>
      <c r="D1113" s="25" t="s">
        <v>13</v>
      </c>
      <c r="E1113" s="32" t="s">
        <v>733</v>
      </c>
      <c r="F1113" s="25" t="s">
        <v>93</v>
      </c>
      <c r="G1113" s="27">
        <v>0.2</v>
      </c>
    </row>
    <row r="1114" spans="1:7" ht="24" customHeight="1">
      <c r="A1114" s="7" t="s">
        <v>100</v>
      </c>
      <c r="B1114" s="25"/>
      <c r="C1114" s="25" t="s">
        <v>15</v>
      </c>
      <c r="D1114" s="25" t="s">
        <v>13</v>
      </c>
      <c r="E1114" s="32" t="s">
        <v>1006</v>
      </c>
      <c r="F1114" s="25"/>
      <c r="G1114" s="27">
        <f>SUM(G1115)</f>
        <v>30</v>
      </c>
    </row>
    <row r="1115" spans="1:7" ht="30">
      <c r="A1115" s="24" t="s">
        <v>52</v>
      </c>
      <c r="B1115" s="25"/>
      <c r="C1115" s="25" t="s">
        <v>15</v>
      </c>
      <c r="D1115" s="25" t="s">
        <v>13</v>
      </c>
      <c r="E1115" s="32" t="s">
        <v>1006</v>
      </c>
      <c r="F1115" s="25" t="s">
        <v>93</v>
      </c>
      <c r="G1115" s="27">
        <v>30</v>
      </c>
    </row>
    <row r="1116" spans="1:7">
      <c r="A1116" s="7" t="s">
        <v>45</v>
      </c>
      <c r="B1116" s="37"/>
      <c r="C1116" s="12" t="s">
        <v>15</v>
      </c>
      <c r="D1116" s="12" t="s">
        <v>13</v>
      </c>
      <c r="E1116" s="12" t="s">
        <v>150</v>
      </c>
      <c r="F1116" s="12"/>
      <c r="G1116" s="13">
        <f>G1117</f>
        <v>30900.799999999999</v>
      </c>
    </row>
    <row r="1117" spans="1:7">
      <c r="A1117" s="38" t="s">
        <v>808</v>
      </c>
      <c r="B1117" s="37"/>
      <c r="C1117" s="12" t="s">
        <v>15</v>
      </c>
      <c r="D1117" s="12" t="s">
        <v>13</v>
      </c>
      <c r="E1117" s="12" t="s">
        <v>151</v>
      </c>
      <c r="F1117" s="12"/>
      <c r="G1117" s="13">
        <f>G1118+G1119+G1120</f>
        <v>30900.799999999999</v>
      </c>
    </row>
    <row r="1118" spans="1:7" ht="45">
      <c r="A1118" s="7" t="s">
        <v>51</v>
      </c>
      <c r="B1118" s="19"/>
      <c r="C1118" s="12" t="s">
        <v>15</v>
      </c>
      <c r="D1118" s="12" t="s">
        <v>13</v>
      </c>
      <c r="E1118" s="12" t="s">
        <v>151</v>
      </c>
      <c r="F1118" s="12" t="s">
        <v>91</v>
      </c>
      <c r="G1118" s="13">
        <v>29350.3</v>
      </c>
    </row>
    <row r="1119" spans="1:7" s="180" customFormat="1" ht="30">
      <c r="A1119" s="7" t="s">
        <v>52</v>
      </c>
      <c r="B1119" s="19"/>
      <c r="C1119" s="12" t="s">
        <v>15</v>
      </c>
      <c r="D1119" s="12" t="s">
        <v>13</v>
      </c>
      <c r="E1119" s="12" t="s">
        <v>151</v>
      </c>
      <c r="F1119" s="12" t="s">
        <v>93</v>
      </c>
      <c r="G1119" s="13">
        <v>1506.9</v>
      </c>
    </row>
    <row r="1120" spans="1:7">
      <c r="A1120" s="7" t="s">
        <v>22</v>
      </c>
      <c r="B1120" s="19"/>
      <c r="C1120" s="12" t="s">
        <v>15</v>
      </c>
      <c r="D1120" s="12" t="s">
        <v>13</v>
      </c>
      <c r="E1120" s="12" t="s">
        <v>151</v>
      </c>
      <c r="F1120" s="12" t="s">
        <v>98</v>
      </c>
      <c r="G1120" s="13">
        <v>43.6</v>
      </c>
    </row>
    <row r="1121" spans="1:7">
      <c r="A1121" s="7" t="s">
        <v>30</v>
      </c>
      <c r="B1121" s="8"/>
      <c r="C1121" s="8" t="s">
        <v>31</v>
      </c>
      <c r="D1121" s="8" t="s">
        <v>32</v>
      </c>
      <c r="E1121" s="9"/>
      <c r="F1121" s="9"/>
      <c r="G1121" s="6">
        <f>SUM(G1122)</f>
        <v>389.4</v>
      </c>
    </row>
    <row r="1122" spans="1:7">
      <c r="A1122" s="7" t="s">
        <v>53</v>
      </c>
      <c r="B1122" s="12"/>
      <c r="C1122" s="12" t="s">
        <v>31</v>
      </c>
      <c r="D1122" s="12" t="s">
        <v>54</v>
      </c>
      <c r="E1122" s="20"/>
      <c r="F1122" s="12"/>
      <c r="G1122" s="13">
        <f>G1123</f>
        <v>389.4</v>
      </c>
    </row>
    <row r="1123" spans="1:7" ht="30">
      <c r="A1123" s="22" t="s">
        <v>734</v>
      </c>
      <c r="B1123" s="15"/>
      <c r="C1123" s="8" t="s">
        <v>31</v>
      </c>
      <c r="D1123" s="8" t="s">
        <v>54</v>
      </c>
      <c r="E1123" s="8" t="s">
        <v>434</v>
      </c>
      <c r="F1123" s="16"/>
      <c r="G1123" s="17">
        <f>G1124</f>
        <v>389.4</v>
      </c>
    </row>
    <row r="1124" spans="1:7" ht="30">
      <c r="A1124" s="22" t="s">
        <v>446</v>
      </c>
      <c r="B1124" s="15"/>
      <c r="C1124" s="8" t="s">
        <v>31</v>
      </c>
      <c r="D1124" s="8" t="s">
        <v>54</v>
      </c>
      <c r="E1124" s="8" t="s">
        <v>447</v>
      </c>
      <c r="F1124" s="16"/>
      <c r="G1124" s="17">
        <f>SUM(G1125)</f>
        <v>389.4</v>
      </c>
    </row>
    <row r="1125" spans="1:7" ht="30">
      <c r="A1125" s="22" t="s">
        <v>458</v>
      </c>
      <c r="B1125" s="15"/>
      <c r="C1125" s="43" t="s">
        <v>31</v>
      </c>
      <c r="D1125" s="43" t="s">
        <v>54</v>
      </c>
      <c r="E1125" s="43" t="s">
        <v>862</v>
      </c>
      <c r="F1125" s="16"/>
      <c r="G1125" s="17">
        <f>G1126</f>
        <v>389.4</v>
      </c>
    </row>
    <row r="1126" spans="1:7">
      <c r="A1126" s="22" t="s">
        <v>42</v>
      </c>
      <c r="B1126" s="15"/>
      <c r="C1126" s="8" t="s">
        <v>31</v>
      </c>
      <c r="D1126" s="8" t="s">
        <v>54</v>
      </c>
      <c r="E1126" s="43" t="s">
        <v>862</v>
      </c>
      <c r="F1126" s="16">
        <v>300</v>
      </c>
      <c r="G1126" s="17">
        <v>389.4</v>
      </c>
    </row>
    <row r="1127" spans="1:7">
      <c r="A1127" s="206" t="s">
        <v>195</v>
      </c>
      <c r="B1127" s="207"/>
      <c r="C1127" s="208"/>
      <c r="D1127" s="208"/>
      <c r="E1127" s="208"/>
      <c r="F1127" s="208"/>
      <c r="G1127" s="55">
        <f>SUM(G10+G31+G52+G475+G511+G982+G692)+G800</f>
        <v>4690694.5</v>
      </c>
    </row>
    <row r="1129" spans="1:7" hidden="1"/>
    <row r="1130" spans="1:7" hidden="1"/>
    <row r="1131" spans="1:7" hidden="1">
      <c r="G1131" s="209"/>
    </row>
    <row r="1133" spans="1:7">
      <c r="G1133" s="209"/>
    </row>
  </sheetData>
  <mergeCells count="2">
    <mergeCell ref="A8:A9"/>
    <mergeCell ref="B8:F8"/>
  </mergeCells>
  <pageMargins left="1.1023622047244095" right="0.11811023622047245" top="0" bottom="0" header="0" footer="0"/>
  <pageSetup paperSize="9" scale="50" fitToHeight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07"/>
  <sheetViews>
    <sheetView workbookViewId="0">
      <selection activeCell="A6" sqref="A6:F6"/>
    </sheetView>
  </sheetViews>
  <sheetFormatPr defaultRowHeight="15"/>
  <cols>
    <col min="1" max="1" width="71" style="169" customWidth="1"/>
    <col min="2" max="2" width="17.28515625" style="65" customWidth="1"/>
    <col min="3" max="3" width="9.42578125" style="65" customWidth="1"/>
    <col min="4" max="4" width="9.28515625" style="65" customWidth="1"/>
    <col min="5" max="5" width="8.7109375" style="65" customWidth="1"/>
    <col min="6" max="6" width="15.85546875" style="65" customWidth="1"/>
    <col min="7" max="8" width="15.85546875" style="64" customWidth="1"/>
    <col min="9" max="9" width="9.140625" style="65" customWidth="1"/>
    <col min="10" max="10" width="7.85546875" style="65" customWidth="1"/>
    <col min="11" max="11" width="12.85546875" style="65" hidden="1" customWidth="1"/>
    <col min="12" max="16384" width="9.140625" style="65"/>
  </cols>
  <sheetData>
    <row r="1" spans="1:11">
      <c r="C1" s="132"/>
      <c r="D1" s="132"/>
      <c r="E1" s="132" t="s">
        <v>1018</v>
      </c>
    </row>
    <row r="2" spans="1:11">
      <c r="C2" s="210"/>
      <c r="D2" s="83"/>
      <c r="E2" s="83" t="s">
        <v>1011</v>
      </c>
    </row>
    <row r="3" spans="1:11">
      <c r="C3" s="210"/>
      <c r="D3" s="83"/>
      <c r="E3" s="83" t="s">
        <v>1</v>
      </c>
    </row>
    <row r="4" spans="1:11">
      <c r="C4" s="210"/>
      <c r="D4" s="83"/>
      <c r="E4" s="83" t="s">
        <v>2</v>
      </c>
    </row>
    <row r="5" spans="1:11">
      <c r="C5" s="211"/>
      <c r="D5" s="171"/>
      <c r="E5" s="171" t="s">
        <v>1019</v>
      </c>
    </row>
    <row r="6" spans="1:11" ht="72.75" customHeight="1">
      <c r="A6" s="224" t="s">
        <v>681</v>
      </c>
      <c r="B6" s="224"/>
      <c r="C6" s="224"/>
      <c r="D6" s="224"/>
      <c r="E6" s="224"/>
      <c r="F6" s="224"/>
    </row>
    <row r="7" spans="1:11" ht="15.75">
      <c r="A7" s="212"/>
      <c r="B7" s="213"/>
      <c r="C7" s="213"/>
      <c r="D7" s="213"/>
      <c r="E7" s="213"/>
      <c r="F7" s="64" t="s">
        <v>750</v>
      </c>
    </row>
    <row r="8" spans="1:11" ht="38.25">
      <c r="A8" s="183" t="s">
        <v>162</v>
      </c>
      <c r="B8" s="214" t="s">
        <v>163</v>
      </c>
      <c r="C8" s="214" t="s">
        <v>164</v>
      </c>
      <c r="D8" s="214" t="s">
        <v>166</v>
      </c>
      <c r="E8" s="214" t="s">
        <v>167</v>
      </c>
      <c r="F8" s="53" t="s">
        <v>751</v>
      </c>
    </row>
    <row r="9" spans="1:11" s="180" customFormat="1" ht="28.5">
      <c r="A9" s="48" t="s">
        <v>783</v>
      </c>
      <c r="B9" s="60" t="s">
        <v>221</v>
      </c>
      <c r="C9" s="60"/>
      <c r="D9" s="68"/>
      <c r="E9" s="68"/>
      <c r="F9" s="55">
        <f>SUM(F10)</f>
        <v>22335</v>
      </c>
      <c r="G9" s="64"/>
      <c r="H9" s="126"/>
      <c r="K9" s="182" t="e">
        <f>SUM(F9+F12+F21+F46+F51+#REF!+F71+F164+F168+F181)</f>
        <v>#REF!</v>
      </c>
    </row>
    <row r="10" spans="1:11" ht="45">
      <c r="A10" s="7" t="s">
        <v>479</v>
      </c>
      <c r="B10" s="23" t="s">
        <v>990</v>
      </c>
      <c r="C10" s="12"/>
      <c r="D10" s="12"/>
      <c r="E10" s="12"/>
      <c r="F10" s="6">
        <f>F11</f>
        <v>22335</v>
      </c>
    </row>
    <row r="11" spans="1:11">
      <c r="A11" s="7" t="s">
        <v>42</v>
      </c>
      <c r="B11" s="23" t="s">
        <v>990</v>
      </c>
      <c r="C11" s="12" t="s">
        <v>101</v>
      </c>
      <c r="D11" s="12" t="s">
        <v>31</v>
      </c>
      <c r="E11" s="12" t="s">
        <v>13</v>
      </c>
      <c r="F11" s="6">
        <f>SUM(Ведомственная!G968)</f>
        <v>22335</v>
      </c>
    </row>
    <row r="12" spans="1:11" s="180" customFormat="1" ht="44.25" customHeight="1">
      <c r="A12" s="48" t="s">
        <v>787</v>
      </c>
      <c r="B12" s="49" t="s">
        <v>471</v>
      </c>
      <c r="C12" s="50"/>
      <c r="D12" s="51"/>
      <c r="E12" s="51"/>
      <c r="F12" s="52">
        <f>SUM(F19)</f>
        <v>31687.8</v>
      </c>
      <c r="G12" s="64"/>
      <c r="H12" s="126"/>
    </row>
    <row r="13" spans="1:11" ht="45" hidden="1">
      <c r="A13" s="7" t="s">
        <v>468</v>
      </c>
      <c r="B13" s="199" t="s">
        <v>558</v>
      </c>
      <c r="C13" s="53"/>
      <c r="D13" s="54"/>
      <c r="E13" s="54"/>
      <c r="F13" s="13">
        <f>SUM(F14)+F16</f>
        <v>0</v>
      </c>
    </row>
    <row r="14" spans="1:11" ht="60" hidden="1">
      <c r="A14" s="7" t="s">
        <v>560</v>
      </c>
      <c r="B14" s="199" t="s">
        <v>559</v>
      </c>
      <c r="C14" s="53"/>
      <c r="D14" s="54"/>
      <c r="E14" s="54"/>
      <c r="F14" s="13">
        <f>SUM(F15)</f>
        <v>0</v>
      </c>
    </row>
    <row r="15" spans="1:11" ht="30" hidden="1">
      <c r="A15" s="7" t="s">
        <v>248</v>
      </c>
      <c r="B15" s="199" t="s">
        <v>559</v>
      </c>
      <c r="C15" s="53">
        <v>600</v>
      </c>
      <c r="D15" s="12" t="s">
        <v>116</v>
      </c>
      <c r="E15" s="12" t="s">
        <v>34</v>
      </c>
      <c r="F15" s="13"/>
      <c r="G15" s="64" t="e">
        <f>SUM(Ведомственная!#REF!)</f>
        <v>#REF!</v>
      </c>
    </row>
    <row r="16" spans="1:11" ht="75" hidden="1">
      <c r="A16" s="7" t="s">
        <v>636</v>
      </c>
      <c r="B16" s="20" t="s">
        <v>637</v>
      </c>
      <c r="C16" s="21"/>
      <c r="D16" s="12"/>
      <c r="E16" s="12"/>
      <c r="F16" s="13">
        <f>SUM(F17:F18)</f>
        <v>0</v>
      </c>
    </row>
    <row r="17" spans="1:8" ht="30" hidden="1">
      <c r="A17" s="22" t="s">
        <v>52</v>
      </c>
      <c r="B17" s="20" t="s">
        <v>637</v>
      </c>
      <c r="C17" s="21">
        <v>200</v>
      </c>
      <c r="D17" s="12" t="s">
        <v>116</v>
      </c>
      <c r="E17" s="12" t="s">
        <v>34</v>
      </c>
      <c r="F17" s="13"/>
      <c r="G17" s="64" t="e">
        <f>SUM(Ведомственная!#REF!)</f>
        <v>#REF!</v>
      </c>
    </row>
    <row r="18" spans="1:8" ht="30" hidden="1">
      <c r="A18" s="7" t="s">
        <v>248</v>
      </c>
      <c r="B18" s="20" t="s">
        <v>637</v>
      </c>
      <c r="C18" s="21">
        <v>600</v>
      </c>
      <c r="D18" s="12" t="s">
        <v>116</v>
      </c>
      <c r="E18" s="12" t="s">
        <v>34</v>
      </c>
      <c r="F18" s="13"/>
      <c r="G18" s="64" t="e">
        <f>SUM(Ведомственная!#REF!)</f>
        <v>#REF!</v>
      </c>
    </row>
    <row r="19" spans="1:8" ht="60">
      <c r="A19" s="7" t="s">
        <v>480</v>
      </c>
      <c r="B19" s="23" t="s">
        <v>991</v>
      </c>
      <c r="C19" s="12"/>
      <c r="D19" s="12"/>
      <c r="E19" s="12"/>
      <c r="F19" s="6">
        <f>F20</f>
        <v>31687.8</v>
      </c>
    </row>
    <row r="20" spans="1:8">
      <c r="A20" s="7" t="s">
        <v>42</v>
      </c>
      <c r="B20" s="23" t="s">
        <v>991</v>
      </c>
      <c r="C20" s="12">
        <v>300</v>
      </c>
      <c r="D20" s="12" t="s">
        <v>31</v>
      </c>
      <c r="E20" s="12" t="s">
        <v>13</v>
      </c>
      <c r="F20" s="6">
        <f>SUM(Ведомственная!G972)</f>
        <v>31687.8</v>
      </c>
    </row>
    <row r="21" spans="1:8" s="180" customFormat="1" ht="28.5" hidden="1">
      <c r="A21" s="48" t="s">
        <v>743</v>
      </c>
      <c r="B21" s="215" t="s">
        <v>638</v>
      </c>
      <c r="C21" s="18"/>
      <c r="D21" s="18"/>
      <c r="E21" s="18"/>
      <c r="F21" s="52">
        <f>F22</f>
        <v>0</v>
      </c>
      <c r="G21" s="64"/>
      <c r="H21" s="126"/>
    </row>
    <row r="22" spans="1:8" ht="45" hidden="1">
      <c r="A22" s="7" t="s">
        <v>468</v>
      </c>
      <c r="B22" s="23" t="s">
        <v>639</v>
      </c>
      <c r="C22" s="12"/>
      <c r="D22" s="12"/>
      <c r="E22" s="12"/>
      <c r="F22" s="13">
        <f>F23</f>
        <v>0</v>
      </c>
    </row>
    <row r="23" spans="1:8" ht="30" hidden="1">
      <c r="A23" s="7" t="s">
        <v>640</v>
      </c>
      <c r="B23" s="23" t="s">
        <v>641</v>
      </c>
      <c r="C23" s="12"/>
      <c r="D23" s="12"/>
      <c r="E23" s="12"/>
      <c r="F23" s="13">
        <f>F24</f>
        <v>0</v>
      </c>
    </row>
    <row r="24" spans="1:8" ht="30" hidden="1">
      <c r="A24" s="7" t="s">
        <v>124</v>
      </c>
      <c r="B24" s="23" t="s">
        <v>641</v>
      </c>
      <c r="C24" s="12" t="s">
        <v>125</v>
      </c>
      <c r="D24" s="12" t="s">
        <v>116</v>
      </c>
      <c r="E24" s="12" t="s">
        <v>34</v>
      </c>
      <c r="F24" s="13"/>
      <c r="G24" s="64" t="e">
        <f>SUM(Ведомственная!#REF!)</f>
        <v>#REF!</v>
      </c>
    </row>
    <row r="25" spans="1:8" ht="42.75">
      <c r="A25" s="56" t="s">
        <v>689</v>
      </c>
      <c r="B25" s="207" t="s">
        <v>546</v>
      </c>
      <c r="C25" s="18"/>
      <c r="D25" s="18"/>
      <c r="E25" s="18"/>
      <c r="F25" s="55">
        <f>SUM(F26)+F39+F31+F35</f>
        <v>21800</v>
      </c>
    </row>
    <row r="26" spans="1:8">
      <c r="A26" s="10" t="s">
        <v>308</v>
      </c>
      <c r="B26" s="43" t="s">
        <v>547</v>
      </c>
      <c r="C26" s="12"/>
      <c r="D26" s="12"/>
      <c r="E26" s="12"/>
      <c r="F26" s="6">
        <f>SUM(F27)</f>
        <v>21800</v>
      </c>
    </row>
    <row r="27" spans="1:8">
      <c r="A27" s="66" t="s">
        <v>549</v>
      </c>
      <c r="B27" s="43" t="s">
        <v>843</v>
      </c>
      <c r="C27" s="12"/>
      <c r="D27" s="12"/>
      <c r="E27" s="12"/>
      <c r="F27" s="6">
        <f>SUM(F28)</f>
        <v>21800</v>
      </c>
    </row>
    <row r="28" spans="1:8" ht="30">
      <c r="A28" s="66" t="s">
        <v>307</v>
      </c>
      <c r="B28" s="43" t="s">
        <v>843</v>
      </c>
      <c r="C28" s="12" t="s">
        <v>273</v>
      </c>
      <c r="D28" s="12" t="s">
        <v>172</v>
      </c>
      <c r="E28" s="12" t="s">
        <v>172</v>
      </c>
      <c r="F28" s="6">
        <f>SUM(Ведомственная!G338)</f>
        <v>21800</v>
      </c>
    </row>
    <row r="29" spans="1:8" ht="60" hidden="1">
      <c r="A29" s="66" t="s">
        <v>552</v>
      </c>
      <c r="B29" s="43" t="s">
        <v>551</v>
      </c>
      <c r="C29" s="12"/>
      <c r="D29" s="12"/>
      <c r="E29" s="12"/>
      <c r="F29" s="6">
        <f>SUM(F30)</f>
        <v>0</v>
      </c>
    </row>
    <row r="30" spans="1:8" ht="30" hidden="1">
      <c r="A30" s="66" t="s">
        <v>52</v>
      </c>
      <c r="B30" s="43" t="s">
        <v>551</v>
      </c>
      <c r="C30" s="12" t="s">
        <v>93</v>
      </c>
      <c r="D30" s="12" t="s">
        <v>172</v>
      </c>
      <c r="E30" s="12" t="s">
        <v>44</v>
      </c>
      <c r="F30" s="6"/>
      <c r="G30" s="64">
        <f>SUM(Ведомственная!G265)</f>
        <v>0</v>
      </c>
    </row>
    <row r="31" spans="1:8" ht="30" hidden="1">
      <c r="A31" s="10" t="s">
        <v>775</v>
      </c>
      <c r="B31" s="9" t="s">
        <v>567</v>
      </c>
      <c r="C31" s="12"/>
      <c r="D31" s="12"/>
      <c r="E31" s="12"/>
      <c r="F31" s="6">
        <f>SUM(F32)</f>
        <v>0</v>
      </c>
    </row>
    <row r="32" spans="1:8" ht="45" hidden="1">
      <c r="A32" s="7" t="s">
        <v>520</v>
      </c>
      <c r="B32" s="9" t="s">
        <v>568</v>
      </c>
      <c r="C32" s="12"/>
      <c r="D32" s="12"/>
      <c r="E32" s="12"/>
      <c r="F32" s="6">
        <f>SUM(F33)</f>
        <v>0</v>
      </c>
    </row>
    <row r="33" spans="1:8" ht="45" hidden="1">
      <c r="A33" s="7" t="s">
        <v>569</v>
      </c>
      <c r="B33" s="9" t="s">
        <v>570</v>
      </c>
      <c r="C33" s="12"/>
      <c r="D33" s="12"/>
      <c r="E33" s="12"/>
      <c r="F33" s="6">
        <f>SUM(F34)</f>
        <v>0</v>
      </c>
    </row>
    <row r="34" spans="1:8" ht="30" hidden="1">
      <c r="A34" s="7" t="s">
        <v>272</v>
      </c>
      <c r="B34" s="9" t="s">
        <v>570</v>
      </c>
      <c r="C34" s="12" t="s">
        <v>273</v>
      </c>
      <c r="D34" s="12" t="s">
        <v>172</v>
      </c>
      <c r="E34" s="12" t="s">
        <v>34</v>
      </c>
      <c r="F34" s="6"/>
      <c r="G34" s="64">
        <f>SUM(Ведомственная!G252)</f>
        <v>0</v>
      </c>
    </row>
    <row r="35" spans="1:8" ht="30" hidden="1">
      <c r="A35" s="7" t="s">
        <v>278</v>
      </c>
      <c r="B35" s="9" t="s">
        <v>571</v>
      </c>
      <c r="C35" s="193"/>
      <c r="D35" s="12"/>
      <c r="E35" s="12"/>
      <c r="F35" s="6">
        <f>SUM(F36)</f>
        <v>0</v>
      </c>
    </row>
    <row r="36" spans="1:8" ht="45" hidden="1">
      <c r="A36" s="7" t="s">
        <v>520</v>
      </c>
      <c r="B36" s="9" t="s">
        <v>572</v>
      </c>
      <c r="C36" s="193"/>
      <c r="D36" s="12"/>
      <c r="E36" s="12"/>
      <c r="F36" s="6">
        <f>SUM(F37)</f>
        <v>0</v>
      </c>
    </row>
    <row r="37" spans="1:8" ht="51" hidden="1" customHeight="1">
      <c r="A37" s="7" t="s">
        <v>573</v>
      </c>
      <c r="B37" s="9" t="s">
        <v>690</v>
      </c>
      <c r="C37" s="193"/>
      <c r="D37" s="12"/>
      <c r="E37" s="12"/>
      <c r="F37" s="6">
        <f>SUM(F38)</f>
        <v>0</v>
      </c>
    </row>
    <row r="38" spans="1:8" hidden="1">
      <c r="A38" s="7" t="s">
        <v>42</v>
      </c>
      <c r="B38" s="9" t="s">
        <v>690</v>
      </c>
      <c r="C38" s="9">
        <v>300</v>
      </c>
      <c r="D38" s="12" t="s">
        <v>31</v>
      </c>
      <c r="E38" s="12" t="s">
        <v>54</v>
      </c>
      <c r="F38" s="6"/>
      <c r="G38" s="64">
        <f>SUM(Ведомственная!G406)</f>
        <v>0</v>
      </c>
    </row>
    <row r="39" spans="1:8" ht="30" hidden="1">
      <c r="A39" s="66" t="s">
        <v>554</v>
      </c>
      <c r="B39" s="12" t="s">
        <v>553</v>
      </c>
      <c r="C39" s="12"/>
      <c r="D39" s="12"/>
      <c r="E39" s="12"/>
      <c r="F39" s="13">
        <f>SUM(F40)</f>
        <v>0</v>
      </c>
    </row>
    <row r="40" spans="1:8" ht="45" hidden="1">
      <c r="A40" s="7" t="s">
        <v>468</v>
      </c>
      <c r="B40" s="12" t="s">
        <v>555</v>
      </c>
      <c r="C40" s="12"/>
      <c r="D40" s="12"/>
      <c r="E40" s="12"/>
      <c r="F40" s="13">
        <f>SUM(F41)</f>
        <v>0</v>
      </c>
    </row>
    <row r="41" spans="1:8" ht="30" hidden="1">
      <c r="A41" s="66" t="s">
        <v>557</v>
      </c>
      <c r="B41" s="12" t="s">
        <v>556</v>
      </c>
      <c r="C41" s="12"/>
      <c r="D41" s="12"/>
      <c r="E41" s="12"/>
      <c r="F41" s="13">
        <f>SUM(F42)</f>
        <v>0</v>
      </c>
    </row>
    <row r="42" spans="1:8" ht="30" hidden="1">
      <c r="A42" s="66" t="s">
        <v>52</v>
      </c>
      <c r="B42" s="12" t="s">
        <v>556</v>
      </c>
      <c r="C42" s="12" t="s">
        <v>93</v>
      </c>
      <c r="D42" s="12" t="s">
        <v>172</v>
      </c>
      <c r="E42" s="12" t="s">
        <v>54</v>
      </c>
      <c r="F42" s="13"/>
      <c r="G42" s="64">
        <f>SUM(Ведомственная!G300)</f>
        <v>0</v>
      </c>
    </row>
    <row r="43" spans="1:8" ht="28.5">
      <c r="A43" s="56" t="s">
        <v>849</v>
      </c>
      <c r="B43" s="57" t="s">
        <v>699</v>
      </c>
      <c r="C43" s="57"/>
      <c r="D43" s="18"/>
      <c r="E43" s="18"/>
      <c r="F43" s="52">
        <f>SUM(F44)</f>
        <v>49395.7</v>
      </c>
    </row>
    <row r="44" spans="1:8">
      <c r="A44" s="10" t="s">
        <v>697</v>
      </c>
      <c r="B44" s="11" t="s">
        <v>844</v>
      </c>
      <c r="C44" s="11"/>
      <c r="D44" s="12"/>
      <c r="E44" s="12"/>
      <c r="F44" s="13">
        <f>SUM(F45)</f>
        <v>49395.7</v>
      </c>
    </row>
    <row r="45" spans="1:8" ht="30">
      <c r="A45" s="10" t="s">
        <v>307</v>
      </c>
      <c r="B45" s="11" t="s">
        <v>844</v>
      </c>
      <c r="C45" s="11" t="s">
        <v>273</v>
      </c>
      <c r="D45" s="12" t="s">
        <v>15</v>
      </c>
      <c r="E45" s="12" t="s">
        <v>13</v>
      </c>
      <c r="F45" s="13">
        <f>SUM(Ведомственная!G396)</f>
        <v>49395.7</v>
      </c>
    </row>
    <row r="46" spans="1:8" s="180" customFormat="1" ht="28.5" hidden="1">
      <c r="A46" s="63" t="s">
        <v>744</v>
      </c>
      <c r="B46" s="18" t="s">
        <v>619</v>
      </c>
      <c r="C46" s="18"/>
      <c r="D46" s="18"/>
      <c r="E46" s="18"/>
      <c r="F46" s="52">
        <f>SUM(F47)</f>
        <v>0</v>
      </c>
      <c r="G46" s="64"/>
      <c r="H46" s="126">
        <f>SUM(Ведомственная!G188)</f>
        <v>0</v>
      </c>
    </row>
    <row r="47" spans="1:8" ht="30" hidden="1">
      <c r="A47" s="66" t="s">
        <v>617</v>
      </c>
      <c r="B47" s="12" t="s">
        <v>620</v>
      </c>
      <c r="C47" s="12"/>
      <c r="D47" s="12"/>
      <c r="E47" s="12"/>
      <c r="F47" s="13">
        <f>SUM(F48)</f>
        <v>0</v>
      </c>
    </row>
    <row r="48" spans="1:8" ht="45" hidden="1">
      <c r="A48" s="66" t="s">
        <v>468</v>
      </c>
      <c r="B48" s="12" t="s">
        <v>621</v>
      </c>
      <c r="C48" s="12"/>
      <c r="D48" s="12"/>
      <c r="E48" s="12"/>
      <c r="F48" s="13">
        <f>SUM(F49)</f>
        <v>0</v>
      </c>
    </row>
    <row r="49" spans="1:8" ht="30" hidden="1">
      <c r="A49" s="66" t="s">
        <v>618</v>
      </c>
      <c r="B49" s="12" t="s">
        <v>622</v>
      </c>
      <c r="C49" s="12"/>
      <c r="D49" s="12"/>
      <c r="E49" s="12"/>
      <c r="F49" s="13">
        <f>SUM(F50)</f>
        <v>0</v>
      </c>
    </row>
    <row r="50" spans="1:8" ht="30" hidden="1">
      <c r="A50" s="66" t="s">
        <v>52</v>
      </c>
      <c r="B50" s="12" t="s">
        <v>622</v>
      </c>
      <c r="C50" s="12" t="s">
        <v>93</v>
      </c>
      <c r="D50" s="12" t="s">
        <v>13</v>
      </c>
      <c r="E50" s="12" t="s">
        <v>176</v>
      </c>
      <c r="F50" s="13"/>
      <c r="G50" s="64">
        <f>SUM(Ведомственная!G192)</f>
        <v>0</v>
      </c>
    </row>
    <row r="51" spans="1:8" s="180" customFormat="1" ht="28.5">
      <c r="A51" s="48" t="s">
        <v>721</v>
      </c>
      <c r="B51" s="18" t="s">
        <v>512</v>
      </c>
      <c r="C51" s="18"/>
      <c r="D51" s="18"/>
      <c r="E51" s="18"/>
      <c r="F51" s="52">
        <f>SUM(F52+F61+F64)</f>
        <v>14863</v>
      </c>
      <c r="G51" s="64"/>
      <c r="H51" s="154"/>
    </row>
    <row r="52" spans="1:8" ht="30">
      <c r="A52" s="7" t="s">
        <v>513</v>
      </c>
      <c r="B52" s="12" t="s">
        <v>514</v>
      </c>
      <c r="C52" s="12"/>
      <c r="D52" s="12"/>
      <c r="E52" s="12"/>
      <c r="F52" s="13">
        <f>SUM(F53)+F58</f>
        <v>3584.7</v>
      </c>
      <c r="H52" s="155"/>
    </row>
    <row r="53" spans="1:8" ht="30">
      <c r="A53" s="7" t="s">
        <v>516</v>
      </c>
      <c r="B53" s="12" t="s">
        <v>890</v>
      </c>
      <c r="C53" s="12"/>
      <c r="D53" s="12"/>
      <c r="E53" s="12"/>
      <c r="F53" s="13">
        <f>SUM(F54)+F56</f>
        <v>3584.7</v>
      </c>
    </row>
    <row r="54" spans="1:8" ht="45">
      <c r="A54" s="7" t="s">
        <v>725</v>
      </c>
      <c r="B54" s="12" t="s">
        <v>905</v>
      </c>
      <c r="C54" s="12"/>
      <c r="D54" s="12"/>
      <c r="E54" s="12"/>
      <c r="F54" s="13">
        <f>F55</f>
        <v>2000</v>
      </c>
    </row>
    <row r="55" spans="1:8" ht="30">
      <c r="A55" s="7" t="s">
        <v>52</v>
      </c>
      <c r="B55" s="12" t="s">
        <v>905</v>
      </c>
      <c r="C55" s="12" t="s">
        <v>93</v>
      </c>
      <c r="D55" s="12" t="s">
        <v>173</v>
      </c>
      <c r="E55" s="12" t="s">
        <v>54</v>
      </c>
      <c r="F55" s="13">
        <f>SUM(Ведомственная!G766)</f>
        <v>2000</v>
      </c>
    </row>
    <row r="56" spans="1:8" ht="30">
      <c r="A56" s="124" t="s">
        <v>891</v>
      </c>
      <c r="B56" s="12" t="s">
        <v>889</v>
      </c>
      <c r="C56" s="12"/>
      <c r="D56" s="12"/>
      <c r="E56" s="12"/>
      <c r="F56" s="13">
        <f>F57</f>
        <v>1584.7</v>
      </c>
    </row>
    <row r="57" spans="1:8" ht="30">
      <c r="A57" s="7" t="s">
        <v>248</v>
      </c>
      <c r="B57" s="12" t="s">
        <v>889</v>
      </c>
      <c r="C57" s="12" t="s">
        <v>125</v>
      </c>
      <c r="D57" s="12" t="s">
        <v>173</v>
      </c>
      <c r="E57" s="12" t="s">
        <v>44</v>
      </c>
      <c r="F57" s="13">
        <f>SUM(Ведомственная!G746)</f>
        <v>1584.7</v>
      </c>
    </row>
    <row r="58" spans="1:8">
      <c r="A58" s="7" t="s">
        <v>888</v>
      </c>
      <c r="B58" s="12" t="s">
        <v>887</v>
      </c>
      <c r="C58" s="12"/>
      <c r="D58" s="12"/>
      <c r="E58" s="12"/>
      <c r="F58" s="13">
        <f>SUM(F59)</f>
        <v>0</v>
      </c>
    </row>
    <row r="59" spans="1:8" ht="30">
      <c r="A59" s="7" t="s">
        <v>722</v>
      </c>
      <c r="B59" s="12" t="s">
        <v>886</v>
      </c>
      <c r="C59" s="12"/>
      <c r="D59" s="12"/>
      <c r="E59" s="12"/>
      <c r="F59" s="13">
        <f>SUM(F60)</f>
        <v>0</v>
      </c>
    </row>
    <row r="60" spans="1:8" ht="30">
      <c r="A60" s="7" t="s">
        <v>248</v>
      </c>
      <c r="B60" s="12" t="s">
        <v>886</v>
      </c>
      <c r="C60" s="12" t="s">
        <v>125</v>
      </c>
      <c r="D60" s="12" t="s">
        <v>173</v>
      </c>
      <c r="E60" s="12" t="s">
        <v>44</v>
      </c>
      <c r="F60" s="13">
        <f>SUM(Ведомственная!G749)</f>
        <v>0</v>
      </c>
    </row>
    <row r="61" spans="1:8">
      <c r="A61" s="7" t="s">
        <v>518</v>
      </c>
      <c r="B61" s="12" t="s">
        <v>519</v>
      </c>
      <c r="C61" s="12"/>
      <c r="D61" s="12"/>
      <c r="E61" s="12"/>
      <c r="F61" s="13">
        <f>SUM(F62)</f>
        <v>880.4</v>
      </c>
    </row>
    <row r="62" spans="1:8" ht="30">
      <c r="A62" s="7" t="s">
        <v>516</v>
      </c>
      <c r="B62" s="12" t="s">
        <v>892</v>
      </c>
      <c r="C62" s="12"/>
      <c r="D62" s="12"/>
      <c r="E62" s="12"/>
      <c r="F62" s="13">
        <f>SUM(F63)</f>
        <v>880.4</v>
      </c>
    </row>
    <row r="63" spans="1:8" ht="30">
      <c r="A63" s="7" t="s">
        <v>248</v>
      </c>
      <c r="B63" s="12" t="s">
        <v>885</v>
      </c>
      <c r="C63" s="12" t="s">
        <v>125</v>
      </c>
      <c r="D63" s="12" t="s">
        <v>173</v>
      </c>
      <c r="E63" s="12" t="s">
        <v>44</v>
      </c>
      <c r="F63" s="13">
        <f>SUM(Ведомственная!G753)</f>
        <v>880.4</v>
      </c>
    </row>
    <row r="64" spans="1:8">
      <c r="A64" s="7" t="s">
        <v>779</v>
      </c>
      <c r="B64" s="12" t="s">
        <v>550</v>
      </c>
      <c r="C64" s="12"/>
      <c r="D64" s="12"/>
      <c r="E64" s="12"/>
      <c r="F64" s="13">
        <f>SUM(F65)+F69</f>
        <v>10397.900000000001</v>
      </c>
    </row>
    <row r="65" spans="1:8" ht="30">
      <c r="A65" s="7" t="s">
        <v>516</v>
      </c>
      <c r="B65" s="12" t="s">
        <v>897</v>
      </c>
      <c r="C65" s="12"/>
      <c r="D65" s="12"/>
      <c r="E65" s="12"/>
      <c r="F65" s="13">
        <f>SUM(F66)</f>
        <v>2147.3000000000002</v>
      </c>
    </row>
    <row r="66" spans="1:8" ht="30">
      <c r="A66" s="7" t="s">
        <v>630</v>
      </c>
      <c r="B66" s="12" t="s">
        <v>898</v>
      </c>
      <c r="C66" s="12"/>
      <c r="D66" s="12"/>
      <c r="E66" s="12"/>
      <c r="F66" s="13">
        <f>SUM(F67)</f>
        <v>2147.3000000000002</v>
      </c>
    </row>
    <row r="67" spans="1:8" ht="30">
      <c r="A67" s="7" t="s">
        <v>248</v>
      </c>
      <c r="B67" s="12" t="s">
        <v>898</v>
      </c>
      <c r="C67" s="12" t="s">
        <v>125</v>
      </c>
      <c r="D67" s="12" t="s">
        <v>173</v>
      </c>
      <c r="E67" s="12" t="s">
        <v>54</v>
      </c>
      <c r="F67" s="13">
        <f>SUM(Ведомственная!G770)</f>
        <v>2147.3000000000002</v>
      </c>
    </row>
    <row r="68" spans="1:8">
      <c r="A68" s="7" t="s">
        <v>888</v>
      </c>
      <c r="B68" s="197" t="s">
        <v>899</v>
      </c>
      <c r="C68" s="12"/>
      <c r="D68" s="12"/>
      <c r="E68" s="12"/>
      <c r="F68" s="13">
        <f>SUM(F69)</f>
        <v>8250.6</v>
      </c>
    </row>
    <row r="69" spans="1:8" ht="29.25" customHeight="1">
      <c r="A69" s="198" t="s">
        <v>726</v>
      </c>
      <c r="B69" s="197" t="s">
        <v>900</v>
      </c>
      <c r="C69" s="194"/>
      <c r="D69" s="12"/>
      <c r="E69" s="12"/>
      <c r="F69" s="13">
        <f>SUM(F70)</f>
        <v>8250.6</v>
      </c>
    </row>
    <row r="70" spans="1:8" ht="27.75" customHeight="1">
      <c r="A70" s="7" t="s">
        <v>248</v>
      </c>
      <c r="B70" s="197" t="s">
        <v>900</v>
      </c>
      <c r="C70" s="12" t="s">
        <v>125</v>
      </c>
      <c r="D70" s="12" t="s">
        <v>173</v>
      </c>
      <c r="E70" s="12" t="s">
        <v>54</v>
      </c>
      <c r="F70" s="13">
        <f>SUM(Ведомственная!G773)</f>
        <v>8250.6</v>
      </c>
    </row>
    <row r="71" spans="1:8" s="180" customFormat="1" ht="28.5">
      <c r="A71" s="48" t="s">
        <v>702</v>
      </c>
      <c r="B71" s="68" t="s">
        <v>434</v>
      </c>
      <c r="C71" s="68"/>
      <c r="D71" s="68"/>
      <c r="E71" s="68"/>
      <c r="F71" s="55">
        <f>SUM(F72)+F154+F97</f>
        <v>1108067</v>
      </c>
      <c r="G71" s="64"/>
      <c r="H71" s="126"/>
    </row>
    <row r="72" spans="1:8">
      <c r="A72" s="7" t="s">
        <v>483</v>
      </c>
      <c r="B72" s="8" t="s">
        <v>435</v>
      </c>
      <c r="C72" s="8"/>
      <c r="D72" s="8"/>
      <c r="E72" s="8"/>
      <c r="F72" s="6">
        <f>SUM(F73+F78+F81+F84+F87+F90+F94)</f>
        <v>302074.60000000003</v>
      </c>
    </row>
    <row r="73" spans="1:8" ht="45">
      <c r="A73" s="7" t="s">
        <v>461</v>
      </c>
      <c r="B73" s="9" t="s">
        <v>873</v>
      </c>
      <c r="C73" s="9"/>
      <c r="D73" s="8"/>
      <c r="E73" s="8"/>
      <c r="F73" s="6">
        <f>F74+F75+F77+F76</f>
        <v>70781.400000000009</v>
      </c>
      <c r="H73" s="156"/>
    </row>
    <row r="74" spans="1:8" ht="45">
      <c r="A74" s="7" t="s">
        <v>51</v>
      </c>
      <c r="B74" s="9" t="s">
        <v>873</v>
      </c>
      <c r="C74" s="9">
        <v>100</v>
      </c>
      <c r="D74" s="8" t="s">
        <v>31</v>
      </c>
      <c r="E74" s="8" t="s">
        <v>13</v>
      </c>
      <c r="F74" s="6">
        <f>SUM(Ведомственная!G641)</f>
        <v>51146.2</v>
      </c>
    </row>
    <row r="75" spans="1:8" ht="30">
      <c r="A75" s="7" t="s">
        <v>52</v>
      </c>
      <c r="B75" s="9" t="s">
        <v>873</v>
      </c>
      <c r="C75" s="9">
        <v>200</v>
      </c>
      <c r="D75" s="8" t="s">
        <v>31</v>
      </c>
      <c r="E75" s="8" t="s">
        <v>13</v>
      </c>
      <c r="F75" s="6">
        <f>SUM(Ведомственная!G642)</f>
        <v>18560.400000000001</v>
      </c>
    </row>
    <row r="76" spans="1:8">
      <c r="A76" s="7" t="s">
        <v>42</v>
      </c>
      <c r="B76" s="9" t="s">
        <v>873</v>
      </c>
      <c r="C76" s="9">
        <v>200</v>
      </c>
      <c r="D76" s="8" t="s">
        <v>31</v>
      </c>
      <c r="E76" s="8" t="s">
        <v>13</v>
      </c>
      <c r="F76" s="6">
        <f>SUM(Ведомственная!G643)</f>
        <v>244.3</v>
      </c>
    </row>
    <row r="77" spans="1:8">
      <c r="A77" s="7" t="s">
        <v>22</v>
      </c>
      <c r="B77" s="9" t="s">
        <v>873</v>
      </c>
      <c r="C77" s="9">
        <v>800</v>
      </c>
      <c r="D77" s="8" t="s">
        <v>31</v>
      </c>
      <c r="E77" s="8" t="s">
        <v>13</v>
      </c>
      <c r="F77" s="6">
        <f>SUM(Ведомственная!G644)</f>
        <v>830.5</v>
      </c>
    </row>
    <row r="78" spans="1:8">
      <c r="A78" s="7" t="s">
        <v>466</v>
      </c>
      <c r="B78" s="9" t="s">
        <v>877</v>
      </c>
      <c r="C78" s="9"/>
      <c r="D78" s="8"/>
      <c r="E78" s="8"/>
      <c r="F78" s="6">
        <f>F79+F80</f>
        <v>5874.4</v>
      </c>
    </row>
    <row r="79" spans="1:8" ht="45">
      <c r="A79" s="7" t="s">
        <v>51</v>
      </c>
      <c r="B79" s="9" t="s">
        <v>877</v>
      </c>
      <c r="C79" s="9">
        <v>100</v>
      </c>
      <c r="D79" s="8" t="s">
        <v>31</v>
      </c>
      <c r="E79" s="8" t="s">
        <v>78</v>
      </c>
      <c r="F79" s="6">
        <f>SUM(Ведомственная!G667)</f>
        <v>5295</v>
      </c>
    </row>
    <row r="80" spans="1:8" ht="30">
      <c r="A80" s="7" t="s">
        <v>52</v>
      </c>
      <c r="B80" s="9" t="s">
        <v>877</v>
      </c>
      <c r="C80" s="9">
        <v>200</v>
      </c>
      <c r="D80" s="8" t="s">
        <v>31</v>
      </c>
      <c r="E80" s="8" t="s">
        <v>78</v>
      </c>
      <c r="F80" s="6">
        <f>SUM(Ведомственная!G668)</f>
        <v>579.4</v>
      </c>
    </row>
    <row r="81" spans="1:6" ht="90">
      <c r="A81" s="7" t="s">
        <v>464</v>
      </c>
      <c r="B81" s="9" t="s">
        <v>874</v>
      </c>
      <c r="C81" s="9"/>
      <c r="D81" s="8"/>
      <c r="E81" s="8"/>
      <c r="F81" s="6">
        <f>F82+F83</f>
        <v>59446.600000000006</v>
      </c>
    </row>
    <row r="82" spans="1:6" ht="30">
      <c r="A82" s="7" t="s">
        <v>52</v>
      </c>
      <c r="B82" s="9" t="s">
        <v>874</v>
      </c>
      <c r="C82" s="9">
        <v>200</v>
      </c>
      <c r="D82" s="8" t="s">
        <v>31</v>
      </c>
      <c r="E82" s="8" t="s">
        <v>13</v>
      </c>
      <c r="F82" s="6">
        <f>SUM(Ведомственная!G646)</f>
        <v>878.3</v>
      </c>
    </row>
    <row r="83" spans="1:6">
      <c r="A83" s="7" t="s">
        <v>42</v>
      </c>
      <c r="B83" s="9" t="s">
        <v>874</v>
      </c>
      <c r="C83" s="9">
        <v>300</v>
      </c>
      <c r="D83" s="8" t="s">
        <v>31</v>
      </c>
      <c r="E83" s="8" t="s">
        <v>13</v>
      </c>
      <c r="F83" s="6">
        <f>SUM(Ведомственная!G647)</f>
        <v>58568.3</v>
      </c>
    </row>
    <row r="84" spans="1:6" ht="30">
      <c r="A84" s="7" t="s">
        <v>462</v>
      </c>
      <c r="B84" s="9" t="s">
        <v>875</v>
      </c>
      <c r="C84" s="9"/>
      <c r="D84" s="8"/>
      <c r="E84" s="8"/>
      <c r="F84" s="6">
        <f>F85+F86</f>
        <v>57984.7</v>
      </c>
    </row>
    <row r="85" spans="1:6" ht="30">
      <c r="A85" s="7" t="s">
        <v>52</v>
      </c>
      <c r="B85" s="9" t="s">
        <v>875</v>
      </c>
      <c r="C85" s="9">
        <v>200</v>
      </c>
      <c r="D85" s="8" t="s">
        <v>31</v>
      </c>
      <c r="E85" s="8" t="s">
        <v>13</v>
      </c>
      <c r="F85" s="6">
        <f>SUM(Ведомственная!G649)</f>
        <v>862.5</v>
      </c>
    </row>
    <row r="86" spans="1:6">
      <c r="A86" s="7" t="s">
        <v>42</v>
      </c>
      <c r="B86" s="9" t="s">
        <v>875</v>
      </c>
      <c r="C86" s="9">
        <v>300</v>
      </c>
      <c r="D86" s="8" t="s">
        <v>31</v>
      </c>
      <c r="E86" s="8" t="s">
        <v>13</v>
      </c>
      <c r="F86" s="6">
        <f>SUM(Ведомственная!G650)</f>
        <v>57122.2</v>
      </c>
    </row>
    <row r="87" spans="1:6" ht="60">
      <c r="A87" s="7" t="s">
        <v>465</v>
      </c>
      <c r="B87" s="9" t="s">
        <v>876</v>
      </c>
      <c r="C87" s="9"/>
      <c r="D87" s="8"/>
      <c r="E87" s="8"/>
      <c r="F87" s="6">
        <f>F88+F89</f>
        <v>18059.899999999998</v>
      </c>
    </row>
    <row r="88" spans="1:6" ht="30">
      <c r="A88" s="7" t="s">
        <v>52</v>
      </c>
      <c r="B88" s="9" t="s">
        <v>876</v>
      </c>
      <c r="C88" s="9">
        <v>200</v>
      </c>
      <c r="D88" s="8" t="s">
        <v>31</v>
      </c>
      <c r="E88" s="8" t="s">
        <v>13</v>
      </c>
      <c r="F88" s="6">
        <f>SUM(Ведомственная!G652)</f>
        <v>268.8</v>
      </c>
    </row>
    <row r="89" spans="1:6">
      <c r="A89" s="7" t="s">
        <v>42</v>
      </c>
      <c r="B89" s="9" t="s">
        <v>876</v>
      </c>
      <c r="C89" s="9">
        <v>300</v>
      </c>
      <c r="D89" s="8" t="s">
        <v>31</v>
      </c>
      <c r="E89" s="8" t="s">
        <v>13</v>
      </c>
      <c r="F89" s="6">
        <f>SUM(Ведомственная!G653)</f>
        <v>17791.099999999999</v>
      </c>
    </row>
    <row r="90" spans="1:6">
      <c r="A90" s="7" t="s">
        <v>882</v>
      </c>
      <c r="B90" s="9" t="s">
        <v>883</v>
      </c>
      <c r="C90" s="9"/>
      <c r="D90" s="8"/>
      <c r="E90" s="8"/>
      <c r="F90" s="6">
        <f>SUM(F91)</f>
        <v>5901.6</v>
      </c>
    </row>
    <row r="91" spans="1:6" ht="45">
      <c r="A91" s="7" t="s">
        <v>463</v>
      </c>
      <c r="B91" s="9" t="s">
        <v>884</v>
      </c>
      <c r="C91" s="9"/>
      <c r="D91" s="8"/>
      <c r="E91" s="8"/>
      <c r="F91" s="6">
        <f>F92+F93</f>
        <v>5901.6</v>
      </c>
    </row>
    <row r="92" spans="1:6" ht="30">
      <c r="A92" s="7" t="s">
        <v>52</v>
      </c>
      <c r="B92" s="9" t="s">
        <v>884</v>
      </c>
      <c r="C92" s="9">
        <v>200</v>
      </c>
      <c r="D92" s="8" t="s">
        <v>31</v>
      </c>
      <c r="E92" s="8" t="s">
        <v>13</v>
      </c>
      <c r="F92" s="6">
        <f>SUM(Ведомственная!G656)</f>
        <v>87.6</v>
      </c>
    </row>
    <row r="93" spans="1:6">
      <c r="A93" s="7" t="s">
        <v>42</v>
      </c>
      <c r="B93" s="9" t="s">
        <v>884</v>
      </c>
      <c r="C93" s="9">
        <v>300</v>
      </c>
      <c r="D93" s="8" t="s">
        <v>31</v>
      </c>
      <c r="E93" s="8" t="s">
        <v>13</v>
      </c>
      <c r="F93" s="6">
        <f>SUM(Ведомственная!G657)</f>
        <v>5814</v>
      </c>
    </row>
    <row r="94" spans="1:6" ht="105">
      <c r="A94" s="7" t="s">
        <v>445</v>
      </c>
      <c r="B94" s="8" t="s">
        <v>852</v>
      </c>
      <c r="C94" s="9"/>
      <c r="D94" s="8"/>
      <c r="E94" s="8"/>
      <c r="F94" s="6">
        <f>SUM(F95:F96)</f>
        <v>84026</v>
      </c>
    </row>
    <row r="95" spans="1:6" ht="30">
      <c r="A95" s="7" t="s">
        <v>52</v>
      </c>
      <c r="B95" s="8" t="s">
        <v>852</v>
      </c>
      <c r="C95" s="9">
        <v>200</v>
      </c>
      <c r="D95" s="8" t="s">
        <v>31</v>
      </c>
      <c r="E95" s="8" t="s">
        <v>54</v>
      </c>
      <c r="F95" s="6">
        <f>SUM(Ведомственная!G543)</f>
        <v>44</v>
      </c>
    </row>
    <row r="96" spans="1:6">
      <c r="A96" s="7" t="s">
        <v>42</v>
      </c>
      <c r="B96" s="8" t="s">
        <v>852</v>
      </c>
      <c r="C96" s="9">
        <v>300</v>
      </c>
      <c r="D96" s="8" t="s">
        <v>31</v>
      </c>
      <c r="E96" s="8" t="s">
        <v>54</v>
      </c>
      <c r="F96" s="6">
        <f>SUM(Ведомственная!G544)</f>
        <v>83982</v>
      </c>
    </row>
    <row r="97" spans="1:8" ht="30">
      <c r="A97" s="7" t="s">
        <v>446</v>
      </c>
      <c r="B97" s="8" t="s">
        <v>447</v>
      </c>
      <c r="C97" s="9"/>
      <c r="D97" s="8"/>
      <c r="E97" s="8"/>
      <c r="F97" s="6">
        <f>SUM(F98+F101+F104+F107+F110+F113+F116+F119+F123+F126+F129+F132+F135+F138+F141+F144+F147+F150)</f>
        <v>710549.2</v>
      </c>
    </row>
    <row r="98" spans="1:8" ht="45">
      <c r="A98" s="7" t="s">
        <v>994</v>
      </c>
      <c r="B98" s="8" t="s">
        <v>853</v>
      </c>
      <c r="C98" s="9"/>
      <c r="D98" s="8"/>
      <c r="E98" s="8"/>
      <c r="F98" s="6">
        <f>F99+F100</f>
        <v>190720.69999999998</v>
      </c>
      <c r="H98" s="156"/>
    </row>
    <row r="99" spans="1:8" ht="30">
      <c r="A99" s="7" t="s">
        <v>52</v>
      </c>
      <c r="B99" s="8" t="s">
        <v>853</v>
      </c>
      <c r="C99" s="9">
        <v>200</v>
      </c>
      <c r="D99" s="8" t="s">
        <v>31</v>
      </c>
      <c r="E99" s="8" t="s">
        <v>54</v>
      </c>
      <c r="F99" s="6">
        <f>SUM(Ведомственная!G547)</f>
        <v>3056.8</v>
      </c>
    </row>
    <row r="100" spans="1:8">
      <c r="A100" s="7" t="s">
        <v>42</v>
      </c>
      <c r="B100" s="8" t="s">
        <v>853</v>
      </c>
      <c r="C100" s="9">
        <v>300</v>
      </c>
      <c r="D100" s="8" t="s">
        <v>31</v>
      </c>
      <c r="E100" s="8" t="s">
        <v>54</v>
      </c>
      <c r="F100" s="6">
        <f>SUM(Ведомственная!G548)</f>
        <v>187663.9</v>
      </c>
    </row>
    <row r="101" spans="1:8" ht="45">
      <c r="A101" s="7" t="s">
        <v>448</v>
      </c>
      <c r="B101" s="8" t="s">
        <v>854</v>
      </c>
      <c r="C101" s="8"/>
      <c r="D101" s="8"/>
      <c r="E101" s="8"/>
      <c r="F101" s="6">
        <f>F102+F103</f>
        <v>9555.1</v>
      </c>
    </row>
    <row r="102" spans="1:8" ht="30">
      <c r="A102" s="7" t="s">
        <v>52</v>
      </c>
      <c r="B102" s="8" t="s">
        <v>854</v>
      </c>
      <c r="C102" s="8" t="s">
        <v>93</v>
      </c>
      <c r="D102" s="8" t="s">
        <v>31</v>
      </c>
      <c r="E102" s="8" t="s">
        <v>54</v>
      </c>
      <c r="F102" s="6">
        <f>SUM(Ведомственная!G550)</f>
        <v>142.69999999999999</v>
      </c>
    </row>
    <row r="103" spans="1:8">
      <c r="A103" s="7" t="s">
        <v>42</v>
      </c>
      <c r="B103" s="8" t="s">
        <v>854</v>
      </c>
      <c r="C103" s="8" t="s">
        <v>101</v>
      </c>
      <c r="D103" s="8" t="s">
        <v>31</v>
      </c>
      <c r="E103" s="8" t="s">
        <v>54</v>
      </c>
      <c r="F103" s="6">
        <f>SUM(Ведомственная!G551)</f>
        <v>9412.4</v>
      </c>
    </row>
    <row r="104" spans="1:8" ht="30">
      <c r="A104" s="7" t="s">
        <v>449</v>
      </c>
      <c r="B104" s="8" t="s">
        <v>855</v>
      </c>
      <c r="C104" s="8"/>
      <c r="D104" s="8"/>
      <c r="E104" s="8"/>
      <c r="F104" s="6">
        <f>F105+F106</f>
        <v>111779.90000000001</v>
      </c>
    </row>
    <row r="105" spans="1:8" ht="30">
      <c r="A105" s="7" t="s">
        <v>52</v>
      </c>
      <c r="B105" s="8" t="s">
        <v>855</v>
      </c>
      <c r="C105" s="8" t="s">
        <v>93</v>
      </c>
      <c r="D105" s="8" t="s">
        <v>31</v>
      </c>
      <c r="E105" s="8" t="s">
        <v>54</v>
      </c>
      <c r="F105" s="6">
        <f>SUM(Ведомственная!G553)</f>
        <v>1782.6</v>
      </c>
    </row>
    <row r="106" spans="1:8">
      <c r="A106" s="7" t="s">
        <v>42</v>
      </c>
      <c r="B106" s="8" t="s">
        <v>855</v>
      </c>
      <c r="C106" s="8" t="s">
        <v>101</v>
      </c>
      <c r="D106" s="8" t="s">
        <v>31</v>
      </c>
      <c r="E106" s="8" t="s">
        <v>54</v>
      </c>
      <c r="F106" s="6">
        <f>SUM(Ведомственная!G554)</f>
        <v>109997.3</v>
      </c>
    </row>
    <row r="107" spans="1:8" ht="60">
      <c r="A107" s="7" t="s">
        <v>450</v>
      </c>
      <c r="B107" s="8" t="s">
        <v>856</v>
      </c>
      <c r="C107" s="8"/>
      <c r="D107" s="8"/>
      <c r="E107" s="8"/>
      <c r="F107" s="6">
        <f>F108+F109</f>
        <v>619.79999999999995</v>
      </c>
    </row>
    <row r="108" spans="1:8" ht="30">
      <c r="A108" s="7" t="s">
        <v>52</v>
      </c>
      <c r="B108" s="8" t="s">
        <v>856</v>
      </c>
      <c r="C108" s="8" t="s">
        <v>93</v>
      </c>
      <c r="D108" s="8" t="s">
        <v>31</v>
      </c>
      <c r="E108" s="8" t="s">
        <v>54</v>
      </c>
      <c r="F108" s="6">
        <f>SUM(Ведомственная!G556)</f>
        <v>9.3000000000000007</v>
      </c>
    </row>
    <row r="109" spans="1:8">
      <c r="A109" s="7" t="s">
        <v>42</v>
      </c>
      <c r="B109" s="8" t="s">
        <v>856</v>
      </c>
      <c r="C109" s="8" t="s">
        <v>101</v>
      </c>
      <c r="D109" s="8" t="s">
        <v>31</v>
      </c>
      <c r="E109" s="8" t="s">
        <v>54</v>
      </c>
      <c r="F109" s="6">
        <f>SUM(Ведомственная!G557)</f>
        <v>610.5</v>
      </c>
    </row>
    <row r="110" spans="1:8" ht="45">
      <c r="A110" s="7" t="s">
        <v>451</v>
      </c>
      <c r="B110" s="8" t="s">
        <v>857</v>
      </c>
      <c r="C110" s="8"/>
      <c r="D110" s="8"/>
      <c r="E110" s="8"/>
      <c r="F110" s="6">
        <f>F111+F112</f>
        <v>51.8</v>
      </c>
    </row>
    <row r="111" spans="1:8" ht="30">
      <c r="A111" s="7" t="s">
        <v>52</v>
      </c>
      <c r="B111" s="8" t="s">
        <v>857</v>
      </c>
      <c r="C111" s="8" t="s">
        <v>93</v>
      </c>
      <c r="D111" s="8" t="s">
        <v>31</v>
      </c>
      <c r="E111" s="8" t="s">
        <v>54</v>
      </c>
      <c r="F111" s="6">
        <f>SUM(Ведомственная!G559)</f>
        <v>0.8</v>
      </c>
    </row>
    <row r="112" spans="1:8">
      <c r="A112" s="7" t="s">
        <v>42</v>
      </c>
      <c r="B112" s="8" t="s">
        <v>857</v>
      </c>
      <c r="C112" s="8" t="s">
        <v>101</v>
      </c>
      <c r="D112" s="8" t="s">
        <v>31</v>
      </c>
      <c r="E112" s="8" t="s">
        <v>54</v>
      </c>
      <c r="F112" s="6">
        <f>SUM(Ведомственная!G560)</f>
        <v>51</v>
      </c>
    </row>
    <row r="113" spans="1:6" ht="60">
      <c r="A113" s="7" t="s">
        <v>452</v>
      </c>
      <c r="B113" s="8" t="s">
        <v>858</v>
      </c>
      <c r="C113" s="8"/>
      <c r="D113" s="8"/>
      <c r="E113" s="8"/>
      <c r="F113" s="6">
        <f>F114+F115</f>
        <v>4730.2000000000007</v>
      </c>
    </row>
    <row r="114" spans="1:6" ht="30">
      <c r="A114" s="7" t="s">
        <v>52</v>
      </c>
      <c r="B114" s="8" t="s">
        <v>858</v>
      </c>
      <c r="C114" s="8" t="s">
        <v>93</v>
      </c>
      <c r="D114" s="8" t="s">
        <v>31</v>
      </c>
      <c r="E114" s="8" t="s">
        <v>54</v>
      </c>
      <c r="F114" s="6">
        <f>SUM(Ведомственная!G562)</f>
        <v>553.1</v>
      </c>
    </row>
    <row r="115" spans="1:6">
      <c r="A115" s="7" t="s">
        <v>42</v>
      </c>
      <c r="B115" s="8" t="s">
        <v>858</v>
      </c>
      <c r="C115" s="8" t="s">
        <v>101</v>
      </c>
      <c r="D115" s="8" t="s">
        <v>31</v>
      </c>
      <c r="E115" s="8" t="s">
        <v>54</v>
      </c>
      <c r="F115" s="6">
        <f>SUM(Ведомственная!G563)</f>
        <v>4177.1000000000004</v>
      </c>
    </row>
    <row r="116" spans="1:6" ht="45">
      <c r="A116" s="7" t="s">
        <v>467</v>
      </c>
      <c r="B116" s="8" t="s">
        <v>861</v>
      </c>
      <c r="C116" s="8"/>
      <c r="D116" s="8"/>
      <c r="E116" s="8"/>
      <c r="F116" s="6">
        <f>F117+F118</f>
        <v>217630.69999999998</v>
      </c>
    </row>
    <row r="117" spans="1:6" ht="30">
      <c r="A117" s="7" t="s">
        <v>52</v>
      </c>
      <c r="B117" s="8" t="s">
        <v>861</v>
      </c>
      <c r="C117" s="8" t="s">
        <v>93</v>
      </c>
      <c r="D117" s="8" t="s">
        <v>31</v>
      </c>
      <c r="E117" s="8" t="s">
        <v>54</v>
      </c>
      <c r="F117" s="6">
        <f>SUM(Ведомственная!G565)</f>
        <v>3221.8</v>
      </c>
    </row>
    <row r="118" spans="1:6">
      <c r="A118" s="7" t="s">
        <v>42</v>
      </c>
      <c r="B118" s="8" t="s">
        <v>861</v>
      </c>
      <c r="C118" s="8" t="s">
        <v>101</v>
      </c>
      <c r="D118" s="8" t="s">
        <v>31</v>
      </c>
      <c r="E118" s="8" t="s">
        <v>54</v>
      </c>
      <c r="F118" s="6">
        <f>SUM(Ведомственная!G566)</f>
        <v>214408.9</v>
      </c>
    </row>
    <row r="119" spans="1:6" ht="45">
      <c r="A119" s="7" t="s">
        <v>458</v>
      </c>
      <c r="B119" s="8" t="s">
        <v>862</v>
      </c>
      <c r="C119" s="8"/>
      <c r="D119" s="8"/>
      <c r="E119" s="8"/>
      <c r="F119" s="6">
        <f>SUM(F120:F122)</f>
        <v>8561.5</v>
      </c>
    </row>
    <row r="120" spans="1:6" ht="30">
      <c r="A120" s="7" t="s">
        <v>52</v>
      </c>
      <c r="B120" s="8" t="s">
        <v>862</v>
      </c>
      <c r="C120" s="8" t="s">
        <v>93</v>
      </c>
      <c r="D120" s="8" t="s">
        <v>31</v>
      </c>
      <c r="E120" s="8" t="s">
        <v>54</v>
      </c>
      <c r="F120" s="6">
        <f>SUM(Ведомственная!G568)</f>
        <v>39.200000000000003</v>
      </c>
    </row>
    <row r="121" spans="1:6">
      <c r="A121" s="7" t="s">
        <v>42</v>
      </c>
      <c r="B121" s="8" t="s">
        <v>862</v>
      </c>
      <c r="C121" s="8" t="s">
        <v>101</v>
      </c>
      <c r="D121" s="8" t="s">
        <v>31</v>
      </c>
      <c r="E121" s="8" t="s">
        <v>54</v>
      </c>
      <c r="F121" s="6">
        <f>SUM(Ведомственная!G569+Ведомственная!G964+Ведомственная!G1126)</f>
        <v>8065.2999999999993</v>
      </c>
    </row>
    <row r="122" spans="1:6" ht="30">
      <c r="A122" s="22" t="s">
        <v>124</v>
      </c>
      <c r="B122" s="8" t="s">
        <v>862</v>
      </c>
      <c r="C122" s="8" t="s">
        <v>125</v>
      </c>
      <c r="D122" s="8" t="s">
        <v>31</v>
      </c>
      <c r="E122" s="8" t="s">
        <v>54</v>
      </c>
      <c r="F122" s="6">
        <f>SUM(Ведомственная!G965)</f>
        <v>457</v>
      </c>
    </row>
    <row r="123" spans="1:6" ht="60">
      <c r="A123" s="7" t="s">
        <v>459</v>
      </c>
      <c r="B123" s="8" t="s">
        <v>863</v>
      </c>
      <c r="C123" s="8"/>
      <c r="D123" s="8"/>
      <c r="E123" s="8"/>
      <c r="F123" s="6">
        <f>F124+F125</f>
        <v>1983.4</v>
      </c>
    </row>
    <row r="124" spans="1:6" ht="30">
      <c r="A124" s="7" t="s">
        <v>52</v>
      </c>
      <c r="B124" s="8" t="s">
        <v>863</v>
      </c>
      <c r="C124" s="8" t="s">
        <v>93</v>
      </c>
      <c r="D124" s="8" t="s">
        <v>31</v>
      </c>
      <c r="E124" s="8" t="s">
        <v>54</v>
      </c>
      <c r="F124" s="6">
        <f>SUM(Ведомственная!G571)</f>
        <v>34.5</v>
      </c>
    </row>
    <row r="125" spans="1:6">
      <c r="A125" s="7" t="s">
        <v>42</v>
      </c>
      <c r="B125" s="8" t="s">
        <v>863</v>
      </c>
      <c r="C125" s="8" t="s">
        <v>101</v>
      </c>
      <c r="D125" s="8" t="s">
        <v>31</v>
      </c>
      <c r="E125" s="8" t="s">
        <v>54</v>
      </c>
      <c r="F125" s="6">
        <f>SUM(Ведомственная!G572)</f>
        <v>1948.9</v>
      </c>
    </row>
    <row r="126" spans="1:6" ht="30">
      <c r="A126" s="7" t="s">
        <v>460</v>
      </c>
      <c r="B126" s="8" t="s">
        <v>864</v>
      </c>
      <c r="C126" s="8"/>
      <c r="D126" s="8"/>
      <c r="E126" s="8"/>
      <c r="F126" s="6">
        <f>F127+F128</f>
        <v>69.3</v>
      </c>
    </row>
    <row r="127" spans="1:6" ht="30">
      <c r="A127" s="7" t="s">
        <v>52</v>
      </c>
      <c r="B127" s="8" t="s">
        <v>864</v>
      </c>
      <c r="C127" s="8" t="s">
        <v>93</v>
      </c>
      <c r="D127" s="8" t="s">
        <v>31</v>
      </c>
      <c r="E127" s="8" t="s">
        <v>54</v>
      </c>
      <c r="F127" s="6">
        <f>SUM(Ведомственная!G574)</f>
        <v>1</v>
      </c>
    </row>
    <row r="128" spans="1:6">
      <c r="A128" s="7" t="s">
        <v>42</v>
      </c>
      <c r="B128" s="8" t="s">
        <v>864</v>
      </c>
      <c r="C128" s="8" t="s">
        <v>101</v>
      </c>
      <c r="D128" s="8" t="s">
        <v>31</v>
      </c>
      <c r="E128" s="8" t="s">
        <v>54</v>
      </c>
      <c r="F128" s="6">
        <f>SUM(Ведомственная!G575)</f>
        <v>68.3</v>
      </c>
    </row>
    <row r="129" spans="1:6" ht="75">
      <c r="A129" s="7" t="s">
        <v>703</v>
      </c>
      <c r="B129" s="8" t="s">
        <v>865</v>
      </c>
      <c r="C129" s="8"/>
      <c r="D129" s="8"/>
      <c r="E129" s="8"/>
      <c r="F129" s="6">
        <f>F130+F131</f>
        <v>743.69999999999993</v>
      </c>
    </row>
    <row r="130" spans="1:6" ht="30">
      <c r="A130" s="7" t="s">
        <v>52</v>
      </c>
      <c r="B130" s="8" t="s">
        <v>865</v>
      </c>
      <c r="C130" s="8" t="s">
        <v>93</v>
      </c>
      <c r="D130" s="8" t="s">
        <v>31</v>
      </c>
      <c r="E130" s="8" t="s">
        <v>54</v>
      </c>
      <c r="F130" s="6">
        <f>SUM(Ведомственная!G577)</f>
        <v>8.9</v>
      </c>
    </row>
    <row r="131" spans="1:6">
      <c r="A131" s="7" t="s">
        <v>42</v>
      </c>
      <c r="B131" s="8" t="s">
        <v>865</v>
      </c>
      <c r="C131" s="8" t="s">
        <v>101</v>
      </c>
      <c r="D131" s="8" t="s">
        <v>31</v>
      </c>
      <c r="E131" s="8" t="s">
        <v>54</v>
      </c>
      <c r="F131" s="6">
        <f>SUM(Ведомственная!G578)</f>
        <v>734.8</v>
      </c>
    </row>
    <row r="132" spans="1:6" ht="45">
      <c r="A132" s="7" t="s">
        <v>866</v>
      </c>
      <c r="B132" s="8" t="s">
        <v>867</v>
      </c>
      <c r="C132" s="8"/>
      <c r="D132" s="8"/>
      <c r="E132" s="8"/>
      <c r="F132" s="6">
        <f>SUM(F133:F134)</f>
        <v>16011.5</v>
      </c>
    </row>
    <row r="133" spans="1:6" ht="30">
      <c r="A133" s="7" t="s">
        <v>52</v>
      </c>
      <c r="B133" s="8" t="s">
        <v>867</v>
      </c>
      <c r="C133" s="8" t="s">
        <v>93</v>
      </c>
      <c r="D133" s="8" t="s">
        <v>31</v>
      </c>
      <c r="E133" s="8" t="s">
        <v>54</v>
      </c>
      <c r="F133" s="6">
        <f>SUM(Ведомственная!G580)</f>
        <v>511.5</v>
      </c>
    </row>
    <row r="134" spans="1:6">
      <c r="A134" s="7" t="s">
        <v>42</v>
      </c>
      <c r="B134" s="8" t="s">
        <v>867</v>
      </c>
      <c r="C134" s="8" t="s">
        <v>101</v>
      </c>
      <c r="D134" s="8" t="s">
        <v>31</v>
      </c>
      <c r="E134" s="8" t="s">
        <v>54</v>
      </c>
      <c r="F134" s="6">
        <f>SUM(Ведомственная!G581)</f>
        <v>15500</v>
      </c>
    </row>
    <row r="135" spans="1:6" ht="45">
      <c r="A135" s="7" t="s">
        <v>454</v>
      </c>
      <c r="B135" s="8" t="s">
        <v>868</v>
      </c>
      <c r="C135" s="8"/>
      <c r="D135" s="8"/>
      <c r="E135" s="8"/>
      <c r="F135" s="6">
        <f>F136+F137</f>
        <v>1985.7</v>
      </c>
    </row>
    <row r="136" spans="1:6" ht="30">
      <c r="A136" s="7" t="s">
        <v>52</v>
      </c>
      <c r="B136" s="8" t="s">
        <v>868</v>
      </c>
      <c r="C136" s="8" t="s">
        <v>93</v>
      </c>
      <c r="D136" s="8" t="s">
        <v>31</v>
      </c>
      <c r="E136" s="8" t="s">
        <v>54</v>
      </c>
      <c r="F136" s="6">
        <f>SUM(Ведомственная!G583)</f>
        <v>29.2</v>
      </c>
    </row>
    <row r="137" spans="1:6">
      <c r="A137" s="7" t="s">
        <v>42</v>
      </c>
      <c r="B137" s="8" t="s">
        <v>868</v>
      </c>
      <c r="C137" s="8" t="s">
        <v>101</v>
      </c>
      <c r="D137" s="8" t="s">
        <v>31</v>
      </c>
      <c r="E137" s="8" t="s">
        <v>54</v>
      </c>
      <c r="F137" s="6">
        <f>SUM(Ведомственная!G584)</f>
        <v>1956.5</v>
      </c>
    </row>
    <row r="138" spans="1:6" ht="45">
      <c r="A138" s="7" t="s">
        <v>455</v>
      </c>
      <c r="B138" s="8" t="s">
        <v>869</v>
      </c>
      <c r="C138" s="8"/>
      <c r="D138" s="8"/>
      <c r="E138" s="8"/>
      <c r="F138" s="6">
        <f>F139+F140</f>
        <v>14057.2</v>
      </c>
    </row>
    <row r="139" spans="1:6" ht="30">
      <c r="A139" s="7" t="s">
        <v>52</v>
      </c>
      <c r="B139" s="8" t="s">
        <v>869</v>
      </c>
      <c r="C139" s="8" t="s">
        <v>93</v>
      </c>
      <c r="D139" s="8" t="s">
        <v>31</v>
      </c>
      <c r="E139" s="8" t="s">
        <v>54</v>
      </c>
      <c r="F139" s="6">
        <f>SUM(Ведомственная!G586)</f>
        <v>207.7</v>
      </c>
    </row>
    <row r="140" spans="1:6">
      <c r="A140" s="7" t="s">
        <v>42</v>
      </c>
      <c r="B140" s="8" t="s">
        <v>869</v>
      </c>
      <c r="C140" s="8" t="s">
        <v>101</v>
      </c>
      <c r="D140" s="8" t="s">
        <v>31</v>
      </c>
      <c r="E140" s="8" t="s">
        <v>54</v>
      </c>
      <c r="F140" s="6">
        <f>SUM(Ведомственная!G587)</f>
        <v>13849.5</v>
      </c>
    </row>
    <row r="141" spans="1:6" ht="30">
      <c r="A141" s="7" t="s">
        <v>456</v>
      </c>
      <c r="B141" s="8" t="s">
        <v>870</v>
      </c>
      <c r="C141" s="8"/>
      <c r="D141" s="8"/>
      <c r="E141" s="8"/>
      <c r="F141" s="6">
        <f>F142+F143</f>
        <v>113334.7</v>
      </c>
    </row>
    <row r="142" spans="1:6" ht="30">
      <c r="A142" s="7" t="s">
        <v>52</v>
      </c>
      <c r="B142" s="8" t="s">
        <v>870</v>
      </c>
      <c r="C142" s="8" t="s">
        <v>93</v>
      </c>
      <c r="D142" s="8" t="s">
        <v>31</v>
      </c>
      <c r="E142" s="8" t="s">
        <v>54</v>
      </c>
      <c r="F142" s="6">
        <f>SUM(Ведомственная!G589)</f>
        <v>1674.9</v>
      </c>
    </row>
    <row r="143" spans="1:6">
      <c r="A143" s="7" t="s">
        <v>42</v>
      </c>
      <c r="B143" s="8" t="s">
        <v>870</v>
      </c>
      <c r="C143" s="8" t="s">
        <v>101</v>
      </c>
      <c r="D143" s="8" t="s">
        <v>31</v>
      </c>
      <c r="E143" s="8" t="s">
        <v>54</v>
      </c>
      <c r="F143" s="6">
        <f>SUM(Ведомственная!G590)</f>
        <v>111659.8</v>
      </c>
    </row>
    <row r="144" spans="1:6" ht="90">
      <c r="A144" s="7" t="s">
        <v>457</v>
      </c>
      <c r="B144" s="8" t="s">
        <v>871</v>
      </c>
      <c r="C144" s="8"/>
      <c r="D144" s="8"/>
      <c r="E144" s="8"/>
      <c r="F144" s="6">
        <f>F145+F146</f>
        <v>34.299999999999997</v>
      </c>
    </row>
    <row r="145" spans="1:8" ht="30">
      <c r="A145" s="7" t="s">
        <v>52</v>
      </c>
      <c r="B145" s="8" t="s">
        <v>871</v>
      </c>
      <c r="C145" s="8" t="s">
        <v>93</v>
      </c>
      <c r="D145" s="8" t="s">
        <v>31</v>
      </c>
      <c r="E145" s="8" t="s">
        <v>54</v>
      </c>
      <c r="F145" s="6">
        <f>SUM(Ведомственная!G592)</f>
        <v>0.5</v>
      </c>
    </row>
    <row r="146" spans="1:8">
      <c r="A146" s="7" t="s">
        <v>42</v>
      </c>
      <c r="B146" s="8" t="s">
        <v>871</v>
      </c>
      <c r="C146" s="8" t="s">
        <v>101</v>
      </c>
      <c r="D146" s="8" t="s">
        <v>31</v>
      </c>
      <c r="E146" s="8" t="s">
        <v>54</v>
      </c>
      <c r="F146" s="6">
        <f>SUM(Ведомственная!G593)</f>
        <v>33.799999999999997</v>
      </c>
    </row>
    <row r="147" spans="1:8" ht="30">
      <c r="A147" s="7" t="s">
        <v>525</v>
      </c>
      <c r="B147" s="8" t="s">
        <v>872</v>
      </c>
      <c r="C147" s="8"/>
      <c r="D147" s="8"/>
      <c r="E147" s="8"/>
      <c r="F147" s="6">
        <f>SUM(F148:F149)</f>
        <v>14190.3</v>
      </c>
    </row>
    <row r="148" spans="1:8" ht="30" hidden="1">
      <c r="A148" s="7" t="s">
        <v>52</v>
      </c>
      <c r="B148" s="8" t="s">
        <v>526</v>
      </c>
      <c r="C148" s="8" t="s">
        <v>93</v>
      </c>
      <c r="D148" s="8" t="s">
        <v>31</v>
      </c>
      <c r="E148" s="8" t="s">
        <v>54</v>
      </c>
      <c r="F148" s="6"/>
      <c r="G148" s="64">
        <f>SUM(Ведомственная!G595)</f>
        <v>0</v>
      </c>
    </row>
    <row r="149" spans="1:8">
      <c r="A149" s="7" t="s">
        <v>42</v>
      </c>
      <c r="B149" s="8" t="s">
        <v>872</v>
      </c>
      <c r="C149" s="8" t="s">
        <v>101</v>
      </c>
      <c r="D149" s="8" t="s">
        <v>31</v>
      </c>
      <c r="E149" s="8" t="s">
        <v>54</v>
      </c>
      <c r="F149" s="6">
        <v>14190.3</v>
      </c>
    </row>
    <row r="150" spans="1:8" ht="45">
      <c r="A150" s="7" t="s">
        <v>880</v>
      </c>
      <c r="B150" s="8" t="s">
        <v>879</v>
      </c>
      <c r="C150" s="8"/>
      <c r="D150" s="8"/>
      <c r="E150" s="8"/>
      <c r="F150" s="6">
        <f>SUM(F151)</f>
        <v>4489.3999999999996</v>
      </c>
    </row>
    <row r="151" spans="1:8" s="115" customFormat="1" ht="45">
      <c r="A151" s="7" t="s">
        <v>467</v>
      </c>
      <c r="B151" s="8" t="s">
        <v>878</v>
      </c>
      <c r="C151" s="9"/>
      <c r="D151" s="8"/>
      <c r="E151" s="8"/>
      <c r="F151" s="6">
        <f>F152+F153</f>
        <v>4489.3999999999996</v>
      </c>
      <c r="G151" s="122"/>
      <c r="H151" s="122"/>
    </row>
    <row r="152" spans="1:8" s="115" customFormat="1" ht="45">
      <c r="A152" s="7" t="s">
        <v>51</v>
      </c>
      <c r="B152" s="8" t="s">
        <v>878</v>
      </c>
      <c r="C152" s="9">
        <v>100</v>
      </c>
      <c r="D152" s="8" t="s">
        <v>31</v>
      </c>
      <c r="E152" s="8" t="s">
        <v>78</v>
      </c>
      <c r="F152" s="6">
        <f>SUM(Ведомственная!G672)</f>
        <v>3854.6</v>
      </c>
      <c r="G152" s="122"/>
      <c r="H152" s="122"/>
    </row>
    <row r="153" spans="1:8" s="115" customFormat="1" ht="30">
      <c r="A153" s="7" t="s">
        <v>52</v>
      </c>
      <c r="B153" s="8" t="s">
        <v>878</v>
      </c>
      <c r="C153" s="9">
        <v>200</v>
      </c>
      <c r="D153" s="8" t="s">
        <v>31</v>
      </c>
      <c r="E153" s="8" t="s">
        <v>78</v>
      </c>
      <c r="F153" s="6">
        <f>SUM(Ведомственная!G673)</f>
        <v>634.79999999999995</v>
      </c>
      <c r="G153" s="122"/>
      <c r="H153" s="122"/>
    </row>
    <row r="154" spans="1:8" ht="30">
      <c r="A154" s="7" t="s">
        <v>441</v>
      </c>
      <c r="B154" s="8" t="s">
        <v>442</v>
      </c>
      <c r="C154" s="9"/>
      <c r="D154" s="8"/>
      <c r="E154" s="8"/>
      <c r="F154" s="6">
        <f>SUM(F155)+F159</f>
        <v>95443.199999999983</v>
      </c>
    </row>
    <row r="155" spans="1:8" ht="30">
      <c r="A155" s="7" t="s">
        <v>469</v>
      </c>
      <c r="B155" s="9" t="s">
        <v>881</v>
      </c>
      <c r="C155" s="9"/>
      <c r="D155" s="8"/>
      <c r="E155" s="8"/>
      <c r="F155" s="6">
        <f>F156+F157+F158</f>
        <v>18409.099999999999</v>
      </c>
    </row>
    <row r="156" spans="1:8" ht="45">
      <c r="A156" s="7" t="s">
        <v>51</v>
      </c>
      <c r="B156" s="9" t="s">
        <v>881</v>
      </c>
      <c r="C156" s="9">
        <v>100</v>
      </c>
      <c r="D156" s="8" t="s">
        <v>31</v>
      </c>
      <c r="E156" s="8" t="s">
        <v>78</v>
      </c>
      <c r="F156" s="6">
        <f>SUM(Ведомственная!G676)</f>
        <v>18409.099999999999</v>
      </c>
    </row>
    <row r="157" spans="1:8" ht="30" hidden="1">
      <c r="A157" s="7" t="s">
        <v>52</v>
      </c>
      <c r="B157" s="9" t="s">
        <v>470</v>
      </c>
      <c r="C157" s="9">
        <v>200</v>
      </c>
      <c r="D157" s="8" t="s">
        <v>31</v>
      </c>
      <c r="E157" s="8" t="s">
        <v>78</v>
      </c>
      <c r="F157" s="6"/>
      <c r="G157" s="64">
        <f>SUM(Ведомственная!G677)</f>
        <v>0</v>
      </c>
    </row>
    <row r="158" spans="1:8" hidden="1">
      <c r="A158" s="7" t="s">
        <v>22</v>
      </c>
      <c r="B158" s="9" t="s">
        <v>470</v>
      </c>
      <c r="C158" s="9">
        <v>800</v>
      </c>
      <c r="D158" s="8" t="s">
        <v>31</v>
      </c>
      <c r="E158" s="8" t="s">
        <v>78</v>
      </c>
      <c r="F158" s="6"/>
      <c r="G158" s="64">
        <f>SUM(Ведомственная!G678)</f>
        <v>0</v>
      </c>
    </row>
    <row r="159" spans="1:8" ht="30">
      <c r="A159" s="7" t="s">
        <v>443</v>
      </c>
      <c r="B159" s="8" t="s">
        <v>851</v>
      </c>
      <c r="C159" s="9"/>
      <c r="D159" s="8"/>
      <c r="E159" s="8"/>
      <c r="F159" s="6">
        <f>F160+F161+F163+F162</f>
        <v>77034.099999999991</v>
      </c>
    </row>
    <row r="160" spans="1:8" ht="45">
      <c r="A160" s="7" t="s">
        <v>51</v>
      </c>
      <c r="B160" s="8" t="s">
        <v>851</v>
      </c>
      <c r="C160" s="9">
        <v>100</v>
      </c>
      <c r="D160" s="8" t="s">
        <v>31</v>
      </c>
      <c r="E160" s="8" t="s">
        <v>44</v>
      </c>
      <c r="F160" s="6">
        <f>SUM(Ведомственная!G524)</f>
        <v>68382.2</v>
      </c>
    </row>
    <row r="161" spans="1:8" ht="30">
      <c r="A161" s="7" t="s">
        <v>52</v>
      </c>
      <c r="B161" s="8" t="s">
        <v>851</v>
      </c>
      <c r="C161" s="9">
        <v>200</v>
      </c>
      <c r="D161" s="8" t="s">
        <v>31</v>
      </c>
      <c r="E161" s="8" t="s">
        <v>44</v>
      </c>
      <c r="F161" s="6">
        <f>SUM(Ведомственная!G525)</f>
        <v>8489.9</v>
      </c>
    </row>
    <row r="162" spans="1:8" ht="19.5" customHeight="1">
      <c r="A162" s="7" t="s">
        <v>42</v>
      </c>
      <c r="B162" s="8" t="s">
        <v>851</v>
      </c>
      <c r="C162" s="9">
        <v>300</v>
      </c>
      <c r="D162" s="8" t="s">
        <v>31</v>
      </c>
      <c r="E162" s="8" t="s">
        <v>44</v>
      </c>
      <c r="F162" s="6">
        <f>SUM(Ведомственная!G526)</f>
        <v>12</v>
      </c>
    </row>
    <row r="163" spans="1:8">
      <c r="A163" s="7" t="s">
        <v>22</v>
      </c>
      <c r="B163" s="8" t="s">
        <v>851</v>
      </c>
      <c r="C163" s="9">
        <v>800</v>
      </c>
      <c r="D163" s="8" t="s">
        <v>31</v>
      </c>
      <c r="E163" s="8" t="s">
        <v>44</v>
      </c>
      <c r="F163" s="6">
        <f>SUM(Ведомственная!G527)</f>
        <v>150</v>
      </c>
    </row>
    <row r="164" spans="1:8" s="180" customFormat="1" ht="28.5">
      <c r="A164" s="56" t="s">
        <v>771</v>
      </c>
      <c r="B164" s="57" t="s">
        <v>632</v>
      </c>
      <c r="C164" s="57"/>
      <c r="D164" s="68"/>
      <c r="E164" s="68"/>
      <c r="F164" s="55">
        <f>SUM(F165)</f>
        <v>401.2</v>
      </c>
      <c r="G164" s="64"/>
      <c r="H164" s="126"/>
    </row>
    <row r="165" spans="1:8" ht="45">
      <c r="A165" s="10" t="s">
        <v>788</v>
      </c>
      <c r="B165" s="11" t="s">
        <v>633</v>
      </c>
      <c r="C165" s="11"/>
      <c r="D165" s="8"/>
      <c r="E165" s="8"/>
      <c r="F165" s="6">
        <f>SUM(F166)</f>
        <v>401.2</v>
      </c>
    </row>
    <row r="166" spans="1:8" ht="60">
      <c r="A166" s="187" t="s">
        <v>634</v>
      </c>
      <c r="B166" s="11" t="s">
        <v>826</v>
      </c>
      <c r="C166" s="11"/>
      <c r="D166" s="8"/>
      <c r="E166" s="8"/>
      <c r="F166" s="6">
        <f>SUM(F167)</f>
        <v>401.2</v>
      </c>
    </row>
    <row r="167" spans="1:8" ht="30">
      <c r="A167" s="10" t="s">
        <v>52</v>
      </c>
      <c r="B167" s="11" t="s">
        <v>826</v>
      </c>
      <c r="C167" s="11" t="s">
        <v>93</v>
      </c>
      <c r="D167" s="8" t="s">
        <v>13</v>
      </c>
      <c r="E167" s="8" t="s">
        <v>172</v>
      </c>
      <c r="F167" s="6">
        <f>SUM(Ведомственная!G170)</f>
        <v>401.2</v>
      </c>
    </row>
    <row r="168" spans="1:8" s="180" customFormat="1" ht="28.5">
      <c r="A168" s="58" t="s">
        <v>727</v>
      </c>
      <c r="B168" s="18" t="s">
        <v>586</v>
      </c>
      <c r="C168" s="18"/>
      <c r="D168" s="68"/>
      <c r="E168" s="68"/>
      <c r="F168" s="52">
        <f>F169+F176</f>
        <v>7838.3</v>
      </c>
      <c r="G168" s="64"/>
      <c r="H168" s="126"/>
    </row>
    <row r="169" spans="1:8">
      <c r="A169" s="22" t="s">
        <v>128</v>
      </c>
      <c r="B169" s="12" t="s">
        <v>587</v>
      </c>
      <c r="C169" s="12"/>
      <c r="D169" s="8"/>
      <c r="E169" s="8"/>
      <c r="F169" s="13">
        <f>F170+F173</f>
        <v>154</v>
      </c>
    </row>
    <row r="170" spans="1:8">
      <c r="A170" s="22" t="s">
        <v>956</v>
      </c>
      <c r="B170" s="12" t="s">
        <v>963</v>
      </c>
      <c r="C170" s="12"/>
      <c r="D170" s="8"/>
      <c r="E170" s="8"/>
      <c r="F170" s="13">
        <f>F171</f>
        <v>154</v>
      </c>
    </row>
    <row r="171" spans="1:8" ht="30">
      <c r="A171" s="22" t="s">
        <v>807</v>
      </c>
      <c r="B171" s="12" t="s">
        <v>964</v>
      </c>
      <c r="C171" s="12"/>
      <c r="D171" s="8"/>
      <c r="E171" s="8"/>
      <c r="F171" s="13">
        <f>F172</f>
        <v>154</v>
      </c>
    </row>
    <row r="172" spans="1:8" ht="27.75" customHeight="1">
      <c r="A172" s="22" t="s">
        <v>52</v>
      </c>
      <c r="B172" s="12" t="s">
        <v>964</v>
      </c>
      <c r="C172" s="12" t="s">
        <v>93</v>
      </c>
      <c r="D172" s="8" t="s">
        <v>15</v>
      </c>
      <c r="E172" s="8" t="s">
        <v>34</v>
      </c>
      <c r="F172" s="13">
        <f>SUM(Ведомственная!G1014)</f>
        <v>154</v>
      </c>
    </row>
    <row r="173" spans="1:8" hidden="1">
      <c r="A173" s="22" t="s">
        <v>582</v>
      </c>
      <c r="B173" s="12" t="s">
        <v>583</v>
      </c>
      <c r="C173" s="12"/>
      <c r="D173" s="8"/>
      <c r="E173" s="8"/>
      <c r="F173" s="13">
        <f>F174</f>
        <v>0</v>
      </c>
    </row>
    <row r="174" spans="1:8" hidden="1">
      <c r="A174" s="22" t="s">
        <v>584</v>
      </c>
      <c r="B174" s="12" t="s">
        <v>585</v>
      </c>
      <c r="C174" s="12"/>
      <c r="D174" s="8"/>
      <c r="E174" s="8"/>
      <c r="F174" s="13">
        <f>F175</f>
        <v>0</v>
      </c>
    </row>
    <row r="175" spans="1:8" ht="45" hidden="1">
      <c r="A175" s="22" t="s">
        <v>51</v>
      </c>
      <c r="B175" s="12" t="s">
        <v>585</v>
      </c>
      <c r="C175" s="12" t="s">
        <v>91</v>
      </c>
      <c r="D175" s="8" t="s">
        <v>15</v>
      </c>
      <c r="E175" s="8" t="s">
        <v>34</v>
      </c>
      <c r="F175" s="13"/>
      <c r="G175" s="64">
        <f>SUM(Ведомственная!G1017)</f>
        <v>0</v>
      </c>
    </row>
    <row r="176" spans="1:8" ht="30">
      <c r="A176" s="35" t="s">
        <v>159</v>
      </c>
      <c r="B176" s="12" t="s">
        <v>728</v>
      </c>
      <c r="C176" s="12"/>
      <c r="D176" s="8"/>
      <c r="E176" s="8"/>
      <c r="F176" s="13">
        <f>F177</f>
        <v>7684.3</v>
      </c>
    </row>
    <row r="177" spans="1:8">
      <c r="A177" s="35" t="s">
        <v>954</v>
      </c>
      <c r="B177" s="12" t="s">
        <v>955</v>
      </c>
      <c r="C177" s="12"/>
      <c r="D177" s="8"/>
      <c r="E177" s="8"/>
      <c r="F177" s="13">
        <f>F178</f>
        <v>7684.3</v>
      </c>
    </row>
    <row r="178" spans="1:8">
      <c r="A178" s="36" t="s">
        <v>956</v>
      </c>
      <c r="B178" s="12" t="s">
        <v>957</v>
      </c>
      <c r="C178" s="12"/>
      <c r="D178" s="8"/>
      <c r="E178" s="8"/>
      <c r="F178" s="13">
        <f>F179</f>
        <v>7684.3</v>
      </c>
    </row>
    <row r="179" spans="1:8" ht="45">
      <c r="A179" s="59" t="s">
        <v>965</v>
      </c>
      <c r="B179" s="12" t="s">
        <v>958</v>
      </c>
      <c r="C179" s="12"/>
      <c r="D179" s="8"/>
      <c r="E179" s="8"/>
      <c r="F179" s="13">
        <f>F180</f>
        <v>7684.3</v>
      </c>
    </row>
    <row r="180" spans="1:8" ht="30">
      <c r="A180" s="22" t="s">
        <v>124</v>
      </c>
      <c r="B180" s="12" t="s">
        <v>958</v>
      </c>
      <c r="C180" s="12" t="s">
        <v>125</v>
      </c>
      <c r="D180" s="8" t="s">
        <v>116</v>
      </c>
      <c r="E180" s="8" t="s">
        <v>54</v>
      </c>
      <c r="F180" s="13">
        <f>SUM(Ведомственная!G990)</f>
        <v>7684.3</v>
      </c>
    </row>
    <row r="181" spans="1:8" s="180" customFormat="1" ht="57">
      <c r="A181" s="48" t="s">
        <v>770</v>
      </c>
      <c r="B181" s="68" t="s">
        <v>440</v>
      </c>
      <c r="C181" s="68"/>
      <c r="D181" s="68"/>
      <c r="E181" s="68"/>
      <c r="F181" s="55">
        <f>SUM(F182)</f>
        <v>8444.1999999999989</v>
      </c>
      <c r="G181" s="64"/>
      <c r="H181" s="125"/>
    </row>
    <row r="182" spans="1:8" ht="30">
      <c r="A182" s="7" t="s">
        <v>250</v>
      </c>
      <c r="B182" s="8" t="s">
        <v>825</v>
      </c>
      <c r="C182" s="8"/>
      <c r="D182" s="8"/>
      <c r="E182" s="8"/>
      <c r="F182" s="6">
        <f>SUM(F183:F185)</f>
        <v>8444.1999999999989</v>
      </c>
    </row>
    <row r="183" spans="1:8" ht="45">
      <c r="A183" s="7" t="s">
        <v>51</v>
      </c>
      <c r="B183" s="8" t="s">
        <v>825</v>
      </c>
      <c r="C183" s="8" t="s">
        <v>91</v>
      </c>
      <c r="D183" s="8" t="s">
        <v>54</v>
      </c>
      <c r="E183" s="8" t="s">
        <v>13</v>
      </c>
      <c r="F183" s="6">
        <f>SUM(Ведомственная!G136)</f>
        <v>4263.8999999999996</v>
      </c>
    </row>
    <row r="184" spans="1:8" ht="30">
      <c r="A184" s="7" t="s">
        <v>52</v>
      </c>
      <c r="B184" s="8" t="s">
        <v>825</v>
      </c>
      <c r="C184" s="8" t="s">
        <v>93</v>
      </c>
      <c r="D184" s="8" t="s">
        <v>54</v>
      </c>
      <c r="E184" s="8" t="s">
        <v>13</v>
      </c>
      <c r="F184" s="6">
        <f>SUM(Ведомственная!G137)</f>
        <v>4103.5</v>
      </c>
    </row>
    <row r="185" spans="1:8">
      <c r="A185" s="7" t="s">
        <v>22</v>
      </c>
      <c r="B185" s="8" t="s">
        <v>825</v>
      </c>
      <c r="C185" s="8" t="s">
        <v>98</v>
      </c>
      <c r="D185" s="8" t="s">
        <v>54</v>
      </c>
      <c r="E185" s="8" t="s">
        <v>13</v>
      </c>
      <c r="F185" s="6">
        <f>SUM(Ведомственная!G138)</f>
        <v>76.8</v>
      </c>
    </row>
    <row r="186" spans="1:8" ht="42.75">
      <c r="A186" s="56" t="s">
        <v>694</v>
      </c>
      <c r="B186" s="18" t="s">
        <v>695</v>
      </c>
      <c r="C186" s="68"/>
      <c r="D186" s="68"/>
      <c r="E186" s="68"/>
      <c r="F186" s="52">
        <f>SUM(F187)</f>
        <v>60096.7</v>
      </c>
    </row>
    <row r="187" spans="1:8">
      <c r="A187" s="10" t="s">
        <v>847</v>
      </c>
      <c r="B187" s="12" t="s">
        <v>846</v>
      </c>
      <c r="C187" s="68"/>
      <c r="D187" s="68"/>
      <c r="E187" s="68"/>
      <c r="F187" s="13">
        <f>SUM(F188)</f>
        <v>60096.7</v>
      </c>
    </row>
    <row r="188" spans="1:8">
      <c r="A188" s="66" t="s">
        <v>848</v>
      </c>
      <c r="B188" s="12" t="s">
        <v>845</v>
      </c>
      <c r="C188" s="8"/>
      <c r="D188" s="8"/>
      <c r="E188" s="8"/>
      <c r="F188" s="13">
        <f>SUM(F189)</f>
        <v>60096.7</v>
      </c>
    </row>
    <row r="189" spans="1:8" ht="30">
      <c r="A189" s="66" t="s">
        <v>52</v>
      </c>
      <c r="B189" s="12" t="s">
        <v>845</v>
      </c>
      <c r="C189" s="8" t="s">
        <v>93</v>
      </c>
      <c r="D189" s="8" t="s">
        <v>172</v>
      </c>
      <c r="E189" s="8" t="s">
        <v>54</v>
      </c>
      <c r="F189" s="13">
        <f>SUM(Ведомственная!G295)</f>
        <v>60096.7</v>
      </c>
    </row>
    <row r="190" spans="1:8" s="180" customFormat="1" ht="28.5">
      <c r="A190" s="48" t="s">
        <v>675</v>
      </c>
      <c r="B190" s="60" t="s">
        <v>251</v>
      </c>
      <c r="C190" s="60"/>
      <c r="D190" s="68"/>
      <c r="E190" s="68"/>
      <c r="F190" s="55">
        <f>SUM(F191+F198)</f>
        <v>3700</v>
      </c>
      <c r="G190" s="64"/>
      <c r="H190" s="126"/>
    </row>
    <row r="191" spans="1:8" ht="45">
      <c r="A191" s="7" t="s">
        <v>562</v>
      </c>
      <c r="B191" s="8" t="s">
        <v>252</v>
      </c>
      <c r="C191" s="9"/>
      <c r="D191" s="8"/>
      <c r="E191" s="8"/>
      <c r="F191" s="6">
        <f>SUM(F195)+F192</f>
        <v>1500</v>
      </c>
    </row>
    <row r="192" spans="1:8" ht="45" hidden="1">
      <c r="A192" s="7" t="s">
        <v>468</v>
      </c>
      <c r="B192" s="8" t="s">
        <v>589</v>
      </c>
      <c r="C192" s="9"/>
      <c r="D192" s="8"/>
      <c r="E192" s="8"/>
      <c r="F192" s="6">
        <f>SUM(F193)</f>
        <v>0</v>
      </c>
    </row>
    <row r="193" spans="1:8" ht="30" hidden="1">
      <c r="A193" s="7" t="s">
        <v>590</v>
      </c>
      <c r="B193" s="8" t="s">
        <v>591</v>
      </c>
      <c r="C193" s="9"/>
      <c r="D193" s="8"/>
      <c r="E193" s="8"/>
      <c r="F193" s="6">
        <f>SUM(F194)</f>
        <v>0</v>
      </c>
    </row>
    <row r="194" spans="1:8" hidden="1">
      <c r="A194" s="7" t="s">
        <v>22</v>
      </c>
      <c r="B194" s="8" t="s">
        <v>591</v>
      </c>
      <c r="C194" s="9">
        <v>800</v>
      </c>
      <c r="D194" s="8" t="s">
        <v>13</v>
      </c>
      <c r="E194" s="8" t="s">
        <v>24</v>
      </c>
      <c r="F194" s="6"/>
      <c r="G194" s="64">
        <f>SUM(Ведомственная!G213)</f>
        <v>0</v>
      </c>
    </row>
    <row r="195" spans="1:8" ht="45">
      <c r="A195" s="59" t="s">
        <v>18</v>
      </c>
      <c r="B195" s="8" t="s">
        <v>297</v>
      </c>
      <c r="C195" s="9"/>
      <c r="D195" s="8"/>
      <c r="E195" s="8"/>
      <c r="F195" s="6">
        <f>SUM(F196)</f>
        <v>1500</v>
      </c>
    </row>
    <row r="196" spans="1:8" ht="30">
      <c r="A196" s="7" t="s">
        <v>253</v>
      </c>
      <c r="B196" s="8" t="s">
        <v>298</v>
      </c>
      <c r="C196" s="8"/>
      <c r="D196" s="8"/>
      <c r="E196" s="8"/>
      <c r="F196" s="6">
        <f>SUM(F197)</f>
        <v>1500</v>
      </c>
    </row>
    <row r="197" spans="1:8">
      <c r="A197" s="7" t="s">
        <v>22</v>
      </c>
      <c r="B197" s="8" t="s">
        <v>298</v>
      </c>
      <c r="C197" s="8" t="s">
        <v>98</v>
      </c>
      <c r="D197" s="8" t="s">
        <v>13</v>
      </c>
      <c r="E197" s="8" t="s">
        <v>24</v>
      </c>
      <c r="F197" s="6">
        <f>SUM(Ведомственная!G216)</f>
        <v>1500</v>
      </c>
    </row>
    <row r="198" spans="1:8">
      <c r="A198" s="7" t="s">
        <v>254</v>
      </c>
      <c r="B198" s="8" t="s">
        <v>255</v>
      </c>
      <c r="C198" s="9"/>
      <c r="D198" s="8"/>
      <c r="E198" s="8"/>
      <c r="F198" s="6">
        <f>SUM(F201)+F199</f>
        <v>2200</v>
      </c>
    </row>
    <row r="199" spans="1:8" ht="30">
      <c r="A199" s="38" t="s">
        <v>100</v>
      </c>
      <c r="B199" s="8" t="s">
        <v>803</v>
      </c>
      <c r="C199" s="9"/>
      <c r="D199" s="8"/>
      <c r="E199" s="8"/>
      <c r="F199" s="6">
        <f>SUM(F200)</f>
        <v>200</v>
      </c>
    </row>
    <row r="200" spans="1:8" ht="30">
      <c r="A200" s="7" t="s">
        <v>52</v>
      </c>
      <c r="B200" s="8" t="s">
        <v>803</v>
      </c>
      <c r="C200" s="9">
        <v>200</v>
      </c>
      <c r="D200" s="8" t="s">
        <v>13</v>
      </c>
      <c r="E200" s="8" t="s">
        <v>24</v>
      </c>
      <c r="F200" s="6">
        <f>SUM(Ведомственная!G219)</f>
        <v>200</v>
      </c>
    </row>
    <row r="201" spans="1:8" ht="30">
      <c r="A201" s="59" t="s">
        <v>69</v>
      </c>
      <c r="B201" s="8" t="s">
        <v>482</v>
      </c>
      <c r="C201" s="9"/>
      <c r="D201" s="8"/>
      <c r="E201" s="8"/>
      <c r="F201" s="6">
        <f>SUM(F202)+F204</f>
        <v>2000</v>
      </c>
    </row>
    <row r="202" spans="1:8" ht="30">
      <c r="A202" s="7" t="s">
        <v>487</v>
      </c>
      <c r="B202" s="8" t="s">
        <v>296</v>
      </c>
      <c r="C202" s="8"/>
      <c r="D202" s="8"/>
      <c r="E202" s="8"/>
      <c r="F202" s="6">
        <f>SUM(F203)</f>
        <v>2000</v>
      </c>
    </row>
    <row r="203" spans="1:8" ht="30">
      <c r="A203" s="7" t="s">
        <v>248</v>
      </c>
      <c r="B203" s="8" t="s">
        <v>296</v>
      </c>
      <c r="C203" s="8" t="s">
        <v>125</v>
      </c>
      <c r="D203" s="8" t="s">
        <v>13</v>
      </c>
      <c r="E203" s="8" t="s">
        <v>24</v>
      </c>
      <c r="F203" s="6">
        <f>SUM(Ведомственная!G222)</f>
        <v>2000</v>
      </c>
    </row>
    <row r="204" spans="1:8" ht="45" hidden="1">
      <c r="A204" s="7" t="s">
        <v>505</v>
      </c>
      <c r="B204" s="8" t="s">
        <v>488</v>
      </c>
      <c r="C204" s="8"/>
      <c r="D204" s="8"/>
      <c r="E204" s="194"/>
      <c r="F204" s="6">
        <f>SUM(F205)</f>
        <v>0</v>
      </c>
    </row>
    <row r="205" spans="1:8" ht="30" hidden="1">
      <c r="A205" s="7" t="s">
        <v>248</v>
      </c>
      <c r="B205" s="8" t="s">
        <v>488</v>
      </c>
      <c r="C205" s="8" t="s">
        <v>125</v>
      </c>
      <c r="D205" s="8" t="s">
        <v>13</v>
      </c>
      <c r="E205" s="8" t="s">
        <v>24</v>
      </c>
      <c r="F205" s="6"/>
      <c r="G205" s="64">
        <f>SUM(Ведомственная!G224)</f>
        <v>0</v>
      </c>
    </row>
    <row r="206" spans="1:8" s="180" customFormat="1" ht="28.5">
      <c r="A206" s="48" t="s">
        <v>661</v>
      </c>
      <c r="B206" s="68" t="s">
        <v>227</v>
      </c>
      <c r="C206" s="60"/>
      <c r="D206" s="68"/>
      <c r="E206" s="68"/>
      <c r="F206" s="55">
        <f>SUM(F207)</f>
        <v>378</v>
      </c>
      <c r="G206" s="64"/>
      <c r="H206" s="126"/>
    </row>
    <row r="207" spans="1:8" ht="30">
      <c r="A207" s="7" t="s">
        <v>225</v>
      </c>
      <c r="B207" s="9" t="s">
        <v>821</v>
      </c>
      <c r="C207" s="9"/>
      <c r="D207" s="8"/>
      <c r="E207" s="8"/>
      <c r="F207" s="6">
        <f>SUM(F208:F209)</f>
        <v>378</v>
      </c>
    </row>
    <row r="208" spans="1:8" ht="45">
      <c r="A208" s="7" t="s">
        <v>51</v>
      </c>
      <c r="B208" s="9" t="s">
        <v>821</v>
      </c>
      <c r="C208" s="9">
        <v>100</v>
      </c>
      <c r="D208" s="8" t="s">
        <v>34</v>
      </c>
      <c r="E208" s="8" t="s">
        <v>13</v>
      </c>
      <c r="F208" s="6">
        <f>SUM(Ведомственная!G62)</f>
        <v>355.5</v>
      </c>
    </row>
    <row r="209" spans="1:8" ht="30">
      <c r="A209" s="7" t="s">
        <v>52</v>
      </c>
      <c r="B209" s="9" t="s">
        <v>821</v>
      </c>
      <c r="C209" s="8" t="s">
        <v>93</v>
      </c>
      <c r="D209" s="8" t="s">
        <v>34</v>
      </c>
      <c r="E209" s="8" t="s">
        <v>13</v>
      </c>
      <c r="F209" s="6">
        <f>SUM(Ведомственная!G63)</f>
        <v>22.5</v>
      </c>
    </row>
    <row r="210" spans="1:8" ht="28.5">
      <c r="A210" s="48" t="s">
        <v>663</v>
      </c>
      <c r="B210" s="68" t="s">
        <v>228</v>
      </c>
      <c r="C210" s="60"/>
      <c r="D210" s="68"/>
      <c r="E210" s="68"/>
      <c r="F210" s="55">
        <f>SUM(F211:F212)</f>
        <v>450</v>
      </c>
    </row>
    <row r="211" spans="1:8" ht="29.25" customHeight="1">
      <c r="A211" s="7" t="s">
        <v>52</v>
      </c>
      <c r="B211" s="9" t="s">
        <v>228</v>
      </c>
      <c r="C211" s="9">
        <v>200</v>
      </c>
      <c r="D211" s="8" t="s">
        <v>34</v>
      </c>
      <c r="E211" s="8">
        <v>13</v>
      </c>
      <c r="F211" s="6">
        <f>SUM(Ведомственная!G89)</f>
        <v>450</v>
      </c>
    </row>
    <row r="212" spans="1:8" hidden="1">
      <c r="A212" s="7" t="s">
        <v>22</v>
      </c>
      <c r="B212" s="9" t="s">
        <v>228</v>
      </c>
      <c r="C212" s="9">
        <v>800</v>
      </c>
      <c r="D212" s="8" t="s">
        <v>34</v>
      </c>
      <c r="E212" s="8">
        <v>13</v>
      </c>
      <c r="F212" s="6"/>
      <c r="G212" s="64">
        <f>SUM(Ведомственная!G90)</f>
        <v>0</v>
      </c>
    </row>
    <row r="213" spans="1:8" s="180" customFormat="1" ht="28.5">
      <c r="A213" s="206" t="s">
        <v>662</v>
      </c>
      <c r="B213" s="60" t="s">
        <v>217</v>
      </c>
      <c r="C213" s="60"/>
      <c r="D213" s="68"/>
      <c r="E213" s="68"/>
      <c r="F213" s="55">
        <f>SUM(F214)</f>
        <v>157235.39999999997</v>
      </c>
      <c r="G213" s="64"/>
      <c r="H213" s="126"/>
    </row>
    <row r="214" spans="1:8" ht="30">
      <c r="A214" s="7" t="s">
        <v>80</v>
      </c>
      <c r="B214" s="8" t="s">
        <v>218</v>
      </c>
      <c r="C214" s="8"/>
      <c r="D214" s="8"/>
      <c r="E214" s="8"/>
      <c r="F214" s="6">
        <f>SUM(F215)+F217+F221+F224+F226</f>
        <v>157235.39999999997</v>
      </c>
    </row>
    <row r="215" spans="1:8">
      <c r="A215" s="7" t="s">
        <v>219</v>
      </c>
      <c r="B215" s="8" t="s">
        <v>220</v>
      </c>
      <c r="C215" s="8"/>
      <c r="D215" s="8"/>
      <c r="E215" s="8"/>
      <c r="F215" s="6">
        <f>SUM(F216)</f>
        <v>2067.8000000000002</v>
      </c>
    </row>
    <row r="216" spans="1:8" ht="45">
      <c r="A216" s="7" t="s">
        <v>51</v>
      </c>
      <c r="B216" s="8" t="s">
        <v>220</v>
      </c>
      <c r="C216" s="8" t="s">
        <v>91</v>
      </c>
      <c r="D216" s="8" t="s">
        <v>34</v>
      </c>
      <c r="E216" s="8" t="s">
        <v>44</v>
      </c>
      <c r="F216" s="6">
        <f>SUM(Ведомственная!G58)</f>
        <v>2067.8000000000002</v>
      </c>
    </row>
    <row r="217" spans="1:8">
      <c r="A217" s="7" t="s">
        <v>82</v>
      </c>
      <c r="B217" s="8" t="s">
        <v>222</v>
      </c>
      <c r="C217" s="8"/>
      <c r="D217" s="8"/>
      <c r="E217" s="8"/>
      <c r="F217" s="6">
        <f>SUM(F218:F220)</f>
        <v>114951.4</v>
      </c>
    </row>
    <row r="218" spans="1:8" ht="45">
      <c r="A218" s="7" t="s">
        <v>51</v>
      </c>
      <c r="B218" s="8" t="s">
        <v>222</v>
      </c>
      <c r="C218" s="8" t="s">
        <v>91</v>
      </c>
      <c r="D218" s="8" t="s">
        <v>34</v>
      </c>
      <c r="E218" s="8" t="s">
        <v>13</v>
      </c>
      <c r="F218" s="6">
        <f>SUM(Ведомственная!G67)</f>
        <v>114794.9</v>
      </c>
    </row>
    <row r="219" spans="1:8" ht="30">
      <c r="A219" s="7" t="s">
        <v>52</v>
      </c>
      <c r="B219" s="8" t="s">
        <v>222</v>
      </c>
      <c r="C219" s="8" t="s">
        <v>93</v>
      </c>
      <c r="D219" s="8" t="s">
        <v>34</v>
      </c>
      <c r="E219" s="8" t="s">
        <v>13</v>
      </c>
      <c r="F219" s="6">
        <f>SUM(Ведомственная!G68)</f>
        <v>93.5</v>
      </c>
    </row>
    <row r="220" spans="1:8" ht="19.5" customHeight="1">
      <c r="A220" s="7" t="s">
        <v>42</v>
      </c>
      <c r="B220" s="8" t="s">
        <v>222</v>
      </c>
      <c r="C220" s="8" t="s">
        <v>101</v>
      </c>
      <c r="D220" s="8" t="s">
        <v>34</v>
      </c>
      <c r="E220" s="8" t="s">
        <v>13</v>
      </c>
      <c r="F220" s="6">
        <f>SUM(Ведомственная!G69)</f>
        <v>63</v>
      </c>
    </row>
    <row r="221" spans="1:8">
      <c r="A221" s="7" t="s">
        <v>97</v>
      </c>
      <c r="B221" s="9" t="s">
        <v>229</v>
      </c>
      <c r="C221" s="9"/>
      <c r="D221" s="8"/>
      <c r="E221" s="8"/>
      <c r="F221" s="6">
        <f>SUM(F222:F223)</f>
        <v>5339.4</v>
      </c>
    </row>
    <row r="222" spans="1:8" ht="30">
      <c r="A222" s="7" t="s">
        <v>52</v>
      </c>
      <c r="B222" s="9" t="s">
        <v>229</v>
      </c>
      <c r="C222" s="9">
        <v>200</v>
      </c>
      <c r="D222" s="8" t="s">
        <v>34</v>
      </c>
      <c r="E222" s="8">
        <v>13</v>
      </c>
      <c r="F222" s="6">
        <f>SUM(Ведомственная!G94)</f>
        <v>5253.9</v>
      </c>
    </row>
    <row r="223" spans="1:8">
      <c r="A223" s="7" t="s">
        <v>22</v>
      </c>
      <c r="B223" s="9" t="s">
        <v>229</v>
      </c>
      <c r="C223" s="9">
        <v>800</v>
      </c>
      <c r="D223" s="8" t="s">
        <v>34</v>
      </c>
      <c r="E223" s="8">
        <v>13</v>
      </c>
      <c r="F223" s="6">
        <f>SUM(Ведомственная!G95)</f>
        <v>85.5</v>
      </c>
    </row>
    <row r="224" spans="1:8" ht="30">
      <c r="A224" s="7" t="s">
        <v>99</v>
      </c>
      <c r="B224" s="9" t="s">
        <v>230</v>
      </c>
      <c r="C224" s="9"/>
      <c r="D224" s="8"/>
      <c r="E224" s="8"/>
      <c r="F224" s="6">
        <f>SUM(F225)</f>
        <v>12024.5</v>
      </c>
    </row>
    <row r="225" spans="1:8" ht="30">
      <c r="A225" s="7" t="s">
        <v>52</v>
      </c>
      <c r="B225" s="9" t="s">
        <v>230</v>
      </c>
      <c r="C225" s="9">
        <v>200</v>
      </c>
      <c r="D225" s="8" t="s">
        <v>34</v>
      </c>
      <c r="E225" s="8">
        <v>13</v>
      </c>
      <c r="F225" s="6">
        <f>SUM(Ведомственная!G97)</f>
        <v>12024.5</v>
      </c>
    </row>
    <row r="226" spans="1:8" ht="30">
      <c r="A226" s="7" t="s">
        <v>100</v>
      </c>
      <c r="B226" s="9" t="s">
        <v>231</v>
      </c>
      <c r="C226" s="9"/>
      <c r="D226" s="8"/>
      <c r="E226" s="8"/>
      <c r="F226" s="6">
        <f>SUM(F227:F229)</f>
        <v>22852.3</v>
      </c>
    </row>
    <row r="227" spans="1:8" ht="30">
      <c r="A227" s="7" t="s">
        <v>52</v>
      </c>
      <c r="B227" s="9" t="s">
        <v>231</v>
      </c>
      <c r="C227" s="9">
        <v>200</v>
      </c>
      <c r="D227" s="8" t="s">
        <v>34</v>
      </c>
      <c r="E227" s="8">
        <v>13</v>
      </c>
      <c r="F227" s="6">
        <f>SUM(Ведомственная!G99)</f>
        <v>16818.599999999999</v>
      </c>
    </row>
    <row r="228" spans="1:8" ht="15" customHeight="1">
      <c r="A228" s="7" t="s">
        <v>42</v>
      </c>
      <c r="B228" s="9" t="s">
        <v>231</v>
      </c>
      <c r="C228" s="9">
        <v>300</v>
      </c>
      <c r="D228" s="8" t="s">
        <v>34</v>
      </c>
      <c r="E228" s="8">
        <v>13</v>
      </c>
      <c r="F228" s="6">
        <f>SUM(Ведомственная!G100)</f>
        <v>600</v>
      </c>
    </row>
    <row r="229" spans="1:8">
      <c r="A229" s="7" t="s">
        <v>22</v>
      </c>
      <c r="B229" s="9" t="s">
        <v>231</v>
      </c>
      <c r="C229" s="9">
        <v>800</v>
      </c>
      <c r="D229" s="8" t="s">
        <v>34</v>
      </c>
      <c r="E229" s="8">
        <v>13</v>
      </c>
      <c r="F229" s="6">
        <f>SUM(Ведомственная!G101)</f>
        <v>5433.7</v>
      </c>
    </row>
    <row r="230" spans="1:8" s="180" customFormat="1" ht="28.5">
      <c r="A230" s="216" t="s">
        <v>680</v>
      </c>
      <c r="B230" s="18" t="s">
        <v>355</v>
      </c>
      <c r="C230" s="18"/>
      <c r="D230" s="18"/>
      <c r="E230" s="18"/>
      <c r="F230" s="52">
        <f>SUM(F231,F238)+F243+F245</f>
        <v>135621.19999999998</v>
      </c>
      <c r="G230" s="64"/>
      <c r="H230" s="126"/>
    </row>
    <row r="231" spans="1:8">
      <c r="A231" s="66" t="s">
        <v>35</v>
      </c>
      <c r="B231" s="12" t="s">
        <v>356</v>
      </c>
      <c r="C231" s="12"/>
      <c r="D231" s="12"/>
      <c r="E231" s="12"/>
      <c r="F231" s="13">
        <f>SUM(F232+F236)+F234</f>
        <v>112062</v>
      </c>
    </row>
    <row r="232" spans="1:8">
      <c r="A232" s="66" t="s">
        <v>309</v>
      </c>
      <c r="B232" s="12" t="s">
        <v>357</v>
      </c>
      <c r="C232" s="12"/>
      <c r="D232" s="12"/>
      <c r="E232" s="12"/>
      <c r="F232" s="13">
        <f>SUM(F233)</f>
        <v>55350</v>
      </c>
    </row>
    <row r="233" spans="1:8" ht="30">
      <c r="A233" s="66" t="s">
        <v>52</v>
      </c>
      <c r="B233" s="12" t="s">
        <v>357</v>
      </c>
      <c r="C233" s="12" t="s">
        <v>93</v>
      </c>
      <c r="D233" s="12" t="s">
        <v>172</v>
      </c>
      <c r="E233" s="12" t="s">
        <v>54</v>
      </c>
      <c r="F233" s="13">
        <f>SUM(Ведомственная!G304)</f>
        <v>55350</v>
      </c>
    </row>
    <row r="234" spans="1:8">
      <c r="A234" s="66" t="s">
        <v>310</v>
      </c>
      <c r="B234" s="12" t="s">
        <v>358</v>
      </c>
      <c r="C234" s="12"/>
      <c r="D234" s="12"/>
      <c r="E234" s="12"/>
      <c r="F234" s="13">
        <f>SUM(F235)</f>
        <v>1000</v>
      </c>
    </row>
    <row r="235" spans="1:8" ht="30">
      <c r="A235" s="66" t="s">
        <v>52</v>
      </c>
      <c r="B235" s="12" t="s">
        <v>358</v>
      </c>
      <c r="C235" s="12" t="s">
        <v>93</v>
      </c>
      <c r="D235" s="12" t="s">
        <v>172</v>
      </c>
      <c r="E235" s="12" t="s">
        <v>54</v>
      </c>
      <c r="F235" s="13">
        <f>SUM(Ведомственная!G306)</f>
        <v>1000</v>
      </c>
    </row>
    <row r="236" spans="1:8">
      <c r="A236" s="66" t="s">
        <v>311</v>
      </c>
      <c r="B236" s="12" t="s">
        <v>359</v>
      </c>
      <c r="C236" s="12"/>
      <c r="D236" s="12"/>
      <c r="E236" s="12"/>
      <c r="F236" s="13">
        <f>SUM(F237)</f>
        <v>55712</v>
      </c>
    </row>
    <row r="237" spans="1:8" ht="30">
      <c r="A237" s="66" t="s">
        <v>52</v>
      </c>
      <c r="B237" s="12" t="s">
        <v>359</v>
      </c>
      <c r="C237" s="12" t="s">
        <v>93</v>
      </c>
      <c r="D237" s="12" t="s">
        <v>172</v>
      </c>
      <c r="E237" s="12" t="s">
        <v>54</v>
      </c>
      <c r="F237" s="13">
        <f>SUM(Ведомственная!G308)</f>
        <v>55712</v>
      </c>
    </row>
    <row r="238" spans="1:8" ht="45">
      <c r="A238" s="66" t="s">
        <v>26</v>
      </c>
      <c r="B238" s="12" t="s">
        <v>360</v>
      </c>
      <c r="C238" s="12"/>
      <c r="D238" s="12"/>
      <c r="E238" s="12"/>
      <c r="F238" s="13">
        <f>SUM(F241+F239)</f>
        <v>13330.8</v>
      </c>
    </row>
    <row r="239" spans="1:8">
      <c r="A239" s="66" t="s">
        <v>310</v>
      </c>
      <c r="B239" s="12" t="s">
        <v>564</v>
      </c>
      <c r="C239" s="12"/>
      <c r="D239" s="12"/>
      <c r="E239" s="12"/>
      <c r="F239" s="13">
        <f>SUM(F240)</f>
        <v>2060.8000000000002</v>
      </c>
    </row>
    <row r="240" spans="1:8" ht="30">
      <c r="A240" s="66" t="s">
        <v>248</v>
      </c>
      <c r="B240" s="12" t="s">
        <v>564</v>
      </c>
      <c r="C240" s="12" t="s">
        <v>125</v>
      </c>
      <c r="D240" s="12" t="s">
        <v>172</v>
      </c>
      <c r="E240" s="12" t="s">
        <v>54</v>
      </c>
      <c r="F240" s="13">
        <f>SUM(Ведомственная!G311)</f>
        <v>2060.8000000000002</v>
      </c>
    </row>
    <row r="241" spans="1:8">
      <c r="A241" s="66" t="s">
        <v>311</v>
      </c>
      <c r="B241" s="12" t="s">
        <v>361</v>
      </c>
      <c r="C241" s="12"/>
      <c r="D241" s="12"/>
      <c r="E241" s="12"/>
      <c r="F241" s="13">
        <f>SUM(F242)</f>
        <v>11270</v>
      </c>
    </row>
    <row r="242" spans="1:8" ht="30">
      <c r="A242" s="66" t="s">
        <v>248</v>
      </c>
      <c r="B242" s="12" t="s">
        <v>361</v>
      </c>
      <c r="C242" s="12" t="s">
        <v>125</v>
      </c>
      <c r="D242" s="12" t="s">
        <v>172</v>
      </c>
      <c r="E242" s="12" t="s">
        <v>54</v>
      </c>
      <c r="F242" s="13">
        <f>SUM(Ведомственная!G313)</f>
        <v>11270</v>
      </c>
    </row>
    <row r="243" spans="1:8" ht="30">
      <c r="A243" s="66" t="s">
        <v>306</v>
      </c>
      <c r="B243" s="12" t="s">
        <v>623</v>
      </c>
      <c r="C243" s="12"/>
      <c r="D243" s="12"/>
      <c r="E243" s="12"/>
      <c r="F243" s="13">
        <f>SUM(F244)</f>
        <v>10000</v>
      </c>
    </row>
    <row r="244" spans="1:8" ht="30">
      <c r="A244" s="66" t="s">
        <v>307</v>
      </c>
      <c r="B244" s="12" t="s">
        <v>623</v>
      </c>
      <c r="C244" s="12" t="s">
        <v>273</v>
      </c>
      <c r="D244" s="12" t="s">
        <v>172</v>
      </c>
      <c r="E244" s="12" t="s">
        <v>54</v>
      </c>
      <c r="F244" s="13">
        <f>SUM(Ведомственная!G315)</f>
        <v>10000</v>
      </c>
    </row>
    <row r="245" spans="1:8" ht="30">
      <c r="A245" s="66" t="s">
        <v>290</v>
      </c>
      <c r="B245" s="12" t="s">
        <v>1008</v>
      </c>
      <c r="C245" s="12"/>
      <c r="D245" s="12"/>
      <c r="E245" s="12"/>
      <c r="F245" s="13">
        <f>SUM(F246)</f>
        <v>228.4</v>
      </c>
    </row>
    <row r="246" spans="1:8" ht="30">
      <c r="A246" s="66" t="s">
        <v>248</v>
      </c>
      <c r="B246" s="12" t="s">
        <v>1008</v>
      </c>
      <c r="C246" s="12" t="s">
        <v>93</v>
      </c>
      <c r="D246" s="12" t="s">
        <v>172</v>
      </c>
      <c r="E246" s="12" t="s">
        <v>54</v>
      </c>
      <c r="F246" s="13">
        <f>SUM(Ведомственная!G318)</f>
        <v>228.4</v>
      </c>
    </row>
    <row r="247" spans="1:8" s="180" customFormat="1" ht="42.75">
      <c r="A247" s="63" t="s">
        <v>677</v>
      </c>
      <c r="B247" s="18" t="s">
        <v>345</v>
      </c>
      <c r="C247" s="18"/>
      <c r="D247" s="18"/>
      <c r="E247" s="18"/>
      <c r="F247" s="52">
        <f>SUM(F248)</f>
        <v>5800</v>
      </c>
      <c r="G247" s="64"/>
      <c r="H247" s="126"/>
    </row>
    <row r="248" spans="1:8">
      <c r="A248" s="66" t="s">
        <v>35</v>
      </c>
      <c r="B248" s="12" t="s">
        <v>346</v>
      </c>
      <c r="C248" s="12"/>
      <c r="D248" s="12"/>
      <c r="E248" s="12"/>
      <c r="F248" s="13">
        <f>SUM(F249)</f>
        <v>5800</v>
      </c>
    </row>
    <row r="249" spans="1:8">
      <c r="A249" s="66" t="s">
        <v>304</v>
      </c>
      <c r="B249" s="12" t="s">
        <v>347</v>
      </c>
      <c r="C249" s="12"/>
      <c r="D249" s="12"/>
      <c r="E249" s="12"/>
      <c r="F249" s="13">
        <f>SUM(F250:F251)</f>
        <v>5800</v>
      </c>
    </row>
    <row r="250" spans="1:8" ht="30">
      <c r="A250" s="66" t="s">
        <v>52</v>
      </c>
      <c r="B250" s="12" t="s">
        <v>347</v>
      </c>
      <c r="C250" s="12" t="s">
        <v>93</v>
      </c>
      <c r="D250" s="12" t="s">
        <v>172</v>
      </c>
      <c r="E250" s="12" t="s">
        <v>44</v>
      </c>
      <c r="F250" s="13">
        <f>SUM(Ведомственная!G269)</f>
        <v>5800</v>
      </c>
    </row>
    <row r="251" spans="1:8" hidden="1">
      <c r="A251" s="66" t="s">
        <v>22</v>
      </c>
      <c r="B251" s="12" t="s">
        <v>347</v>
      </c>
      <c r="C251" s="12" t="s">
        <v>98</v>
      </c>
      <c r="D251" s="12" t="s">
        <v>172</v>
      </c>
      <c r="E251" s="12" t="s">
        <v>44</v>
      </c>
      <c r="F251" s="13"/>
      <c r="G251" s="64">
        <f>SUM(Ведомственная!G270)</f>
        <v>0</v>
      </c>
    </row>
    <row r="252" spans="1:8" s="180" customFormat="1" ht="42.75">
      <c r="A252" s="63" t="s">
        <v>678</v>
      </c>
      <c r="B252" s="18" t="s">
        <v>348</v>
      </c>
      <c r="C252" s="18"/>
      <c r="D252" s="18"/>
      <c r="E252" s="18"/>
      <c r="F252" s="52">
        <f>SUM(F253)</f>
        <v>3117</v>
      </c>
      <c r="G252" s="64"/>
      <c r="H252" s="126"/>
    </row>
    <row r="253" spans="1:8">
      <c r="A253" s="66" t="s">
        <v>35</v>
      </c>
      <c r="B253" s="12" t="s">
        <v>349</v>
      </c>
      <c r="C253" s="12"/>
      <c r="D253" s="12"/>
      <c r="E253" s="12"/>
      <c r="F253" s="13">
        <f>SUM(F256)+F254</f>
        <v>3117</v>
      </c>
    </row>
    <row r="254" spans="1:8">
      <c r="A254" s="66" t="s">
        <v>311</v>
      </c>
      <c r="B254" s="12" t="s">
        <v>362</v>
      </c>
      <c r="C254" s="12"/>
      <c r="D254" s="12"/>
      <c r="E254" s="12"/>
      <c r="F254" s="13">
        <f>SUM(F255)</f>
        <v>2050</v>
      </c>
    </row>
    <row r="255" spans="1:8" ht="30">
      <c r="A255" s="66" t="s">
        <v>52</v>
      </c>
      <c r="B255" s="12" t="s">
        <v>362</v>
      </c>
      <c r="C255" s="12" t="s">
        <v>93</v>
      </c>
      <c r="D255" s="12" t="s">
        <v>172</v>
      </c>
      <c r="E255" s="12" t="s">
        <v>54</v>
      </c>
      <c r="F255" s="13">
        <f>SUM(Ведомственная!G322)</f>
        <v>2050</v>
      </c>
      <c r="G255" s="155"/>
    </row>
    <row r="256" spans="1:8">
      <c r="A256" s="66" t="s">
        <v>304</v>
      </c>
      <c r="B256" s="12" t="s">
        <v>350</v>
      </c>
      <c r="C256" s="12"/>
      <c r="D256" s="12"/>
      <c r="E256" s="12"/>
      <c r="F256" s="13">
        <f>SUM(F257)</f>
        <v>1067</v>
      </c>
      <c r="G256" s="155"/>
    </row>
    <row r="257" spans="1:8" ht="30">
      <c r="A257" s="66" t="s">
        <v>52</v>
      </c>
      <c r="B257" s="12" t="s">
        <v>350</v>
      </c>
      <c r="C257" s="12" t="s">
        <v>93</v>
      </c>
      <c r="D257" s="12" t="s">
        <v>172</v>
      </c>
      <c r="E257" s="12" t="s">
        <v>44</v>
      </c>
      <c r="F257" s="13">
        <f>SUM(Ведомственная!G274)</f>
        <v>1067</v>
      </c>
      <c r="G257" s="155"/>
    </row>
    <row r="258" spans="1:8" s="180" customFormat="1" ht="42.75">
      <c r="A258" s="63" t="s">
        <v>672</v>
      </c>
      <c r="B258" s="18" t="s">
        <v>331</v>
      </c>
      <c r="C258" s="18"/>
      <c r="D258" s="18"/>
      <c r="E258" s="18"/>
      <c r="F258" s="52">
        <f>SUM(F259)+F266</f>
        <v>165300</v>
      </c>
      <c r="G258" s="155"/>
      <c r="H258" s="126"/>
    </row>
    <row r="259" spans="1:8" ht="30">
      <c r="A259" s="66" t="s">
        <v>302</v>
      </c>
      <c r="B259" s="12" t="s">
        <v>336</v>
      </c>
      <c r="C259" s="12"/>
      <c r="D259" s="12"/>
      <c r="E259" s="12"/>
      <c r="F259" s="13">
        <f>SUM(F260+F264)</f>
        <v>88800</v>
      </c>
    </row>
    <row r="260" spans="1:8">
      <c r="A260" s="66" t="s">
        <v>35</v>
      </c>
      <c r="B260" s="12" t="s">
        <v>337</v>
      </c>
      <c r="C260" s="12"/>
      <c r="D260" s="12"/>
      <c r="E260" s="12"/>
      <c r="F260" s="13">
        <f>SUM(F261)</f>
        <v>82800</v>
      </c>
    </row>
    <row r="261" spans="1:8" ht="45">
      <c r="A261" s="66" t="s">
        <v>303</v>
      </c>
      <c r="B261" s="12" t="s">
        <v>338</v>
      </c>
      <c r="C261" s="12"/>
      <c r="D261" s="12"/>
      <c r="E261" s="12"/>
      <c r="F261" s="13">
        <f>SUM(F262:F263)</f>
        <v>82800</v>
      </c>
    </row>
    <row r="262" spans="1:8" ht="30">
      <c r="A262" s="66" t="s">
        <v>52</v>
      </c>
      <c r="B262" s="12" t="s">
        <v>338</v>
      </c>
      <c r="C262" s="12" t="s">
        <v>93</v>
      </c>
      <c r="D262" s="12" t="s">
        <v>13</v>
      </c>
      <c r="E262" s="12" t="s">
        <v>176</v>
      </c>
      <c r="F262" s="13">
        <f>SUM(Ведомственная!G197)</f>
        <v>82800</v>
      </c>
      <c r="G262" s="155"/>
    </row>
    <row r="263" spans="1:8" ht="30" hidden="1">
      <c r="A263" s="66" t="s">
        <v>307</v>
      </c>
      <c r="B263" s="12" t="s">
        <v>338</v>
      </c>
      <c r="C263" s="12" t="s">
        <v>273</v>
      </c>
      <c r="D263" s="12" t="s">
        <v>13</v>
      </c>
      <c r="E263" s="12" t="s">
        <v>176</v>
      </c>
      <c r="F263" s="13"/>
      <c r="G263" s="155">
        <f>SUM(Ведомственная!G198)</f>
        <v>0</v>
      </c>
    </row>
    <row r="264" spans="1:8" ht="30">
      <c r="A264" s="66" t="s">
        <v>438</v>
      </c>
      <c r="B264" s="12" t="s">
        <v>658</v>
      </c>
      <c r="C264" s="12"/>
      <c r="D264" s="12"/>
      <c r="E264" s="12"/>
      <c r="F264" s="13">
        <f>SUM(F265)</f>
        <v>6000</v>
      </c>
      <c r="G264" s="155"/>
    </row>
    <row r="265" spans="1:8" ht="30">
      <c r="A265" s="66" t="s">
        <v>307</v>
      </c>
      <c r="B265" s="12" t="s">
        <v>658</v>
      </c>
      <c r="C265" s="12" t="s">
        <v>273</v>
      </c>
      <c r="D265" s="12" t="s">
        <v>13</v>
      </c>
      <c r="E265" s="12" t="s">
        <v>176</v>
      </c>
      <c r="F265" s="13">
        <f>SUM(Ведомственная!G200)</f>
        <v>6000</v>
      </c>
      <c r="G265" s="155"/>
    </row>
    <row r="266" spans="1:8" ht="30">
      <c r="A266" s="66" t="s">
        <v>299</v>
      </c>
      <c r="B266" s="12" t="s">
        <v>332</v>
      </c>
      <c r="C266" s="12"/>
      <c r="D266" s="12"/>
      <c r="E266" s="12"/>
      <c r="F266" s="13">
        <f>SUM(F267)</f>
        <v>76500</v>
      </c>
    </row>
    <row r="267" spans="1:8" ht="45">
      <c r="A267" s="66" t="s">
        <v>18</v>
      </c>
      <c r="B267" s="12" t="s">
        <v>333</v>
      </c>
      <c r="C267" s="12"/>
      <c r="D267" s="12"/>
      <c r="E267" s="12"/>
      <c r="F267" s="13">
        <f>SUM(F268+F270)</f>
        <v>76500</v>
      </c>
    </row>
    <row r="268" spans="1:8">
      <c r="A268" s="66" t="s">
        <v>20</v>
      </c>
      <c r="B268" s="12" t="s">
        <v>334</v>
      </c>
      <c r="C268" s="12"/>
      <c r="D268" s="12"/>
      <c r="E268" s="12"/>
      <c r="F268" s="13">
        <f>SUM(F269)</f>
        <v>33500</v>
      </c>
    </row>
    <row r="269" spans="1:8">
      <c r="A269" s="66" t="s">
        <v>22</v>
      </c>
      <c r="B269" s="12" t="s">
        <v>334</v>
      </c>
      <c r="C269" s="12" t="s">
        <v>98</v>
      </c>
      <c r="D269" s="12" t="s">
        <v>13</v>
      </c>
      <c r="E269" s="12" t="s">
        <v>15</v>
      </c>
      <c r="F269" s="13">
        <f>SUM(Ведомственная!G176)</f>
        <v>33500</v>
      </c>
    </row>
    <row r="270" spans="1:8">
      <c r="A270" s="66" t="s">
        <v>300</v>
      </c>
      <c r="B270" s="12" t="s">
        <v>335</v>
      </c>
      <c r="C270" s="12"/>
      <c r="D270" s="12"/>
      <c r="E270" s="12"/>
      <c r="F270" s="13">
        <f>SUM(F271)</f>
        <v>43000</v>
      </c>
    </row>
    <row r="271" spans="1:8">
      <c r="A271" s="66" t="s">
        <v>22</v>
      </c>
      <c r="B271" s="12" t="s">
        <v>335</v>
      </c>
      <c r="C271" s="12" t="s">
        <v>98</v>
      </c>
      <c r="D271" s="12" t="s">
        <v>13</v>
      </c>
      <c r="E271" s="12" t="s">
        <v>15</v>
      </c>
      <c r="F271" s="13">
        <f>SUM(Ведомственная!G178)</f>
        <v>43000</v>
      </c>
    </row>
    <row r="272" spans="1:8" s="180" customFormat="1" ht="42.75">
      <c r="A272" s="63" t="s">
        <v>673</v>
      </c>
      <c r="B272" s="18" t="s">
        <v>339</v>
      </c>
      <c r="C272" s="18"/>
      <c r="D272" s="18"/>
      <c r="E272" s="18"/>
      <c r="F272" s="52">
        <f>SUM(F273)</f>
        <v>12841.1</v>
      </c>
      <c r="G272" s="64"/>
      <c r="H272" s="126"/>
    </row>
    <row r="273" spans="1:8">
      <c r="A273" s="66" t="s">
        <v>35</v>
      </c>
      <c r="B273" s="12" t="s">
        <v>340</v>
      </c>
      <c r="C273" s="12"/>
      <c r="D273" s="12"/>
      <c r="E273" s="12"/>
      <c r="F273" s="13">
        <f>SUM(F274)</f>
        <v>12841.1</v>
      </c>
    </row>
    <row r="274" spans="1:8" ht="45">
      <c r="A274" s="66" t="s">
        <v>303</v>
      </c>
      <c r="B274" s="12" t="s">
        <v>341</v>
      </c>
      <c r="C274" s="12"/>
      <c r="D274" s="12"/>
      <c r="E274" s="12"/>
      <c r="F274" s="13">
        <f>SUM(F275)</f>
        <v>12841.1</v>
      </c>
    </row>
    <row r="275" spans="1:8" ht="30">
      <c r="A275" s="66" t="s">
        <v>52</v>
      </c>
      <c r="B275" s="12" t="s">
        <v>341</v>
      </c>
      <c r="C275" s="12" t="s">
        <v>93</v>
      </c>
      <c r="D275" s="12" t="s">
        <v>13</v>
      </c>
      <c r="E275" s="12" t="s">
        <v>176</v>
      </c>
      <c r="F275" s="13">
        <f>SUM(Ведомственная!G204)</f>
        <v>12841.1</v>
      </c>
    </row>
    <row r="276" spans="1:8" s="180" customFormat="1" ht="42.75">
      <c r="A276" s="63" t="s">
        <v>668</v>
      </c>
      <c r="B276" s="18" t="s">
        <v>320</v>
      </c>
      <c r="C276" s="18"/>
      <c r="D276" s="18"/>
      <c r="E276" s="18"/>
      <c r="F276" s="52">
        <f>SUM(F277,F287,F291)</f>
        <v>26466.6</v>
      </c>
      <c r="G276" s="64"/>
      <c r="H276" s="126"/>
    </row>
    <row r="277" spans="1:8" ht="45">
      <c r="A277" s="66" t="s">
        <v>746</v>
      </c>
      <c r="B277" s="12" t="s">
        <v>321</v>
      </c>
      <c r="C277" s="12"/>
      <c r="D277" s="12"/>
      <c r="E277" s="12"/>
      <c r="F277" s="13">
        <f>SUM(F278,F283)</f>
        <v>25441.599999999999</v>
      </c>
    </row>
    <row r="278" spans="1:8">
      <c r="A278" s="66" t="s">
        <v>35</v>
      </c>
      <c r="B278" s="12" t="s">
        <v>322</v>
      </c>
      <c r="C278" s="12"/>
      <c r="D278" s="12"/>
      <c r="E278" s="12"/>
      <c r="F278" s="13">
        <f>SUM(F279)+F281</f>
        <v>1350</v>
      </c>
    </row>
    <row r="279" spans="1:8" ht="30">
      <c r="A279" s="66" t="s">
        <v>317</v>
      </c>
      <c r="B279" s="12" t="s">
        <v>323</v>
      </c>
      <c r="C279" s="12"/>
      <c r="D279" s="12"/>
      <c r="E279" s="12"/>
      <c r="F279" s="13">
        <f>SUM(F280)</f>
        <v>1320</v>
      </c>
    </row>
    <row r="280" spans="1:8" ht="30">
      <c r="A280" s="66" t="s">
        <v>52</v>
      </c>
      <c r="B280" s="12" t="s">
        <v>323</v>
      </c>
      <c r="C280" s="12" t="s">
        <v>93</v>
      </c>
      <c r="D280" s="12" t="s">
        <v>54</v>
      </c>
      <c r="E280" s="12" t="s">
        <v>176</v>
      </c>
      <c r="F280" s="13">
        <f>SUM(Ведомственная!G144)</f>
        <v>1320</v>
      </c>
    </row>
    <row r="281" spans="1:8" ht="30">
      <c r="A281" s="66" t="s">
        <v>318</v>
      </c>
      <c r="B281" s="12" t="s">
        <v>324</v>
      </c>
      <c r="C281" s="12"/>
      <c r="D281" s="12"/>
      <c r="E281" s="12"/>
      <c r="F281" s="13">
        <f>SUM(F282)</f>
        <v>30</v>
      </c>
    </row>
    <row r="282" spans="1:8" ht="30">
      <c r="A282" s="66" t="s">
        <v>52</v>
      </c>
      <c r="B282" s="12" t="s">
        <v>324</v>
      </c>
      <c r="C282" s="12" t="s">
        <v>93</v>
      </c>
      <c r="D282" s="12" t="s">
        <v>54</v>
      </c>
      <c r="E282" s="12" t="s">
        <v>176</v>
      </c>
      <c r="F282" s="13">
        <f>SUM(Ведомственная!G146)</f>
        <v>30</v>
      </c>
    </row>
    <row r="283" spans="1:8" ht="30">
      <c r="A283" s="66" t="s">
        <v>45</v>
      </c>
      <c r="B283" s="12" t="s">
        <v>325</v>
      </c>
      <c r="C283" s="12"/>
      <c r="D283" s="12"/>
      <c r="E283" s="12"/>
      <c r="F283" s="13">
        <f>SUM(F284:F286)</f>
        <v>24091.599999999999</v>
      </c>
    </row>
    <row r="284" spans="1:8" ht="45">
      <c r="A284" s="66" t="s">
        <v>51</v>
      </c>
      <c r="B284" s="12" t="s">
        <v>325</v>
      </c>
      <c r="C284" s="12" t="s">
        <v>91</v>
      </c>
      <c r="D284" s="12" t="s">
        <v>54</v>
      </c>
      <c r="E284" s="12" t="s">
        <v>176</v>
      </c>
      <c r="F284" s="13">
        <f>SUM(Ведомственная!G148)</f>
        <v>15815.5</v>
      </c>
    </row>
    <row r="285" spans="1:8" ht="30">
      <c r="A285" s="66" t="s">
        <v>52</v>
      </c>
      <c r="B285" s="12" t="s">
        <v>325</v>
      </c>
      <c r="C285" s="12" t="s">
        <v>93</v>
      </c>
      <c r="D285" s="12" t="s">
        <v>54</v>
      </c>
      <c r="E285" s="12" t="s">
        <v>176</v>
      </c>
      <c r="F285" s="13">
        <f>SUM(Ведомственная!G149)</f>
        <v>8195.1</v>
      </c>
    </row>
    <row r="286" spans="1:8">
      <c r="A286" s="66" t="s">
        <v>22</v>
      </c>
      <c r="B286" s="12" t="s">
        <v>325</v>
      </c>
      <c r="C286" s="12" t="s">
        <v>98</v>
      </c>
      <c r="D286" s="12" t="s">
        <v>54</v>
      </c>
      <c r="E286" s="12" t="s">
        <v>176</v>
      </c>
      <c r="F286" s="13">
        <f>SUM(Ведомственная!G150)</f>
        <v>81</v>
      </c>
    </row>
    <row r="287" spans="1:8" ht="45">
      <c r="A287" s="66" t="s">
        <v>319</v>
      </c>
      <c r="B287" s="12" t="s">
        <v>326</v>
      </c>
      <c r="C287" s="12"/>
      <c r="D287" s="12"/>
      <c r="E287" s="12"/>
      <c r="F287" s="13">
        <f>SUM(F288)</f>
        <v>597.5</v>
      </c>
    </row>
    <row r="288" spans="1:8">
      <c r="A288" s="66" t="s">
        <v>35</v>
      </c>
      <c r="B288" s="12" t="s">
        <v>327</v>
      </c>
      <c r="C288" s="12"/>
      <c r="D288" s="12"/>
      <c r="E288" s="12"/>
      <c r="F288" s="13">
        <f>SUM(F289)</f>
        <v>597.5</v>
      </c>
    </row>
    <row r="289" spans="1:8" ht="30">
      <c r="A289" s="66" t="s">
        <v>318</v>
      </c>
      <c r="B289" s="12" t="s">
        <v>328</v>
      </c>
      <c r="C289" s="12"/>
      <c r="D289" s="12"/>
      <c r="E289" s="12"/>
      <c r="F289" s="13">
        <f>SUM(F290)</f>
        <v>597.5</v>
      </c>
    </row>
    <row r="290" spans="1:8" ht="30">
      <c r="A290" s="66" t="s">
        <v>52</v>
      </c>
      <c r="B290" s="12" t="s">
        <v>328</v>
      </c>
      <c r="C290" s="12" t="s">
        <v>93</v>
      </c>
      <c r="D290" s="12" t="s">
        <v>54</v>
      </c>
      <c r="E290" s="12" t="s">
        <v>176</v>
      </c>
      <c r="F290" s="13">
        <f>SUM(Ведомственная!G154)</f>
        <v>597.5</v>
      </c>
    </row>
    <row r="291" spans="1:8" ht="30">
      <c r="A291" s="66" t="s">
        <v>670</v>
      </c>
      <c r="B291" s="12" t="s">
        <v>329</v>
      </c>
      <c r="C291" s="12"/>
      <c r="D291" s="12"/>
      <c r="E291" s="12"/>
      <c r="F291" s="13">
        <f>SUM(F292)</f>
        <v>427.5</v>
      </c>
    </row>
    <row r="292" spans="1:8">
      <c r="A292" s="66" t="s">
        <v>35</v>
      </c>
      <c r="B292" s="12" t="s">
        <v>330</v>
      </c>
      <c r="C292" s="12"/>
      <c r="D292" s="12"/>
      <c r="E292" s="12"/>
      <c r="F292" s="13">
        <f>SUM(F293)</f>
        <v>427.5</v>
      </c>
    </row>
    <row r="293" spans="1:8" ht="45">
      <c r="A293" s="66" t="s">
        <v>313</v>
      </c>
      <c r="B293" s="12" t="s">
        <v>615</v>
      </c>
      <c r="C293" s="12"/>
      <c r="D293" s="12"/>
      <c r="E293" s="12"/>
      <c r="F293" s="13">
        <f>SUM(F294)</f>
        <v>427.5</v>
      </c>
    </row>
    <row r="294" spans="1:8" ht="30">
      <c r="A294" s="66" t="s">
        <v>52</v>
      </c>
      <c r="B294" s="12" t="s">
        <v>615</v>
      </c>
      <c r="C294" s="12" t="s">
        <v>93</v>
      </c>
      <c r="D294" s="12" t="s">
        <v>54</v>
      </c>
      <c r="E294" s="12" t="s">
        <v>176</v>
      </c>
      <c r="F294" s="13">
        <f>SUM(Ведомственная!G158)</f>
        <v>427.5</v>
      </c>
    </row>
    <row r="295" spans="1:8" ht="28.5" hidden="1">
      <c r="A295" s="63" t="s">
        <v>745</v>
      </c>
      <c r="B295" s="18" t="s">
        <v>596</v>
      </c>
      <c r="C295" s="18"/>
      <c r="D295" s="18"/>
      <c r="E295" s="18"/>
      <c r="F295" s="52">
        <f>SUM(F296)</f>
        <v>0</v>
      </c>
    </row>
    <row r="296" spans="1:8" hidden="1">
      <c r="A296" s="66" t="s">
        <v>35</v>
      </c>
      <c r="B296" s="12" t="s">
        <v>597</v>
      </c>
      <c r="C296" s="12"/>
      <c r="D296" s="12"/>
      <c r="E296" s="12"/>
      <c r="F296" s="13">
        <f>SUM(F297)</f>
        <v>0</v>
      </c>
    </row>
    <row r="297" spans="1:8" hidden="1">
      <c r="A297" s="66" t="s">
        <v>311</v>
      </c>
      <c r="B297" s="12" t="s">
        <v>598</v>
      </c>
      <c r="C297" s="12"/>
      <c r="D297" s="12"/>
      <c r="E297" s="12"/>
      <c r="F297" s="13">
        <f>SUM(F298)</f>
        <v>0</v>
      </c>
    </row>
    <row r="298" spans="1:8" ht="30" hidden="1">
      <c r="A298" s="66" t="s">
        <v>52</v>
      </c>
      <c r="B298" s="12" t="s">
        <v>598</v>
      </c>
      <c r="C298" s="12" t="s">
        <v>93</v>
      </c>
      <c r="D298" s="12" t="s">
        <v>172</v>
      </c>
      <c r="E298" s="12" t="s">
        <v>54</v>
      </c>
      <c r="F298" s="13"/>
      <c r="G298" s="64">
        <f>SUM(Ведомственная!G326)</f>
        <v>0</v>
      </c>
    </row>
    <row r="299" spans="1:8" s="180" customFormat="1" ht="42.75">
      <c r="A299" s="48" t="s">
        <v>679</v>
      </c>
      <c r="B299" s="60" t="s">
        <v>268</v>
      </c>
      <c r="C299" s="60"/>
      <c r="D299" s="68"/>
      <c r="E299" s="68"/>
      <c r="F299" s="55">
        <f>SUM(F311)+F300+F304</f>
        <v>6374.4</v>
      </c>
      <c r="G299" s="64"/>
      <c r="H299" s="126"/>
    </row>
    <row r="300" spans="1:8" ht="30">
      <c r="A300" s="66" t="s">
        <v>305</v>
      </c>
      <c r="B300" s="12" t="s">
        <v>351</v>
      </c>
      <c r="C300" s="12"/>
      <c r="D300" s="12"/>
      <c r="E300" s="12"/>
      <c r="F300" s="13">
        <f>SUM(F301)</f>
        <v>100</v>
      </c>
    </row>
    <row r="301" spans="1:8" ht="30">
      <c r="A301" s="66" t="s">
        <v>306</v>
      </c>
      <c r="B301" s="12" t="s">
        <v>352</v>
      </c>
      <c r="C301" s="12"/>
      <c r="D301" s="12"/>
      <c r="E301" s="12"/>
      <c r="F301" s="13">
        <f>SUM(F302:F303)</f>
        <v>100</v>
      </c>
    </row>
    <row r="302" spans="1:8" ht="30" hidden="1">
      <c r="A302" s="66" t="s">
        <v>307</v>
      </c>
      <c r="B302" s="12" t="s">
        <v>352</v>
      </c>
      <c r="C302" s="12" t="s">
        <v>273</v>
      </c>
      <c r="D302" s="12" t="s">
        <v>13</v>
      </c>
      <c r="E302" s="12" t="s">
        <v>176</v>
      </c>
      <c r="F302" s="13"/>
    </row>
    <row r="303" spans="1:8" ht="30">
      <c r="A303" s="66" t="s">
        <v>307</v>
      </c>
      <c r="B303" s="12" t="s">
        <v>352</v>
      </c>
      <c r="C303" s="12" t="s">
        <v>273</v>
      </c>
      <c r="D303" s="12" t="s">
        <v>172</v>
      </c>
      <c r="E303" s="12" t="s">
        <v>172</v>
      </c>
      <c r="F303" s="13">
        <f>SUM(Ведомственная!G342)</f>
        <v>100</v>
      </c>
    </row>
    <row r="304" spans="1:8">
      <c r="A304" s="66" t="s">
        <v>308</v>
      </c>
      <c r="B304" s="12" t="s">
        <v>353</v>
      </c>
      <c r="C304" s="12"/>
      <c r="D304" s="12"/>
      <c r="E304" s="12"/>
      <c r="F304" s="13">
        <f>SUM(F308)+F305</f>
        <v>5774.4</v>
      </c>
    </row>
    <row r="305" spans="1:8" hidden="1">
      <c r="A305" s="66" t="s">
        <v>35</v>
      </c>
      <c r="B305" s="12" t="s">
        <v>594</v>
      </c>
      <c r="C305" s="12"/>
      <c r="D305" s="12"/>
      <c r="E305" s="12"/>
      <c r="F305" s="13">
        <f>SUM(F306)</f>
        <v>0</v>
      </c>
    </row>
    <row r="306" spans="1:8" hidden="1">
      <c r="A306" s="66" t="s">
        <v>304</v>
      </c>
      <c r="B306" s="12" t="s">
        <v>595</v>
      </c>
      <c r="C306" s="12"/>
      <c r="D306" s="12"/>
      <c r="E306" s="12"/>
      <c r="F306" s="13">
        <f>SUM(F307)</f>
        <v>0</v>
      </c>
    </row>
    <row r="307" spans="1:8" ht="30" hidden="1">
      <c r="A307" s="66" t="s">
        <v>52</v>
      </c>
      <c r="B307" s="12" t="s">
        <v>595</v>
      </c>
      <c r="C307" s="12" t="s">
        <v>93</v>
      </c>
      <c r="D307" s="12" t="s">
        <v>172</v>
      </c>
      <c r="E307" s="12" t="s">
        <v>44</v>
      </c>
      <c r="F307" s="13"/>
      <c r="G307" s="64">
        <f>SUM(Ведомственная!G282)</f>
        <v>0</v>
      </c>
    </row>
    <row r="308" spans="1:8" ht="30">
      <c r="A308" s="66" t="s">
        <v>306</v>
      </c>
      <c r="B308" s="12" t="s">
        <v>354</v>
      </c>
      <c r="C308" s="12"/>
      <c r="D308" s="12"/>
      <c r="E308" s="12"/>
      <c r="F308" s="13">
        <f>SUM(F309:F310)</f>
        <v>5774.4</v>
      </c>
    </row>
    <row r="309" spans="1:8" ht="30">
      <c r="A309" s="66" t="s">
        <v>307</v>
      </c>
      <c r="B309" s="12" t="s">
        <v>354</v>
      </c>
      <c r="C309" s="12" t="s">
        <v>273</v>
      </c>
      <c r="D309" s="12" t="s">
        <v>172</v>
      </c>
      <c r="E309" s="12" t="s">
        <v>44</v>
      </c>
      <c r="F309" s="13">
        <f>SUM(Ведомственная!G284)</f>
        <v>4900</v>
      </c>
    </row>
    <row r="310" spans="1:8" ht="30">
      <c r="A310" s="66" t="s">
        <v>307</v>
      </c>
      <c r="B310" s="12" t="s">
        <v>354</v>
      </c>
      <c r="C310" s="12" t="s">
        <v>273</v>
      </c>
      <c r="D310" s="12" t="s">
        <v>172</v>
      </c>
      <c r="E310" s="12" t="s">
        <v>172</v>
      </c>
      <c r="F310" s="13">
        <f>SUM(Ведомственная!G345)</f>
        <v>874.4</v>
      </c>
    </row>
    <row r="311" spans="1:8" ht="30">
      <c r="A311" s="7" t="s">
        <v>278</v>
      </c>
      <c r="B311" s="9" t="s">
        <v>269</v>
      </c>
      <c r="C311" s="9"/>
      <c r="D311" s="8"/>
      <c r="E311" s="8"/>
      <c r="F311" s="6">
        <f>SUM(F313)</f>
        <v>500</v>
      </c>
    </row>
    <row r="312" spans="1:8" ht="60">
      <c r="A312" s="7" t="s">
        <v>573</v>
      </c>
      <c r="B312" s="9" t="s">
        <v>828</v>
      </c>
      <c r="C312" s="9"/>
      <c r="D312" s="8"/>
      <c r="E312" s="8"/>
      <c r="F312" s="6">
        <f>SUM(F313)</f>
        <v>500</v>
      </c>
    </row>
    <row r="313" spans="1:8">
      <c r="A313" s="7" t="s">
        <v>42</v>
      </c>
      <c r="B313" s="9" t="s">
        <v>828</v>
      </c>
      <c r="C313" s="9">
        <v>300</v>
      </c>
      <c r="D313" s="8" t="s">
        <v>31</v>
      </c>
      <c r="E313" s="8" t="s">
        <v>13</v>
      </c>
      <c r="F313" s="6">
        <f>SUM(Ведомственная!G418)</f>
        <v>500</v>
      </c>
    </row>
    <row r="314" spans="1:8" s="180" customFormat="1" ht="28.5">
      <c r="A314" s="63" t="s">
        <v>674</v>
      </c>
      <c r="B314" s="18" t="s">
        <v>342</v>
      </c>
      <c r="C314" s="18"/>
      <c r="D314" s="18"/>
      <c r="E314" s="18"/>
      <c r="F314" s="52">
        <f>SUM(F321)+F315</f>
        <v>10466.799999999999</v>
      </c>
      <c r="G314" s="64"/>
      <c r="H314" s="126"/>
    </row>
    <row r="315" spans="1:8" ht="30">
      <c r="A315" s="66" t="s">
        <v>306</v>
      </c>
      <c r="B315" s="43" t="s">
        <v>365</v>
      </c>
      <c r="C315" s="43"/>
      <c r="D315" s="43"/>
      <c r="E315" s="43"/>
      <c r="F315" s="158">
        <f>SUM(F316:F320)</f>
        <v>4640</v>
      </c>
    </row>
    <row r="316" spans="1:8" ht="30" hidden="1">
      <c r="A316" s="66" t="s">
        <v>307</v>
      </c>
      <c r="B316" s="43" t="s">
        <v>365</v>
      </c>
      <c r="C316" s="43" t="s">
        <v>273</v>
      </c>
      <c r="D316" s="43" t="s">
        <v>13</v>
      </c>
      <c r="E316" s="43" t="s">
        <v>176</v>
      </c>
      <c r="F316" s="158"/>
      <c r="G316" s="64">
        <f>SUM(Ведомственная!G207)</f>
        <v>0</v>
      </c>
    </row>
    <row r="317" spans="1:8" ht="30">
      <c r="A317" s="66" t="s">
        <v>307</v>
      </c>
      <c r="B317" s="43" t="s">
        <v>365</v>
      </c>
      <c r="C317" s="43" t="s">
        <v>273</v>
      </c>
      <c r="D317" s="43" t="s">
        <v>172</v>
      </c>
      <c r="E317" s="43" t="s">
        <v>172</v>
      </c>
      <c r="F317" s="158">
        <f>SUM(Ведомственная!G348)</f>
        <v>2640</v>
      </c>
    </row>
    <row r="318" spans="1:8" ht="30">
      <c r="A318" s="66" t="s">
        <v>307</v>
      </c>
      <c r="B318" s="43" t="s">
        <v>365</v>
      </c>
      <c r="C318" s="43" t="s">
        <v>273</v>
      </c>
      <c r="D318" s="43" t="s">
        <v>15</v>
      </c>
      <c r="E318" s="43" t="s">
        <v>13</v>
      </c>
      <c r="F318" s="158">
        <f>SUM(Ведомственная!G399)</f>
        <v>300</v>
      </c>
    </row>
    <row r="319" spans="1:8" ht="30" hidden="1">
      <c r="A319" s="66" t="s">
        <v>307</v>
      </c>
      <c r="B319" s="43" t="s">
        <v>365</v>
      </c>
      <c r="C319" s="43" t="s">
        <v>273</v>
      </c>
      <c r="D319" s="43" t="s">
        <v>15</v>
      </c>
      <c r="E319" s="43" t="s">
        <v>34</v>
      </c>
      <c r="F319" s="158"/>
    </row>
    <row r="320" spans="1:8" ht="30">
      <c r="A320" s="66" t="s">
        <v>307</v>
      </c>
      <c r="B320" s="43" t="s">
        <v>365</v>
      </c>
      <c r="C320" s="43" t="s">
        <v>273</v>
      </c>
      <c r="D320" s="43" t="s">
        <v>173</v>
      </c>
      <c r="E320" s="43" t="s">
        <v>34</v>
      </c>
      <c r="F320" s="158">
        <f>SUM(Ведомственная!G449)</f>
        <v>1700</v>
      </c>
    </row>
    <row r="321" spans="1:8" ht="30">
      <c r="A321" s="66" t="s">
        <v>676</v>
      </c>
      <c r="B321" s="12" t="s">
        <v>343</v>
      </c>
      <c r="C321" s="12"/>
      <c r="D321" s="12"/>
      <c r="E321" s="12"/>
      <c r="F321" s="13">
        <f>SUM(F322)</f>
        <v>5826.8</v>
      </c>
    </row>
    <row r="322" spans="1:8" ht="30">
      <c r="A322" s="66" t="s">
        <v>45</v>
      </c>
      <c r="B322" s="12" t="s">
        <v>344</v>
      </c>
      <c r="C322" s="12"/>
      <c r="D322" s="12"/>
      <c r="E322" s="12"/>
      <c r="F322" s="13">
        <f>SUM(F323:F325)</f>
        <v>5826.8</v>
      </c>
    </row>
    <row r="323" spans="1:8" ht="45">
      <c r="A323" s="66" t="s">
        <v>51</v>
      </c>
      <c r="B323" s="12" t="s">
        <v>344</v>
      </c>
      <c r="C323" s="12" t="s">
        <v>91</v>
      </c>
      <c r="D323" s="12" t="s">
        <v>13</v>
      </c>
      <c r="E323" s="12" t="s">
        <v>24</v>
      </c>
      <c r="F323" s="13">
        <f>SUM(Ведомственная!G228)</f>
        <v>4777.5</v>
      </c>
    </row>
    <row r="324" spans="1:8" ht="30">
      <c r="A324" s="66" t="s">
        <v>52</v>
      </c>
      <c r="B324" s="12" t="s">
        <v>344</v>
      </c>
      <c r="C324" s="12" t="s">
        <v>93</v>
      </c>
      <c r="D324" s="12" t="s">
        <v>13</v>
      </c>
      <c r="E324" s="12" t="s">
        <v>24</v>
      </c>
      <c r="F324" s="13">
        <f>SUM(Ведомственная!G229)</f>
        <v>1027.5</v>
      </c>
    </row>
    <row r="325" spans="1:8">
      <c r="A325" s="66" t="s">
        <v>22</v>
      </c>
      <c r="B325" s="12" t="s">
        <v>344</v>
      </c>
      <c r="C325" s="12" t="s">
        <v>98</v>
      </c>
      <c r="D325" s="12" t="s">
        <v>13</v>
      </c>
      <c r="E325" s="12" t="s">
        <v>24</v>
      </c>
      <c r="F325" s="13">
        <f>SUM(Ведомственная!G230)</f>
        <v>21.8</v>
      </c>
    </row>
    <row r="326" spans="1:8" s="180" customFormat="1" ht="28.5">
      <c r="A326" s="48" t="s">
        <v>688</v>
      </c>
      <c r="B326" s="60" t="s">
        <v>266</v>
      </c>
      <c r="C326" s="60"/>
      <c r="D326" s="68"/>
      <c r="E326" s="68"/>
      <c r="F326" s="55">
        <f>SUM(F327+F335+F333)</f>
        <v>6743.5</v>
      </c>
      <c r="G326" s="64"/>
      <c r="H326" s="126"/>
    </row>
    <row r="327" spans="1:8" ht="14.25" customHeight="1">
      <c r="A327" s="7" t="s">
        <v>35</v>
      </c>
      <c r="B327" s="9" t="s">
        <v>275</v>
      </c>
      <c r="C327" s="9"/>
      <c r="D327" s="8"/>
      <c r="E327" s="8"/>
      <c r="F327" s="6">
        <f>SUM(F328)+F330</f>
        <v>1010</v>
      </c>
    </row>
    <row r="328" spans="1:8" ht="45" hidden="1">
      <c r="A328" s="7" t="s">
        <v>313</v>
      </c>
      <c r="B328" s="9" t="s">
        <v>314</v>
      </c>
      <c r="C328" s="9"/>
      <c r="D328" s="8"/>
      <c r="E328" s="8"/>
      <c r="F328" s="6">
        <f>SUM(F329)</f>
        <v>0</v>
      </c>
    </row>
    <row r="329" spans="1:8" hidden="1">
      <c r="A329" s="7" t="s">
        <v>92</v>
      </c>
      <c r="B329" s="9" t="s">
        <v>314</v>
      </c>
      <c r="C329" s="8" t="s">
        <v>93</v>
      </c>
      <c r="D329" s="8"/>
      <c r="E329" s="8"/>
      <c r="F329" s="6"/>
      <c r="G329" s="64">
        <f>SUM(Ведомственная!G367)</f>
        <v>0</v>
      </c>
    </row>
    <row r="330" spans="1:8" ht="45">
      <c r="A330" s="7" t="s">
        <v>313</v>
      </c>
      <c r="B330" s="9" t="s">
        <v>314</v>
      </c>
      <c r="C330" s="9"/>
      <c r="D330" s="8"/>
      <c r="E330" s="8"/>
      <c r="F330" s="6">
        <f>SUM(F331:F332)</f>
        <v>1010</v>
      </c>
    </row>
    <row r="331" spans="1:8" ht="45">
      <c r="A331" s="7" t="s">
        <v>51</v>
      </c>
      <c r="B331" s="9" t="s">
        <v>314</v>
      </c>
      <c r="C331" s="9">
        <v>100</v>
      </c>
      <c r="D331" s="8" t="s">
        <v>78</v>
      </c>
      <c r="E331" s="8" t="s">
        <v>172</v>
      </c>
      <c r="F331" s="6">
        <f>SUM(Ведомственная!G369)</f>
        <v>1</v>
      </c>
    </row>
    <row r="332" spans="1:8" ht="30">
      <c r="A332" s="7" t="s">
        <v>52</v>
      </c>
      <c r="B332" s="9" t="s">
        <v>314</v>
      </c>
      <c r="C332" s="8" t="s">
        <v>93</v>
      </c>
      <c r="D332" s="8" t="s">
        <v>78</v>
      </c>
      <c r="E332" s="8" t="s">
        <v>172</v>
      </c>
      <c r="F332" s="6">
        <f>SUM(Ведомственная!G370)</f>
        <v>1009</v>
      </c>
    </row>
    <row r="333" spans="1:8" ht="30">
      <c r="A333" s="66" t="s">
        <v>306</v>
      </c>
      <c r="B333" s="9" t="s">
        <v>696</v>
      </c>
      <c r="C333" s="8"/>
      <c r="D333" s="8"/>
      <c r="E333" s="8"/>
      <c r="F333" s="6">
        <f>SUM(F334)</f>
        <v>100</v>
      </c>
    </row>
    <row r="334" spans="1:8" ht="30">
      <c r="A334" s="66" t="s">
        <v>307</v>
      </c>
      <c r="B334" s="9" t="s">
        <v>696</v>
      </c>
      <c r="C334" s="8" t="s">
        <v>273</v>
      </c>
      <c r="D334" s="8" t="s">
        <v>78</v>
      </c>
      <c r="E334" s="8" t="s">
        <v>172</v>
      </c>
      <c r="F334" s="6">
        <f>SUM(Ведомственная!G372)</f>
        <v>100</v>
      </c>
    </row>
    <row r="335" spans="1:8" ht="30">
      <c r="A335" s="7" t="s">
        <v>45</v>
      </c>
      <c r="B335" s="9" t="s">
        <v>267</v>
      </c>
      <c r="C335" s="9"/>
      <c r="D335" s="8"/>
      <c r="E335" s="8"/>
      <c r="F335" s="6">
        <f>SUM(F336:F338)</f>
        <v>5633.5</v>
      </c>
    </row>
    <row r="336" spans="1:8" ht="45">
      <c r="A336" s="7" t="s">
        <v>51</v>
      </c>
      <c r="B336" s="9" t="s">
        <v>267</v>
      </c>
      <c r="C336" s="8" t="s">
        <v>91</v>
      </c>
      <c r="D336" s="8" t="s">
        <v>78</v>
      </c>
      <c r="E336" s="8" t="s">
        <v>54</v>
      </c>
      <c r="F336" s="6">
        <f>SUM(Ведомственная!G360)</f>
        <v>4750.2</v>
      </c>
    </row>
    <row r="337" spans="1:8" ht="30">
      <c r="A337" s="7" t="s">
        <v>52</v>
      </c>
      <c r="B337" s="9" t="s">
        <v>267</v>
      </c>
      <c r="C337" s="8" t="s">
        <v>93</v>
      </c>
      <c r="D337" s="8" t="s">
        <v>78</v>
      </c>
      <c r="E337" s="8" t="s">
        <v>54</v>
      </c>
      <c r="F337" s="6">
        <f>SUM(Ведомственная!G361)</f>
        <v>829.3</v>
      </c>
    </row>
    <row r="338" spans="1:8">
      <c r="A338" s="7" t="s">
        <v>22</v>
      </c>
      <c r="B338" s="9" t="s">
        <v>267</v>
      </c>
      <c r="C338" s="8" t="s">
        <v>98</v>
      </c>
      <c r="D338" s="8" t="s">
        <v>78</v>
      </c>
      <c r="E338" s="8" t="s">
        <v>54</v>
      </c>
      <c r="F338" s="6">
        <f>SUM(Ведомственная!G362)</f>
        <v>54</v>
      </c>
    </row>
    <row r="339" spans="1:8" s="180" customFormat="1" ht="42.75">
      <c r="A339" s="48" t="s">
        <v>665</v>
      </c>
      <c r="B339" s="60" t="s">
        <v>232</v>
      </c>
      <c r="C339" s="60"/>
      <c r="D339" s="68"/>
      <c r="E339" s="68"/>
      <c r="F339" s="55">
        <f>SUM(F340)+F359+F351</f>
        <v>36013</v>
      </c>
      <c r="G339" s="156"/>
      <c r="H339" s="126"/>
    </row>
    <row r="340" spans="1:8" ht="30">
      <c r="A340" s="7" t="s">
        <v>233</v>
      </c>
      <c r="B340" s="9" t="s">
        <v>234</v>
      </c>
      <c r="C340" s="9"/>
      <c r="D340" s="8"/>
      <c r="E340" s="8"/>
      <c r="F340" s="6">
        <f>SUM(F343)+F341</f>
        <v>25834.400000000001</v>
      </c>
    </row>
    <row r="341" spans="1:8" ht="45" hidden="1">
      <c r="A341" s="66" t="s">
        <v>485</v>
      </c>
      <c r="B341" s="9" t="s">
        <v>486</v>
      </c>
      <c r="C341" s="43"/>
      <c r="D341" s="158"/>
      <c r="E341" s="194"/>
      <c r="F341" s="158">
        <f>F342</f>
        <v>0</v>
      </c>
    </row>
    <row r="342" spans="1:8" ht="30" hidden="1">
      <c r="A342" s="66" t="s">
        <v>307</v>
      </c>
      <c r="B342" s="9" t="s">
        <v>486</v>
      </c>
      <c r="C342" s="43" t="s">
        <v>273</v>
      </c>
      <c r="D342" s="8" t="s">
        <v>116</v>
      </c>
      <c r="E342" s="8" t="s">
        <v>34</v>
      </c>
      <c r="F342" s="158"/>
      <c r="G342" s="64">
        <f>Ведомственная!G378</f>
        <v>0</v>
      </c>
    </row>
    <row r="343" spans="1:8" ht="30">
      <c r="A343" s="7" t="s">
        <v>80</v>
      </c>
      <c r="B343" s="9" t="s">
        <v>235</v>
      </c>
      <c r="C343" s="9"/>
      <c r="D343" s="8"/>
      <c r="E343" s="8"/>
      <c r="F343" s="6">
        <f>SUM(F344)</f>
        <v>25834.400000000001</v>
      </c>
    </row>
    <row r="344" spans="1:8" ht="30">
      <c r="A344" s="7" t="s">
        <v>236</v>
      </c>
      <c r="B344" s="9" t="s">
        <v>237</v>
      </c>
      <c r="C344" s="9"/>
      <c r="D344" s="8"/>
      <c r="E344" s="8"/>
      <c r="F344" s="6">
        <f>SUM(F345:F350)</f>
        <v>25834.400000000001</v>
      </c>
    </row>
    <row r="345" spans="1:8" ht="29.25" customHeight="1">
      <c r="A345" s="7" t="s">
        <v>52</v>
      </c>
      <c r="B345" s="9" t="s">
        <v>237</v>
      </c>
      <c r="C345" s="9">
        <v>200</v>
      </c>
      <c r="D345" s="8" t="s">
        <v>34</v>
      </c>
      <c r="E345" s="8">
        <v>13</v>
      </c>
      <c r="F345" s="6">
        <f>SUM(Ведомственная!G106)</f>
        <v>13714.400000000001</v>
      </c>
    </row>
    <row r="346" spans="1:8" ht="28.5" customHeight="1">
      <c r="A346" s="7" t="s">
        <v>52</v>
      </c>
      <c r="B346" s="9" t="s">
        <v>237</v>
      </c>
      <c r="C346" s="9">
        <v>200</v>
      </c>
      <c r="D346" s="8" t="s">
        <v>13</v>
      </c>
      <c r="E346" s="8" t="s">
        <v>15</v>
      </c>
      <c r="F346" s="6">
        <f>SUM(Ведомственная!G183)</f>
        <v>100</v>
      </c>
    </row>
    <row r="347" spans="1:8" ht="30" hidden="1">
      <c r="A347" s="7" t="s">
        <v>52</v>
      </c>
      <c r="B347" s="9" t="s">
        <v>237</v>
      </c>
      <c r="C347" s="9">
        <v>200</v>
      </c>
      <c r="D347" s="8" t="s">
        <v>172</v>
      </c>
      <c r="E347" s="8" t="s">
        <v>44</v>
      </c>
      <c r="F347" s="6"/>
      <c r="G347" s="64">
        <f>SUM(Ведомственная!G289)</f>
        <v>0</v>
      </c>
    </row>
    <row r="348" spans="1:8" ht="30" hidden="1">
      <c r="A348" s="7" t="s">
        <v>52</v>
      </c>
      <c r="B348" s="9" t="s">
        <v>237</v>
      </c>
      <c r="C348" s="9">
        <v>200</v>
      </c>
      <c r="D348" s="8" t="s">
        <v>116</v>
      </c>
      <c r="E348" s="8" t="s">
        <v>44</v>
      </c>
      <c r="F348" s="6"/>
      <c r="G348" s="64">
        <f>SUM(Ведомственная!G384)</f>
        <v>0</v>
      </c>
    </row>
    <row r="349" spans="1:8" ht="30">
      <c r="A349" s="66" t="s">
        <v>307</v>
      </c>
      <c r="B349" s="9" t="s">
        <v>237</v>
      </c>
      <c r="C349" s="9">
        <v>400</v>
      </c>
      <c r="D349" s="8" t="s">
        <v>172</v>
      </c>
      <c r="E349" s="8" t="s">
        <v>44</v>
      </c>
      <c r="F349" s="6">
        <f>SUM(Ведомственная!G290)</f>
        <v>12000</v>
      </c>
    </row>
    <row r="350" spans="1:8">
      <c r="A350" s="7" t="s">
        <v>22</v>
      </c>
      <c r="B350" s="9" t="s">
        <v>237</v>
      </c>
      <c r="C350" s="9">
        <v>800</v>
      </c>
      <c r="D350" s="8" t="s">
        <v>34</v>
      </c>
      <c r="E350" s="8">
        <v>13</v>
      </c>
      <c r="F350" s="6">
        <f>SUM(Ведомственная!G107)</f>
        <v>20</v>
      </c>
    </row>
    <row r="351" spans="1:8" ht="45">
      <c r="A351" s="7" t="s">
        <v>256</v>
      </c>
      <c r="B351" s="9" t="s">
        <v>257</v>
      </c>
      <c r="C351" s="8"/>
      <c r="D351" s="8"/>
      <c r="E351" s="8"/>
      <c r="F351" s="6">
        <f>SUM(F352)+F353+F355+F357</f>
        <v>4189.6000000000004</v>
      </c>
    </row>
    <row r="352" spans="1:8" ht="30">
      <c r="A352" s="7" t="s">
        <v>52</v>
      </c>
      <c r="B352" s="9" t="s">
        <v>257</v>
      </c>
      <c r="C352" s="8" t="s">
        <v>93</v>
      </c>
      <c r="D352" s="8" t="s">
        <v>13</v>
      </c>
      <c r="E352" s="8" t="s">
        <v>24</v>
      </c>
      <c r="F352" s="6">
        <f>SUM(Ведомственная!G233)</f>
        <v>3572.6</v>
      </c>
    </row>
    <row r="353" spans="1:8" ht="30">
      <c r="A353" s="7" t="s">
        <v>683</v>
      </c>
      <c r="B353" s="9" t="s">
        <v>829</v>
      </c>
      <c r="C353" s="8"/>
      <c r="D353" s="8"/>
      <c r="E353" s="8"/>
      <c r="F353" s="6">
        <f>SUM(F354)</f>
        <v>265</v>
      </c>
    </row>
    <row r="354" spans="1:8" ht="30">
      <c r="A354" s="7" t="s">
        <v>52</v>
      </c>
      <c r="B354" s="9" t="s">
        <v>829</v>
      </c>
      <c r="C354" s="8" t="s">
        <v>93</v>
      </c>
      <c r="D354" s="8" t="s">
        <v>13</v>
      </c>
      <c r="E354" s="8" t="s">
        <v>24</v>
      </c>
      <c r="F354" s="6">
        <f>SUM(Ведомственная!G235)</f>
        <v>265</v>
      </c>
    </row>
    <row r="355" spans="1:8" ht="30">
      <c r="A355" s="7" t="s">
        <v>832</v>
      </c>
      <c r="B355" s="9" t="s">
        <v>831</v>
      </c>
      <c r="C355" s="8"/>
      <c r="D355" s="8"/>
      <c r="E355" s="8"/>
      <c r="F355" s="6">
        <f>SUM(F356)</f>
        <v>50</v>
      </c>
    </row>
    <row r="356" spans="1:8" ht="30">
      <c r="A356" s="7" t="s">
        <v>52</v>
      </c>
      <c r="B356" s="9" t="s">
        <v>831</v>
      </c>
      <c r="C356" s="8" t="s">
        <v>93</v>
      </c>
      <c r="D356" s="8" t="s">
        <v>13</v>
      </c>
      <c r="E356" s="8" t="s">
        <v>24</v>
      </c>
      <c r="F356" s="6">
        <f>SUM(Ведомственная!G237)</f>
        <v>50</v>
      </c>
    </row>
    <row r="357" spans="1:8" ht="30">
      <c r="A357" s="7" t="s">
        <v>684</v>
      </c>
      <c r="B357" s="9" t="s">
        <v>830</v>
      </c>
      <c r="C357" s="8"/>
      <c r="D357" s="8"/>
      <c r="E357" s="8"/>
      <c r="F357" s="6">
        <f>SUM(F358)</f>
        <v>302</v>
      </c>
    </row>
    <row r="358" spans="1:8" ht="30">
      <c r="A358" s="7" t="s">
        <v>52</v>
      </c>
      <c r="B358" s="9" t="s">
        <v>830</v>
      </c>
      <c r="C358" s="8" t="s">
        <v>93</v>
      </c>
      <c r="D358" s="8" t="s">
        <v>13</v>
      </c>
      <c r="E358" s="8" t="s">
        <v>24</v>
      </c>
      <c r="F358" s="6">
        <f>SUM(Ведомственная!G238)</f>
        <v>302</v>
      </c>
    </row>
    <row r="359" spans="1:8" ht="30">
      <c r="A359" s="7" t="s">
        <v>238</v>
      </c>
      <c r="B359" s="9" t="s">
        <v>239</v>
      </c>
      <c r="C359" s="9"/>
      <c r="D359" s="8"/>
      <c r="E359" s="8"/>
      <c r="F359" s="6">
        <f>SUM(F360)+F364</f>
        <v>5989</v>
      </c>
    </row>
    <row r="360" spans="1:8" ht="30">
      <c r="A360" s="7" t="s">
        <v>80</v>
      </c>
      <c r="B360" s="9" t="s">
        <v>240</v>
      </c>
      <c r="C360" s="9"/>
      <c r="D360" s="8"/>
      <c r="E360" s="8"/>
      <c r="F360" s="6">
        <f>SUM(F361)</f>
        <v>989</v>
      </c>
    </row>
    <row r="361" spans="1:8" ht="30">
      <c r="A361" s="7" t="s">
        <v>236</v>
      </c>
      <c r="B361" s="9" t="s">
        <v>241</v>
      </c>
      <c r="C361" s="9"/>
      <c r="D361" s="8"/>
      <c r="E361" s="8"/>
      <c r="F361" s="6">
        <f>SUM(F362:F363)</f>
        <v>989</v>
      </c>
    </row>
    <row r="362" spans="1:8" ht="29.25" customHeight="1">
      <c r="A362" s="7" t="s">
        <v>52</v>
      </c>
      <c r="B362" s="9" t="s">
        <v>241</v>
      </c>
      <c r="C362" s="9">
        <v>200</v>
      </c>
      <c r="D362" s="8" t="s">
        <v>34</v>
      </c>
      <c r="E362" s="8">
        <v>13</v>
      </c>
      <c r="F362" s="6">
        <f>SUM(Ведомственная!G111)</f>
        <v>989</v>
      </c>
    </row>
    <row r="363" spans="1:8" ht="28.5" hidden="1" customHeight="1">
      <c r="A363" s="7" t="s">
        <v>22</v>
      </c>
      <c r="B363" s="9" t="s">
        <v>241</v>
      </c>
      <c r="C363" s="9">
        <v>800</v>
      </c>
      <c r="D363" s="8" t="s">
        <v>34</v>
      </c>
      <c r="E363" s="8">
        <v>13</v>
      </c>
      <c r="F363" s="6"/>
      <c r="G363" s="64">
        <f>SUM(Ведомственная!G112)</f>
        <v>0</v>
      </c>
    </row>
    <row r="364" spans="1:8" ht="28.5" customHeight="1">
      <c r="A364" s="7" t="s">
        <v>997</v>
      </c>
      <c r="B364" s="9" t="s">
        <v>996</v>
      </c>
      <c r="C364" s="9"/>
      <c r="D364" s="8"/>
      <c r="E364" s="8"/>
      <c r="F364" s="6">
        <f>SUM(F365)</f>
        <v>5000</v>
      </c>
    </row>
    <row r="365" spans="1:8" ht="21" customHeight="1">
      <c r="A365" s="7" t="s">
        <v>22</v>
      </c>
      <c r="B365" s="9" t="s">
        <v>996</v>
      </c>
      <c r="C365" s="9">
        <v>800</v>
      </c>
      <c r="D365" s="8" t="s">
        <v>13</v>
      </c>
      <c r="E365" s="8" t="s">
        <v>15</v>
      </c>
      <c r="F365" s="6">
        <f>SUM(Ведомственная!G186)</f>
        <v>5000</v>
      </c>
    </row>
    <row r="366" spans="1:8" s="180" customFormat="1" ht="29.25" customHeight="1">
      <c r="A366" s="48" t="s">
        <v>691</v>
      </c>
      <c r="B366" s="60" t="s">
        <v>260</v>
      </c>
      <c r="C366" s="68"/>
      <c r="D366" s="68"/>
      <c r="E366" s="68"/>
      <c r="F366" s="55">
        <f>SUM(F367)+F371+F373</f>
        <v>50620.5</v>
      </c>
      <c r="G366" s="64"/>
      <c r="H366" s="126"/>
    </row>
    <row r="367" spans="1:8" ht="30">
      <c r="A367" s="7" t="s">
        <v>261</v>
      </c>
      <c r="B367" s="9" t="s">
        <v>263</v>
      </c>
      <c r="C367" s="8"/>
      <c r="D367" s="8"/>
      <c r="E367" s="8"/>
      <c r="F367" s="6">
        <f>SUM(F368)</f>
        <v>250</v>
      </c>
    </row>
    <row r="368" spans="1:8">
      <c r="A368" s="7" t="s">
        <v>92</v>
      </c>
      <c r="B368" s="9" t="s">
        <v>263</v>
      </c>
      <c r="C368" s="8" t="s">
        <v>93</v>
      </c>
      <c r="D368" s="8" t="s">
        <v>172</v>
      </c>
      <c r="E368" s="8" t="s">
        <v>172</v>
      </c>
      <c r="F368" s="6">
        <f>SUM(Ведомственная!G351)</f>
        <v>250</v>
      </c>
    </row>
    <row r="369" spans="1:8" ht="30" hidden="1">
      <c r="A369" s="66" t="s">
        <v>438</v>
      </c>
      <c r="B369" s="43" t="s">
        <v>439</v>
      </c>
      <c r="C369" s="43"/>
      <c r="D369" s="43"/>
      <c r="E369" s="43"/>
      <c r="F369" s="158">
        <f>SUM(F370)</f>
        <v>0</v>
      </c>
    </row>
    <row r="370" spans="1:8" ht="30" hidden="1">
      <c r="A370" s="66" t="s">
        <v>307</v>
      </c>
      <c r="B370" s="43" t="s">
        <v>439</v>
      </c>
      <c r="C370" s="43" t="s">
        <v>273</v>
      </c>
      <c r="D370" s="43" t="s">
        <v>172</v>
      </c>
      <c r="E370" s="43" t="s">
        <v>172</v>
      </c>
      <c r="F370" s="158"/>
    </row>
    <row r="371" spans="1:8" ht="75" hidden="1">
      <c r="A371" s="7" t="s">
        <v>270</v>
      </c>
      <c r="B371" s="9" t="s">
        <v>271</v>
      </c>
      <c r="C371" s="9"/>
      <c r="D371" s="8"/>
      <c r="E371" s="8"/>
      <c r="F371" s="6">
        <f>SUM(F372)</f>
        <v>0</v>
      </c>
    </row>
    <row r="372" spans="1:8" ht="30" hidden="1">
      <c r="A372" s="66" t="s">
        <v>307</v>
      </c>
      <c r="B372" s="9" t="s">
        <v>271</v>
      </c>
      <c r="C372" s="9">
        <v>400</v>
      </c>
      <c r="D372" s="8" t="s">
        <v>31</v>
      </c>
      <c r="E372" s="8" t="s">
        <v>78</v>
      </c>
      <c r="F372" s="6"/>
      <c r="G372" s="64">
        <f>SUM(Ведомственная!G428)</f>
        <v>0</v>
      </c>
    </row>
    <row r="373" spans="1:8" ht="60">
      <c r="A373" s="7" t="s">
        <v>433</v>
      </c>
      <c r="B373" s="9" t="s">
        <v>436</v>
      </c>
      <c r="C373" s="9"/>
      <c r="D373" s="8"/>
      <c r="E373" s="8"/>
      <c r="F373" s="6">
        <f>SUM(F374+F376)</f>
        <v>50370.5</v>
      </c>
    </row>
    <row r="374" spans="1:8">
      <c r="A374" s="66" t="s">
        <v>969</v>
      </c>
      <c r="B374" s="9" t="s">
        <v>823</v>
      </c>
      <c r="C374" s="9"/>
      <c r="D374" s="8"/>
      <c r="E374" s="8"/>
      <c r="F374" s="6">
        <f>SUM(F375)</f>
        <v>24764.6</v>
      </c>
    </row>
    <row r="375" spans="1:8" ht="30">
      <c r="A375" s="7" t="s">
        <v>272</v>
      </c>
      <c r="B375" s="9" t="s">
        <v>823</v>
      </c>
      <c r="C375" s="9">
        <v>400</v>
      </c>
      <c r="D375" s="8" t="s">
        <v>31</v>
      </c>
      <c r="E375" s="8" t="s">
        <v>13</v>
      </c>
      <c r="F375" s="6">
        <f>SUM(Ведомственная!G422)</f>
        <v>24764.6</v>
      </c>
    </row>
    <row r="376" spans="1:8" ht="45">
      <c r="A376" s="7" t="s">
        <v>274</v>
      </c>
      <c r="B376" s="8" t="s">
        <v>824</v>
      </c>
      <c r="C376" s="9"/>
      <c r="D376" s="8"/>
      <c r="E376" s="8"/>
      <c r="F376" s="6">
        <f>SUM(F377)</f>
        <v>25605.9</v>
      </c>
    </row>
    <row r="377" spans="1:8" ht="30">
      <c r="A377" s="7" t="s">
        <v>272</v>
      </c>
      <c r="B377" s="8" t="s">
        <v>824</v>
      </c>
      <c r="C377" s="8" t="s">
        <v>273</v>
      </c>
      <c r="D377" s="8" t="s">
        <v>31</v>
      </c>
      <c r="E377" s="8" t="s">
        <v>13</v>
      </c>
      <c r="F377" s="6">
        <f>SUM(Ведомственная!G424)</f>
        <v>25605.9</v>
      </c>
    </row>
    <row r="378" spans="1:8" s="180" customFormat="1" ht="28.5">
      <c r="A378" s="48" t="s">
        <v>784</v>
      </c>
      <c r="B378" s="68" t="s">
        <v>243</v>
      </c>
      <c r="C378" s="68"/>
      <c r="D378" s="68"/>
      <c r="E378" s="68"/>
      <c r="F378" s="55">
        <f>F379</f>
        <v>78</v>
      </c>
      <c r="G378" s="64"/>
      <c r="H378" s="126"/>
    </row>
    <row r="379" spans="1:8">
      <c r="A379" s="7" t="s">
        <v>35</v>
      </c>
      <c r="B379" s="8" t="s">
        <v>409</v>
      </c>
      <c r="C379" s="8"/>
      <c r="D379" s="8"/>
      <c r="E379" s="8"/>
      <c r="F379" s="6">
        <f>F380</f>
        <v>78</v>
      </c>
    </row>
    <row r="380" spans="1:8">
      <c r="A380" s="69" t="s">
        <v>156</v>
      </c>
      <c r="B380" s="8" t="s">
        <v>410</v>
      </c>
      <c r="C380" s="8"/>
      <c r="D380" s="8"/>
      <c r="E380" s="8"/>
      <c r="F380" s="6">
        <f>F381</f>
        <v>78</v>
      </c>
    </row>
    <row r="381" spans="1:8" ht="30">
      <c r="A381" s="7" t="s">
        <v>52</v>
      </c>
      <c r="B381" s="8" t="s">
        <v>410</v>
      </c>
      <c r="C381" s="8" t="s">
        <v>93</v>
      </c>
      <c r="D381" s="8" t="s">
        <v>116</v>
      </c>
      <c r="E381" s="8" t="s">
        <v>116</v>
      </c>
      <c r="F381" s="6">
        <f>SUM(Ведомственная!G906)</f>
        <v>78</v>
      </c>
    </row>
    <row r="382" spans="1:8" ht="42.75">
      <c r="A382" s="48" t="s">
        <v>785</v>
      </c>
      <c r="B382" s="68" t="s">
        <v>411</v>
      </c>
      <c r="C382" s="68"/>
      <c r="D382" s="68"/>
      <c r="E382" s="68"/>
      <c r="F382" s="55">
        <f>F383</f>
        <v>78.5</v>
      </c>
    </row>
    <row r="383" spans="1:8">
      <c r="A383" s="7" t="s">
        <v>35</v>
      </c>
      <c r="B383" s="8" t="s">
        <v>412</v>
      </c>
      <c r="C383" s="8"/>
      <c r="D383" s="8"/>
      <c r="E383" s="8"/>
      <c r="F383" s="6">
        <f>F384</f>
        <v>78.5</v>
      </c>
    </row>
    <row r="384" spans="1:8">
      <c r="A384" s="69" t="s">
        <v>156</v>
      </c>
      <c r="B384" s="8" t="s">
        <v>413</v>
      </c>
      <c r="C384" s="8"/>
      <c r="D384" s="8"/>
      <c r="E384" s="8"/>
      <c r="F384" s="6">
        <f>F385</f>
        <v>78.5</v>
      </c>
    </row>
    <row r="385" spans="1:6" ht="30">
      <c r="A385" s="7" t="s">
        <v>52</v>
      </c>
      <c r="B385" s="8" t="s">
        <v>413</v>
      </c>
      <c r="C385" s="8" t="s">
        <v>93</v>
      </c>
      <c r="D385" s="8" t="s">
        <v>116</v>
      </c>
      <c r="E385" s="8" t="s">
        <v>116</v>
      </c>
      <c r="F385" s="6">
        <f>SUM(Ведомственная!G909)</f>
        <v>78.5</v>
      </c>
    </row>
    <row r="386" spans="1:6" ht="28.5">
      <c r="A386" s="48" t="s">
        <v>729</v>
      </c>
      <c r="B386" s="18" t="s">
        <v>118</v>
      </c>
      <c r="C386" s="18"/>
      <c r="D386" s="18"/>
      <c r="E386" s="18"/>
      <c r="F386" s="52">
        <f>F387+F399+F403+F409+F413+F424+F433+F462</f>
        <v>249738.1</v>
      </c>
    </row>
    <row r="387" spans="1:6">
      <c r="A387" s="7" t="s">
        <v>128</v>
      </c>
      <c r="B387" s="12" t="s">
        <v>129</v>
      </c>
      <c r="C387" s="12"/>
      <c r="D387" s="12"/>
      <c r="E387" s="12"/>
      <c r="F387" s="13">
        <f>F388+F394+F391</f>
        <v>62313.7</v>
      </c>
    </row>
    <row r="388" spans="1:6" ht="45">
      <c r="A388" s="7" t="s">
        <v>26</v>
      </c>
      <c r="B388" s="12" t="s">
        <v>130</v>
      </c>
      <c r="C388" s="12"/>
      <c r="D388" s="12"/>
      <c r="E388" s="12"/>
      <c r="F388" s="13">
        <f>F389</f>
        <v>36120.199999999997</v>
      </c>
    </row>
    <row r="389" spans="1:6">
      <c r="A389" s="7" t="s">
        <v>131</v>
      </c>
      <c r="B389" s="12" t="s">
        <v>132</v>
      </c>
      <c r="C389" s="12"/>
      <c r="D389" s="12"/>
      <c r="E389" s="12"/>
      <c r="F389" s="13">
        <f>F390</f>
        <v>36120.199999999997</v>
      </c>
    </row>
    <row r="390" spans="1:6" ht="30">
      <c r="A390" s="7" t="s">
        <v>124</v>
      </c>
      <c r="B390" s="12" t="s">
        <v>132</v>
      </c>
      <c r="C390" s="12" t="s">
        <v>125</v>
      </c>
      <c r="D390" s="12" t="s">
        <v>15</v>
      </c>
      <c r="E390" s="12" t="s">
        <v>34</v>
      </c>
      <c r="F390" s="13">
        <f>SUM(Ведомственная!G1022)</f>
        <v>36120.199999999997</v>
      </c>
    </row>
    <row r="391" spans="1:6">
      <c r="A391" s="22" t="s">
        <v>154</v>
      </c>
      <c r="B391" s="12" t="s">
        <v>1000</v>
      </c>
      <c r="C391" s="12"/>
      <c r="D391" s="12"/>
      <c r="E391" s="12"/>
      <c r="F391" s="13">
        <f>SUM(F392)</f>
        <v>67.7</v>
      </c>
    </row>
    <row r="392" spans="1:6">
      <c r="A392" s="22" t="s">
        <v>395</v>
      </c>
      <c r="B392" s="12" t="s">
        <v>1002</v>
      </c>
      <c r="C392" s="12"/>
      <c r="D392" s="12"/>
      <c r="E392" s="12"/>
      <c r="F392" s="13">
        <f>SUM(F393)</f>
        <v>67.7</v>
      </c>
    </row>
    <row r="393" spans="1:6" ht="30">
      <c r="A393" s="22" t="s">
        <v>124</v>
      </c>
      <c r="B393" s="12" t="s">
        <v>1002</v>
      </c>
      <c r="C393" s="12" t="s">
        <v>125</v>
      </c>
      <c r="D393" s="12" t="s">
        <v>15</v>
      </c>
      <c r="E393" s="12" t="s">
        <v>34</v>
      </c>
      <c r="F393" s="13">
        <f>SUM(Ведомственная!G1026)</f>
        <v>67.7</v>
      </c>
    </row>
    <row r="394" spans="1:6" ht="30">
      <c r="A394" s="7" t="s">
        <v>45</v>
      </c>
      <c r="B394" s="12" t="s">
        <v>133</v>
      </c>
      <c r="C394" s="12"/>
      <c r="D394" s="12"/>
      <c r="E394" s="12"/>
      <c r="F394" s="13">
        <f>F395</f>
        <v>26125.8</v>
      </c>
    </row>
    <row r="395" spans="1:6">
      <c r="A395" s="7" t="s">
        <v>131</v>
      </c>
      <c r="B395" s="12" t="s">
        <v>134</v>
      </c>
      <c r="C395" s="12"/>
      <c r="D395" s="12"/>
      <c r="E395" s="12"/>
      <c r="F395" s="13">
        <f>F396+F397+F398</f>
        <v>26125.8</v>
      </c>
    </row>
    <row r="396" spans="1:6" ht="45">
      <c r="A396" s="7" t="s">
        <v>51</v>
      </c>
      <c r="B396" s="12" t="s">
        <v>134</v>
      </c>
      <c r="C396" s="12" t="s">
        <v>91</v>
      </c>
      <c r="D396" s="12" t="s">
        <v>15</v>
      </c>
      <c r="E396" s="12" t="s">
        <v>34</v>
      </c>
      <c r="F396" s="13">
        <f>SUM(Ведомственная!G1029)</f>
        <v>20756</v>
      </c>
    </row>
    <row r="397" spans="1:6" ht="30">
      <c r="A397" s="7" t="s">
        <v>52</v>
      </c>
      <c r="B397" s="12" t="s">
        <v>134</v>
      </c>
      <c r="C397" s="12" t="s">
        <v>93</v>
      </c>
      <c r="D397" s="12" t="s">
        <v>15</v>
      </c>
      <c r="E397" s="12" t="s">
        <v>34</v>
      </c>
      <c r="F397" s="13">
        <f>SUM(Ведомственная!G1030)</f>
        <v>5036.8</v>
      </c>
    </row>
    <row r="398" spans="1:6">
      <c r="A398" s="7" t="s">
        <v>22</v>
      </c>
      <c r="B398" s="12" t="s">
        <v>134</v>
      </c>
      <c r="C398" s="12" t="s">
        <v>98</v>
      </c>
      <c r="D398" s="12" t="s">
        <v>15</v>
      </c>
      <c r="E398" s="12" t="s">
        <v>34</v>
      </c>
      <c r="F398" s="13">
        <f>SUM(Ведомственная!G1031)</f>
        <v>333</v>
      </c>
    </row>
    <row r="399" spans="1:6">
      <c r="A399" s="7" t="s">
        <v>119</v>
      </c>
      <c r="B399" s="12" t="s">
        <v>120</v>
      </c>
      <c r="C399" s="12"/>
      <c r="D399" s="12"/>
      <c r="E399" s="12"/>
      <c r="F399" s="13">
        <f>F400</f>
        <v>85879.9</v>
      </c>
    </row>
    <row r="400" spans="1:6" ht="45">
      <c r="A400" s="7" t="s">
        <v>26</v>
      </c>
      <c r="B400" s="12" t="s">
        <v>121</v>
      </c>
      <c r="C400" s="12"/>
      <c r="D400" s="12"/>
      <c r="E400" s="12"/>
      <c r="F400" s="13">
        <f>F401</f>
        <v>85879.9</v>
      </c>
    </row>
    <row r="401" spans="1:6">
      <c r="A401" s="7" t="s">
        <v>122</v>
      </c>
      <c r="B401" s="12" t="s">
        <v>123</v>
      </c>
      <c r="C401" s="12"/>
      <c r="D401" s="12"/>
      <c r="E401" s="12"/>
      <c r="F401" s="13">
        <f>F402</f>
        <v>85879.9</v>
      </c>
    </row>
    <row r="402" spans="1:6" ht="30">
      <c r="A402" s="7" t="s">
        <v>124</v>
      </c>
      <c r="B402" s="12" t="s">
        <v>123</v>
      </c>
      <c r="C402" s="12" t="s">
        <v>125</v>
      </c>
      <c r="D402" s="12" t="s">
        <v>116</v>
      </c>
      <c r="E402" s="12" t="s">
        <v>54</v>
      </c>
      <c r="F402" s="13">
        <f>SUM(Ведомственная!G995)</f>
        <v>85879.9</v>
      </c>
    </row>
    <row r="403" spans="1:6">
      <c r="A403" s="7" t="s">
        <v>136</v>
      </c>
      <c r="B403" s="12" t="s">
        <v>137</v>
      </c>
      <c r="C403" s="12"/>
      <c r="D403" s="12"/>
      <c r="E403" s="12"/>
      <c r="F403" s="13">
        <f>F404</f>
        <v>46392.1</v>
      </c>
    </row>
    <row r="404" spans="1:6" ht="30">
      <c r="A404" s="7" t="s">
        <v>45</v>
      </c>
      <c r="B404" s="12" t="s">
        <v>138</v>
      </c>
      <c r="C404" s="12"/>
      <c r="D404" s="12"/>
      <c r="E404" s="12"/>
      <c r="F404" s="13">
        <f>F405</f>
        <v>46392.1</v>
      </c>
    </row>
    <row r="405" spans="1:6">
      <c r="A405" s="7" t="s">
        <v>139</v>
      </c>
      <c r="B405" s="12" t="s">
        <v>140</v>
      </c>
      <c r="C405" s="12"/>
      <c r="D405" s="12"/>
      <c r="E405" s="12"/>
      <c r="F405" s="13">
        <f>F406+F407+F408</f>
        <v>46392.1</v>
      </c>
    </row>
    <row r="406" spans="1:6" ht="45">
      <c r="A406" s="7" t="s">
        <v>51</v>
      </c>
      <c r="B406" s="12" t="s">
        <v>140</v>
      </c>
      <c r="C406" s="12" t="s">
        <v>91</v>
      </c>
      <c r="D406" s="12" t="s">
        <v>15</v>
      </c>
      <c r="E406" s="12" t="s">
        <v>34</v>
      </c>
      <c r="F406" s="13">
        <f>SUM(Ведомственная!G1035)</f>
        <v>39191.699999999997</v>
      </c>
    </row>
    <row r="407" spans="1:6" ht="30">
      <c r="A407" s="7" t="s">
        <v>52</v>
      </c>
      <c r="B407" s="12" t="s">
        <v>140</v>
      </c>
      <c r="C407" s="12" t="s">
        <v>93</v>
      </c>
      <c r="D407" s="12" t="s">
        <v>15</v>
      </c>
      <c r="E407" s="12" t="s">
        <v>34</v>
      </c>
      <c r="F407" s="13">
        <f>SUM(Ведомственная!G1036)</f>
        <v>6723.8</v>
      </c>
    </row>
    <row r="408" spans="1:6">
      <c r="A408" s="7" t="s">
        <v>22</v>
      </c>
      <c r="B408" s="12" t="s">
        <v>140</v>
      </c>
      <c r="C408" s="12" t="s">
        <v>98</v>
      </c>
      <c r="D408" s="12" t="s">
        <v>15</v>
      </c>
      <c r="E408" s="12" t="s">
        <v>34</v>
      </c>
      <c r="F408" s="13">
        <f>SUM(Ведомственная!G1037)</f>
        <v>476.6</v>
      </c>
    </row>
    <row r="409" spans="1:6" ht="30">
      <c r="A409" s="7" t="s">
        <v>141</v>
      </c>
      <c r="B409" s="12" t="s">
        <v>142</v>
      </c>
      <c r="C409" s="12"/>
      <c r="D409" s="12"/>
      <c r="E409" s="12"/>
      <c r="F409" s="13">
        <f>F410</f>
        <v>8936.1</v>
      </c>
    </row>
    <row r="410" spans="1:6" ht="45">
      <c r="A410" s="7" t="s">
        <v>26</v>
      </c>
      <c r="B410" s="12" t="s">
        <v>143</v>
      </c>
      <c r="C410" s="12"/>
      <c r="D410" s="12"/>
      <c r="E410" s="12"/>
      <c r="F410" s="13">
        <f>F411</f>
        <v>8936.1</v>
      </c>
    </row>
    <row r="411" spans="1:6">
      <c r="A411" s="7" t="s">
        <v>144</v>
      </c>
      <c r="B411" s="12" t="s">
        <v>145</v>
      </c>
      <c r="C411" s="12"/>
      <c r="D411" s="12"/>
      <c r="E411" s="12"/>
      <c r="F411" s="13">
        <f>F412</f>
        <v>8936.1</v>
      </c>
    </row>
    <row r="412" spans="1:6" ht="30">
      <c r="A412" s="7" t="s">
        <v>124</v>
      </c>
      <c r="B412" s="12" t="s">
        <v>145</v>
      </c>
      <c r="C412" s="12" t="s">
        <v>125</v>
      </c>
      <c r="D412" s="12" t="s">
        <v>15</v>
      </c>
      <c r="E412" s="12" t="s">
        <v>34</v>
      </c>
      <c r="F412" s="13">
        <f>SUM(Ведомственная!G1041)</f>
        <v>8936.1</v>
      </c>
    </row>
    <row r="413" spans="1:6" ht="30">
      <c r="A413" s="7" t="s">
        <v>152</v>
      </c>
      <c r="B413" s="12" t="s">
        <v>153</v>
      </c>
      <c r="C413" s="19"/>
      <c r="D413" s="12"/>
      <c r="E413" s="12"/>
      <c r="F413" s="13">
        <f>F417+F414</f>
        <v>2498.7000000000003</v>
      </c>
    </row>
    <row r="414" spans="1:6">
      <c r="A414" s="7" t="s">
        <v>35</v>
      </c>
      <c r="B414" s="12" t="s">
        <v>491</v>
      </c>
      <c r="C414" s="19"/>
      <c r="D414" s="12"/>
      <c r="E414" s="12"/>
      <c r="F414" s="13">
        <f>F415</f>
        <v>98.4</v>
      </c>
    </row>
    <row r="415" spans="1:6">
      <c r="A415" s="7" t="s">
        <v>131</v>
      </c>
      <c r="B415" s="12" t="s">
        <v>492</v>
      </c>
      <c r="C415" s="19"/>
      <c r="D415" s="12"/>
      <c r="E415" s="12"/>
      <c r="F415" s="13">
        <f>F416</f>
        <v>98.4</v>
      </c>
    </row>
    <row r="416" spans="1:6" ht="30">
      <c r="A416" s="7" t="s">
        <v>52</v>
      </c>
      <c r="B416" s="12" t="s">
        <v>492</v>
      </c>
      <c r="C416" s="19" t="s">
        <v>93</v>
      </c>
      <c r="D416" s="12" t="s">
        <v>15</v>
      </c>
      <c r="E416" s="12" t="s">
        <v>34</v>
      </c>
      <c r="F416" s="13">
        <f>SUM(Ведомственная!G1046)</f>
        <v>98.4</v>
      </c>
    </row>
    <row r="417" spans="1:7">
      <c r="A417" s="7" t="s">
        <v>154</v>
      </c>
      <c r="B417" s="12" t="s">
        <v>155</v>
      </c>
      <c r="C417" s="19"/>
      <c r="D417" s="12"/>
      <c r="E417" s="12"/>
      <c r="F417" s="13">
        <f>SUM(F418)</f>
        <v>2400.3000000000002</v>
      </c>
    </row>
    <row r="418" spans="1:7" ht="30">
      <c r="A418" s="7" t="s">
        <v>1007</v>
      </c>
      <c r="B418" s="12" t="s">
        <v>1003</v>
      </c>
      <c r="C418" s="12"/>
      <c r="D418" s="12"/>
      <c r="E418" s="12"/>
      <c r="F418" s="13">
        <f>SUM(F419)</f>
        <v>2400.3000000000002</v>
      </c>
    </row>
    <row r="419" spans="1:7">
      <c r="A419" s="7" t="s">
        <v>144</v>
      </c>
      <c r="B419" s="12" t="s">
        <v>1005</v>
      </c>
      <c r="C419" s="12"/>
      <c r="D419" s="12"/>
      <c r="E419" s="12"/>
      <c r="F419" s="13">
        <f>SUM(F420)</f>
        <v>2400.3000000000002</v>
      </c>
    </row>
    <row r="420" spans="1:7" ht="30">
      <c r="A420" s="7" t="s">
        <v>72</v>
      </c>
      <c r="B420" s="12" t="s">
        <v>1005</v>
      </c>
      <c r="C420" s="12" t="s">
        <v>125</v>
      </c>
      <c r="D420" s="12" t="s">
        <v>15</v>
      </c>
      <c r="E420" s="12" t="s">
        <v>34</v>
      </c>
      <c r="F420" s="13">
        <f>SUM(Ведомственная!G1050)</f>
        <v>2400.3000000000002</v>
      </c>
    </row>
    <row r="421" spans="1:7" hidden="1">
      <c r="A421" s="7" t="s">
        <v>395</v>
      </c>
      <c r="B421" s="12" t="s">
        <v>490</v>
      </c>
      <c r="C421" s="19"/>
      <c r="D421" s="12"/>
      <c r="E421" s="12"/>
      <c r="F421" s="13">
        <f>F423+F422</f>
        <v>0</v>
      </c>
    </row>
    <row r="422" spans="1:7" ht="35.25" hidden="1" customHeight="1">
      <c r="A422" s="7" t="s">
        <v>72</v>
      </c>
      <c r="B422" s="12" t="s">
        <v>490</v>
      </c>
      <c r="C422" s="19" t="s">
        <v>125</v>
      </c>
      <c r="D422" s="12" t="s">
        <v>15</v>
      </c>
      <c r="E422" s="12" t="s">
        <v>34</v>
      </c>
      <c r="F422" s="13"/>
      <c r="G422" s="64">
        <f>SUM(Ведомственная!G1052)</f>
        <v>0</v>
      </c>
    </row>
    <row r="423" spans="1:7" ht="30" hidden="1">
      <c r="A423" s="7" t="s">
        <v>72</v>
      </c>
      <c r="B423" s="12" t="s">
        <v>490</v>
      </c>
      <c r="C423" s="19" t="s">
        <v>125</v>
      </c>
      <c r="D423" s="12" t="s">
        <v>15</v>
      </c>
      <c r="E423" s="12" t="s">
        <v>13</v>
      </c>
      <c r="F423" s="13"/>
      <c r="G423" s="64">
        <f>Ведомственная!G1088</f>
        <v>0</v>
      </c>
    </row>
    <row r="424" spans="1:7">
      <c r="A424" s="7" t="s">
        <v>157</v>
      </c>
      <c r="B424" s="12" t="s">
        <v>158</v>
      </c>
      <c r="C424" s="19"/>
      <c r="D424" s="12"/>
      <c r="E424" s="12"/>
      <c r="F424" s="13">
        <f>F425+F429</f>
        <v>3355.8</v>
      </c>
    </row>
    <row r="425" spans="1:7">
      <c r="A425" s="7" t="s">
        <v>35</v>
      </c>
      <c r="B425" s="12" t="s">
        <v>493</v>
      </c>
      <c r="C425" s="19"/>
      <c r="D425" s="12"/>
      <c r="E425" s="12"/>
      <c r="F425" s="13">
        <f>F426</f>
        <v>3155.8</v>
      </c>
    </row>
    <row r="426" spans="1:7" ht="14.25" customHeight="1">
      <c r="A426" s="7" t="s">
        <v>156</v>
      </c>
      <c r="B426" s="12" t="s">
        <v>494</v>
      </c>
      <c r="C426" s="19"/>
      <c r="D426" s="12"/>
      <c r="E426" s="12"/>
      <c r="F426" s="13">
        <f>F427+F428</f>
        <v>3155.8</v>
      </c>
    </row>
    <row r="427" spans="1:7" ht="60" hidden="1">
      <c r="A427" s="7" t="s">
        <v>135</v>
      </c>
      <c r="B427" s="12" t="s">
        <v>494</v>
      </c>
      <c r="C427" s="19" t="s">
        <v>91</v>
      </c>
      <c r="D427" s="12" t="s">
        <v>15</v>
      </c>
      <c r="E427" s="12" t="s">
        <v>13</v>
      </c>
      <c r="F427" s="13"/>
      <c r="G427" s="64">
        <f>Ведомственная!G1092</f>
        <v>0</v>
      </c>
    </row>
    <row r="428" spans="1:7" ht="30">
      <c r="A428" s="7" t="s">
        <v>52</v>
      </c>
      <c r="B428" s="12" t="s">
        <v>494</v>
      </c>
      <c r="C428" s="12" t="s">
        <v>93</v>
      </c>
      <c r="D428" s="12" t="s">
        <v>15</v>
      </c>
      <c r="E428" s="12" t="s">
        <v>13</v>
      </c>
      <c r="F428" s="13">
        <f>SUM(Ведомственная!G1093)</f>
        <v>3155.8</v>
      </c>
    </row>
    <row r="429" spans="1:7" ht="15.75">
      <c r="A429" s="164" t="s">
        <v>154</v>
      </c>
      <c r="B429" s="12" t="s">
        <v>804</v>
      </c>
      <c r="C429" s="19"/>
      <c r="D429" s="12"/>
      <c r="E429" s="12"/>
      <c r="F429" s="13">
        <f>SUM(F430)</f>
        <v>200</v>
      </c>
    </row>
    <row r="430" spans="1:7" ht="15.75">
      <c r="A430" s="164" t="s">
        <v>131</v>
      </c>
      <c r="B430" s="12" t="s">
        <v>805</v>
      </c>
      <c r="C430" s="19"/>
      <c r="D430" s="12"/>
      <c r="E430" s="12"/>
      <c r="F430" s="13">
        <f>SUM(F431)</f>
        <v>200</v>
      </c>
    </row>
    <row r="431" spans="1:7" ht="31.5">
      <c r="A431" s="164" t="s">
        <v>395</v>
      </c>
      <c r="B431" s="12" t="s">
        <v>806</v>
      </c>
      <c r="C431" s="19"/>
      <c r="D431" s="12"/>
      <c r="E431" s="12"/>
      <c r="F431" s="13">
        <f>SUM(F432)</f>
        <v>200</v>
      </c>
    </row>
    <row r="432" spans="1:7" ht="31.5">
      <c r="A432" s="164" t="s">
        <v>124</v>
      </c>
      <c r="B432" s="12" t="s">
        <v>806</v>
      </c>
      <c r="C432" s="12" t="s">
        <v>93</v>
      </c>
      <c r="D432" s="12" t="s">
        <v>15</v>
      </c>
      <c r="E432" s="12" t="s">
        <v>13</v>
      </c>
      <c r="F432" s="13">
        <f>SUM(Ведомственная!G1097)</f>
        <v>200</v>
      </c>
    </row>
    <row r="433" spans="1:6" ht="30">
      <c r="A433" s="7" t="s">
        <v>159</v>
      </c>
      <c r="B433" s="12" t="s">
        <v>160</v>
      </c>
      <c r="C433" s="19"/>
      <c r="D433" s="12"/>
      <c r="E433" s="12"/>
      <c r="F433" s="13">
        <f>F434+F442</f>
        <v>6153.2000000000007</v>
      </c>
    </row>
    <row r="434" spans="1:6">
      <c r="A434" s="7" t="s">
        <v>35</v>
      </c>
      <c r="B434" s="12" t="s">
        <v>495</v>
      </c>
      <c r="C434" s="19"/>
      <c r="D434" s="12"/>
      <c r="E434" s="12"/>
      <c r="F434" s="13">
        <f>F435</f>
        <v>4554.2000000000007</v>
      </c>
    </row>
    <row r="435" spans="1:6">
      <c r="A435" s="7" t="s">
        <v>156</v>
      </c>
      <c r="B435" s="12" t="s">
        <v>496</v>
      </c>
      <c r="C435" s="19"/>
      <c r="D435" s="12"/>
      <c r="E435" s="12"/>
      <c r="F435" s="13">
        <f>F436+F438+F440</f>
        <v>4554.2000000000007</v>
      </c>
    </row>
    <row r="436" spans="1:6">
      <c r="A436" s="7" t="s">
        <v>131</v>
      </c>
      <c r="B436" s="12" t="s">
        <v>497</v>
      </c>
      <c r="C436" s="19"/>
      <c r="D436" s="12"/>
      <c r="E436" s="12"/>
      <c r="F436" s="13">
        <f>F437</f>
        <v>4048.3</v>
      </c>
    </row>
    <row r="437" spans="1:6" ht="30">
      <c r="A437" s="7" t="s">
        <v>52</v>
      </c>
      <c r="B437" s="12" t="s">
        <v>497</v>
      </c>
      <c r="C437" s="19" t="s">
        <v>93</v>
      </c>
      <c r="D437" s="12" t="s">
        <v>15</v>
      </c>
      <c r="E437" s="12" t="s">
        <v>34</v>
      </c>
      <c r="F437" s="13">
        <f>SUM(Ведомственная!G1057)</f>
        <v>4048.3</v>
      </c>
    </row>
    <row r="438" spans="1:6">
      <c r="A438" s="7" t="s">
        <v>139</v>
      </c>
      <c r="B438" s="12" t="s">
        <v>498</v>
      </c>
      <c r="C438" s="19"/>
      <c r="D438" s="12"/>
      <c r="E438" s="12"/>
      <c r="F438" s="13">
        <f>SUM(F439)</f>
        <v>458.3</v>
      </c>
    </row>
    <row r="439" spans="1:6" ht="29.25" customHeight="1">
      <c r="A439" s="7" t="s">
        <v>52</v>
      </c>
      <c r="B439" s="12" t="s">
        <v>498</v>
      </c>
      <c r="C439" s="19" t="s">
        <v>93</v>
      </c>
      <c r="D439" s="12" t="s">
        <v>15</v>
      </c>
      <c r="E439" s="12" t="s">
        <v>34</v>
      </c>
      <c r="F439" s="13">
        <f>SUM(Ведомственная!G1059)</f>
        <v>458.3</v>
      </c>
    </row>
    <row r="440" spans="1:6">
      <c r="A440" s="38" t="s">
        <v>731</v>
      </c>
      <c r="B440" s="12" t="s">
        <v>499</v>
      </c>
      <c r="C440" s="19"/>
      <c r="D440" s="12"/>
      <c r="E440" s="12"/>
      <c r="F440" s="13">
        <f>F441</f>
        <v>47.6</v>
      </c>
    </row>
    <row r="441" spans="1:6" ht="30">
      <c r="A441" s="7" t="s">
        <v>52</v>
      </c>
      <c r="B441" s="12" t="s">
        <v>499</v>
      </c>
      <c r="C441" s="19" t="s">
        <v>93</v>
      </c>
      <c r="D441" s="12" t="s">
        <v>15</v>
      </c>
      <c r="E441" s="12" t="s">
        <v>34</v>
      </c>
      <c r="F441" s="13">
        <f>SUM(Ведомственная!G1061)</f>
        <v>47.6</v>
      </c>
    </row>
    <row r="442" spans="1:6">
      <c r="A442" s="7" t="s">
        <v>154</v>
      </c>
      <c r="B442" s="12" t="s">
        <v>161</v>
      </c>
      <c r="C442" s="19"/>
      <c r="D442" s="12"/>
      <c r="E442" s="12"/>
      <c r="F442" s="13">
        <f>F443+F454+F449</f>
        <v>1599</v>
      </c>
    </row>
    <row r="443" spans="1:6" ht="30">
      <c r="A443" s="7" t="s">
        <v>500</v>
      </c>
      <c r="B443" s="12" t="s">
        <v>501</v>
      </c>
      <c r="C443" s="19"/>
      <c r="D443" s="12"/>
      <c r="E443" s="12"/>
      <c r="F443" s="13">
        <f>F444+F446</f>
        <v>682.6</v>
      </c>
    </row>
    <row r="444" spans="1:6">
      <c r="A444" s="14" t="s">
        <v>122</v>
      </c>
      <c r="B444" s="12" t="s">
        <v>502</v>
      </c>
      <c r="C444" s="19"/>
      <c r="D444" s="12"/>
      <c r="E444" s="12"/>
      <c r="F444" s="13">
        <f>F445</f>
        <v>636.5</v>
      </c>
    </row>
    <row r="445" spans="1:6" ht="30">
      <c r="A445" s="7" t="s">
        <v>124</v>
      </c>
      <c r="B445" s="12" t="s">
        <v>502</v>
      </c>
      <c r="C445" s="19" t="s">
        <v>125</v>
      </c>
      <c r="D445" s="12" t="s">
        <v>116</v>
      </c>
      <c r="E445" s="12" t="s">
        <v>54</v>
      </c>
      <c r="F445" s="13">
        <f>SUM(Ведомственная!G1000)</f>
        <v>636.5</v>
      </c>
    </row>
    <row r="446" spans="1:6">
      <c r="A446" s="7" t="s">
        <v>131</v>
      </c>
      <c r="B446" s="12" t="s">
        <v>521</v>
      </c>
      <c r="C446" s="19"/>
      <c r="D446" s="12"/>
      <c r="E446" s="12"/>
      <c r="F446" s="13">
        <f>F448+F447</f>
        <v>46.1</v>
      </c>
    </row>
    <row r="447" spans="1:6" ht="30">
      <c r="A447" s="7" t="s">
        <v>124</v>
      </c>
      <c r="B447" s="12" t="s">
        <v>521</v>
      </c>
      <c r="C447" s="19" t="s">
        <v>125</v>
      </c>
      <c r="D447" s="12" t="s">
        <v>15</v>
      </c>
      <c r="E447" s="12" t="s">
        <v>34</v>
      </c>
      <c r="F447" s="13">
        <f>SUM(Ведомственная!G1065)</f>
        <v>46.1</v>
      </c>
    </row>
    <row r="448" spans="1:6" ht="20.25" hidden="1" customHeight="1">
      <c r="A448" s="7" t="s">
        <v>124</v>
      </c>
      <c r="B448" s="12" t="s">
        <v>521</v>
      </c>
      <c r="C448" s="19" t="s">
        <v>125</v>
      </c>
      <c r="D448" s="12" t="s">
        <v>15</v>
      </c>
      <c r="E448" s="12" t="s">
        <v>13</v>
      </c>
      <c r="F448" s="13">
        <v>0</v>
      </c>
    </row>
    <row r="449" spans="1:7" ht="30" hidden="1">
      <c r="A449" s="7" t="s">
        <v>290</v>
      </c>
      <c r="B449" s="12" t="s">
        <v>522</v>
      </c>
      <c r="C449" s="19"/>
      <c r="D449" s="12"/>
      <c r="E449" s="12"/>
      <c r="F449" s="13">
        <f>F450+F452</f>
        <v>0</v>
      </c>
    </row>
    <row r="450" spans="1:7" hidden="1">
      <c r="A450" s="14" t="s">
        <v>122</v>
      </c>
      <c r="B450" s="12" t="s">
        <v>523</v>
      </c>
      <c r="C450" s="19"/>
      <c r="D450" s="12"/>
      <c r="E450" s="12"/>
      <c r="F450" s="13">
        <f>F451</f>
        <v>0</v>
      </c>
    </row>
    <row r="451" spans="1:7" ht="30" hidden="1">
      <c r="A451" s="7" t="s">
        <v>124</v>
      </c>
      <c r="B451" s="12" t="s">
        <v>523</v>
      </c>
      <c r="C451" s="19" t="s">
        <v>125</v>
      </c>
      <c r="D451" s="12" t="s">
        <v>15</v>
      </c>
      <c r="E451" s="12" t="s">
        <v>13</v>
      </c>
      <c r="F451" s="13"/>
      <c r="G451" s="64">
        <f>SUM(Ведомственная!G1105)</f>
        <v>0</v>
      </c>
    </row>
    <row r="452" spans="1:7" hidden="1">
      <c r="A452" s="7" t="s">
        <v>131</v>
      </c>
      <c r="B452" s="12" t="s">
        <v>524</v>
      </c>
      <c r="C452" s="19"/>
      <c r="D452" s="12"/>
      <c r="E452" s="12"/>
      <c r="F452" s="13">
        <f>F453</f>
        <v>0</v>
      </c>
    </row>
    <row r="453" spans="1:7" ht="30" hidden="1">
      <c r="A453" s="7" t="s">
        <v>124</v>
      </c>
      <c r="B453" s="12" t="s">
        <v>524</v>
      </c>
      <c r="C453" s="19" t="s">
        <v>125</v>
      </c>
      <c r="D453" s="12" t="s">
        <v>15</v>
      </c>
      <c r="E453" s="12" t="s">
        <v>34</v>
      </c>
      <c r="F453" s="13">
        <v>0</v>
      </c>
    </row>
    <row r="454" spans="1:7">
      <c r="A454" s="7" t="s">
        <v>395</v>
      </c>
      <c r="B454" s="12" t="s">
        <v>503</v>
      </c>
      <c r="C454" s="19"/>
      <c r="D454" s="12"/>
      <c r="E454" s="12"/>
      <c r="F454" s="13">
        <f>F455+F459+F457</f>
        <v>916.4</v>
      </c>
    </row>
    <row r="455" spans="1:7">
      <c r="A455" s="14" t="s">
        <v>122</v>
      </c>
      <c r="B455" s="12" t="s">
        <v>504</v>
      </c>
      <c r="C455" s="19"/>
      <c r="D455" s="12"/>
      <c r="E455" s="12"/>
      <c r="F455" s="13">
        <f>F456</f>
        <v>320.39999999999998</v>
      </c>
    </row>
    <row r="456" spans="1:7" ht="30">
      <c r="A456" s="7" t="s">
        <v>124</v>
      </c>
      <c r="B456" s="12" t="s">
        <v>504</v>
      </c>
      <c r="C456" s="19" t="s">
        <v>125</v>
      </c>
      <c r="D456" s="12" t="s">
        <v>116</v>
      </c>
      <c r="E456" s="12" t="s">
        <v>54</v>
      </c>
      <c r="F456" s="13">
        <f>SUM(Ведомственная!G1002)</f>
        <v>320.39999999999998</v>
      </c>
    </row>
    <row r="457" spans="1:7">
      <c r="A457" s="22" t="s">
        <v>131</v>
      </c>
      <c r="B457" s="12" t="s">
        <v>588</v>
      </c>
      <c r="C457" s="19"/>
      <c r="D457" s="12"/>
      <c r="E457" s="12"/>
      <c r="F457" s="13">
        <f>F458</f>
        <v>74.7</v>
      </c>
    </row>
    <row r="458" spans="1:7" ht="30">
      <c r="A458" s="22" t="s">
        <v>124</v>
      </c>
      <c r="B458" s="12" t="s">
        <v>588</v>
      </c>
      <c r="C458" s="19" t="s">
        <v>125</v>
      </c>
      <c r="D458" s="12" t="s">
        <v>15</v>
      </c>
      <c r="E458" s="12" t="s">
        <v>34</v>
      </c>
      <c r="F458" s="13">
        <f>SUM(Ведомственная!G1073)</f>
        <v>74.7</v>
      </c>
    </row>
    <row r="459" spans="1:7">
      <c r="A459" s="7" t="s">
        <v>954</v>
      </c>
      <c r="B459" s="12" t="s">
        <v>959</v>
      </c>
      <c r="C459" s="19"/>
      <c r="D459" s="12"/>
      <c r="E459" s="12"/>
      <c r="F459" s="13">
        <f>SUM(F460)</f>
        <v>521.29999999999995</v>
      </c>
    </row>
    <row r="460" spans="1:7" ht="60">
      <c r="A460" s="7" t="s">
        <v>960</v>
      </c>
      <c r="B460" s="12" t="s">
        <v>961</v>
      </c>
      <c r="C460" s="19"/>
      <c r="D460" s="12"/>
      <c r="E460" s="12"/>
      <c r="F460" s="13">
        <f>SUM(F461)</f>
        <v>521.29999999999995</v>
      </c>
    </row>
    <row r="461" spans="1:7" ht="30">
      <c r="A461" s="7" t="s">
        <v>124</v>
      </c>
      <c r="B461" s="12" t="s">
        <v>961</v>
      </c>
      <c r="C461" s="19" t="s">
        <v>125</v>
      </c>
      <c r="D461" s="12" t="s">
        <v>116</v>
      </c>
      <c r="E461" s="12" t="s">
        <v>54</v>
      </c>
      <c r="F461" s="13">
        <f>SUM(Ведомственная!G1005)</f>
        <v>521.29999999999995</v>
      </c>
    </row>
    <row r="462" spans="1:7" ht="30">
      <c r="A462" s="38" t="s">
        <v>995</v>
      </c>
      <c r="B462" s="12" t="s">
        <v>149</v>
      </c>
      <c r="C462" s="12"/>
      <c r="D462" s="12"/>
      <c r="E462" s="12"/>
      <c r="F462" s="13">
        <f>F469+F463</f>
        <v>34208.6</v>
      </c>
    </row>
    <row r="463" spans="1:7" ht="30">
      <c r="A463" s="24" t="s">
        <v>80</v>
      </c>
      <c r="B463" s="32" t="s">
        <v>732</v>
      </c>
      <c r="C463" s="25"/>
      <c r="D463" s="12"/>
      <c r="E463" s="12"/>
      <c r="F463" s="27">
        <f>F464+F467</f>
        <v>3307.7999999999997</v>
      </c>
    </row>
    <row r="464" spans="1:7">
      <c r="A464" s="24" t="s">
        <v>82</v>
      </c>
      <c r="B464" s="32" t="s">
        <v>733</v>
      </c>
      <c r="C464" s="25"/>
      <c r="D464" s="12"/>
      <c r="E464" s="12"/>
      <c r="F464" s="27">
        <f>+F465+F466</f>
        <v>3277.7999999999997</v>
      </c>
    </row>
    <row r="465" spans="1:8" ht="45">
      <c r="A465" s="24" t="s">
        <v>51</v>
      </c>
      <c r="B465" s="32" t="s">
        <v>733</v>
      </c>
      <c r="C465" s="25" t="s">
        <v>91</v>
      </c>
      <c r="D465" s="12" t="s">
        <v>15</v>
      </c>
      <c r="E465" s="12" t="s">
        <v>13</v>
      </c>
      <c r="F465" s="27">
        <f>SUM(Ведомственная!G1112)</f>
        <v>3277.6</v>
      </c>
    </row>
    <row r="466" spans="1:8" ht="29.25" customHeight="1">
      <c r="A466" s="24" t="s">
        <v>52</v>
      </c>
      <c r="B466" s="32" t="s">
        <v>733</v>
      </c>
      <c r="C466" s="25" t="s">
        <v>93</v>
      </c>
      <c r="D466" s="12" t="s">
        <v>15</v>
      </c>
      <c r="E466" s="12" t="s">
        <v>13</v>
      </c>
      <c r="F466" s="27">
        <f>SUM(Ведомственная!G1113)</f>
        <v>0.2</v>
      </c>
    </row>
    <row r="467" spans="1:8" ht="29.25" customHeight="1">
      <c r="A467" s="7" t="s">
        <v>100</v>
      </c>
      <c r="B467" s="32" t="s">
        <v>1006</v>
      </c>
      <c r="C467" s="25"/>
      <c r="D467" s="12"/>
      <c r="E467" s="12"/>
      <c r="F467" s="27">
        <f>SUM(F468)</f>
        <v>30</v>
      </c>
    </row>
    <row r="468" spans="1:8" ht="29.25" customHeight="1">
      <c r="A468" s="24" t="s">
        <v>52</v>
      </c>
      <c r="B468" s="32" t="s">
        <v>1006</v>
      </c>
      <c r="C468" s="25" t="s">
        <v>93</v>
      </c>
      <c r="D468" s="12" t="s">
        <v>15</v>
      </c>
      <c r="E468" s="12" t="s">
        <v>13</v>
      </c>
      <c r="F468" s="27">
        <v>30</v>
      </c>
    </row>
    <row r="469" spans="1:8" ht="30">
      <c r="A469" s="7" t="s">
        <v>45</v>
      </c>
      <c r="B469" s="12" t="s">
        <v>150</v>
      </c>
      <c r="C469" s="12"/>
      <c r="D469" s="12"/>
      <c r="E469" s="12"/>
      <c r="F469" s="13">
        <f>F470</f>
        <v>30900.799999999999</v>
      </c>
    </row>
    <row r="470" spans="1:8">
      <c r="A470" s="38" t="s">
        <v>808</v>
      </c>
      <c r="B470" s="12" t="s">
        <v>151</v>
      </c>
      <c r="C470" s="12"/>
      <c r="D470" s="12"/>
      <c r="E470" s="12"/>
      <c r="F470" s="13">
        <f>F471+F472+F473</f>
        <v>30900.799999999999</v>
      </c>
    </row>
    <row r="471" spans="1:8" ht="60">
      <c r="A471" s="7" t="s">
        <v>135</v>
      </c>
      <c r="B471" s="12" t="s">
        <v>151</v>
      </c>
      <c r="C471" s="12" t="s">
        <v>91</v>
      </c>
      <c r="D471" s="12" t="s">
        <v>15</v>
      </c>
      <c r="E471" s="12" t="s">
        <v>13</v>
      </c>
      <c r="F471" s="13">
        <f>SUM(Ведомственная!G1118)</f>
        <v>29350.3</v>
      </c>
    </row>
    <row r="472" spans="1:8" ht="30">
      <c r="A472" s="7" t="s">
        <v>52</v>
      </c>
      <c r="B472" s="12" t="s">
        <v>151</v>
      </c>
      <c r="C472" s="12" t="s">
        <v>93</v>
      </c>
      <c r="D472" s="12" t="s">
        <v>15</v>
      </c>
      <c r="E472" s="12" t="s">
        <v>13</v>
      </c>
      <c r="F472" s="13">
        <f>SUM(Ведомственная!G1119)</f>
        <v>1506.9</v>
      </c>
    </row>
    <row r="473" spans="1:8">
      <c r="A473" s="7" t="s">
        <v>22</v>
      </c>
      <c r="B473" s="12" t="s">
        <v>151</v>
      </c>
      <c r="C473" s="12" t="s">
        <v>98</v>
      </c>
      <c r="D473" s="12" t="s">
        <v>15</v>
      </c>
      <c r="E473" s="12" t="s">
        <v>13</v>
      </c>
      <c r="F473" s="13">
        <f>SUM(Ведомственная!G1120)</f>
        <v>43.6</v>
      </c>
    </row>
    <row r="474" spans="1:8" s="180" customFormat="1" ht="42.75">
      <c r="A474" s="63" t="s">
        <v>657</v>
      </c>
      <c r="B474" s="18" t="s">
        <v>624</v>
      </c>
      <c r="C474" s="18"/>
      <c r="D474" s="18"/>
      <c r="E474" s="18"/>
      <c r="F474" s="52">
        <f>SUM(F477+F479+F480)</f>
        <v>5000</v>
      </c>
      <c r="G474" s="64"/>
      <c r="H474" s="126"/>
    </row>
    <row r="475" spans="1:8" s="180" customFormat="1">
      <c r="A475" s="7" t="s">
        <v>35</v>
      </c>
      <c r="B475" s="26" t="s">
        <v>971</v>
      </c>
      <c r="C475" s="12"/>
      <c r="D475" s="12"/>
      <c r="E475" s="12"/>
      <c r="F475" s="13">
        <f>SUM(F476)</f>
        <v>1400</v>
      </c>
      <c r="G475" s="64"/>
      <c r="H475" s="126"/>
    </row>
    <row r="476" spans="1:8" s="180" customFormat="1">
      <c r="A476" s="7" t="s">
        <v>401</v>
      </c>
      <c r="B476" s="26" t="s">
        <v>972</v>
      </c>
      <c r="C476" s="12"/>
      <c r="D476" s="12"/>
      <c r="E476" s="12"/>
      <c r="F476" s="13">
        <f>SUM(F477)</f>
        <v>1400</v>
      </c>
      <c r="G476" s="64"/>
      <c r="H476" s="126"/>
    </row>
    <row r="477" spans="1:8" s="180" customFormat="1" ht="30">
      <c r="A477" s="7" t="s">
        <v>52</v>
      </c>
      <c r="B477" s="26" t="s">
        <v>972</v>
      </c>
      <c r="C477" s="12" t="s">
        <v>93</v>
      </c>
      <c r="D477" s="12" t="s">
        <v>116</v>
      </c>
      <c r="E477" s="12" t="s">
        <v>44</v>
      </c>
      <c r="F477" s="13">
        <f>SUM(Ведомственная!G844)</f>
        <v>1400</v>
      </c>
      <c r="G477" s="64"/>
      <c r="H477" s="126"/>
    </row>
    <row r="478" spans="1:8" ht="30">
      <c r="A478" s="66" t="s">
        <v>306</v>
      </c>
      <c r="B478" s="12" t="s">
        <v>625</v>
      </c>
      <c r="C478" s="12"/>
      <c r="D478" s="12"/>
      <c r="E478" s="12"/>
      <c r="F478" s="13">
        <f>SUM(F479)</f>
        <v>3500</v>
      </c>
    </row>
    <row r="479" spans="1:8" ht="30">
      <c r="A479" s="66" t="s">
        <v>307</v>
      </c>
      <c r="B479" s="12" t="s">
        <v>625</v>
      </c>
      <c r="C479" s="12" t="s">
        <v>273</v>
      </c>
      <c r="D479" s="12" t="s">
        <v>116</v>
      </c>
      <c r="E479" s="12" t="s">
        <v>176</v>
      </c>
      <c r="F479" s="13">
        <f>SUM(Ведомственная!G387)</f>
        <v>3500</v>
      </c>
    </row>
    <row r="480" spans="1:8">
      <c r="A480" s="24" t="s">
        <v>154</v>
      </c>
      <c r="B480" s="26" t="s">
        <v>737</v>
      </c>
      <c r="C480" s="25"/>
      <c r="D480" s="12"/>
      <c r="E480" s="12"/>
      <c r="F480" s="13">
        <f>F481</f>
        <v>100</v>
      </c>
    </row>
    <row r="481" spans="1:9">
      <c r="A481" s="24" t="s">
        <v>401</v>
      </c>
      <c r="B481" s="26" t="s">
        <v>738</v>
      </c>
      <c r="C481" s="25"/>
      <c r="D481" s="12"/>
      <c r="E481" s="12"/>
      <c r="F481" s="13">
        <f>F482</f>
        <v>100</v>
      </c>
    </row>
    <row r="482" spans="1:9">
      <c r="A482" s="24" t="s">
        <v>395</v>
      </c>
      <c r="B482" s="26" t="s">
        <v>739</v>
      </c>
      <c r="C482" s="25"/>
      <c r="D482" s="12"/>
      <c r="E482" s="12"/>
      <c r="F482" s="13">
        <f>SUM(F483:F483)</f>
        <v>100</v>
      </c>
    </row>
    <row r="483" spans="1:9" ht="30">
      <c r="A483" s="24" t="s">
        <v>72</v>
      </c>
      <c r="B483" s="26" t="s">
        <v>739</v>
      </c>
      <c r="C483" s="25" t="s">
        <v>125</v>
      </c>
      <c r="D483" s="12" t="s">
        <v>116</v>
      </c>
      <c r="E483" s="12" t="s">
        <v>44</v>
      </c>
      <c r="F483" s="13">
        <f>SUM(Ведомственная!G849)</f>
        <v>100</v>
      </c>
    </row>
    <row r="484" spans="1:9" s="180" customFormat="1" ht="28.5">
      <c r="A484" s="48" t="s">
        <v>781</v>
      </c>
      <c r="B484" s="60" t="s">
        <v>383</v>
      </c>
      <c r="C484" s="18"/>
      <c r="D484" s="18"/>
      <c r="E484" s="18"/>
      <c r="F484" s="52">
        <f>SUM(F485+F487+F491+F494+F501+F515+F526+F570+F554)+F557+F497+F578+F499</f>
        <v>2198618.6</v>
      </c>
      <c r="G484" s="156"/>
      <c r="H484" s="125">
        <f>SUM(G485:G589)</f>
        <v>0</v>
      </c>
    </row>
    <row r="485" spans="1:9" s="180" customFormat="1" ht="45">
      <c r="A485" s="7" t="s">
        <v>474</v>
      </c>
      <c r="B485" s="23" t="s">
        <v>973</v>
      </c>
      <c r="C485" s="12"/>
      <c r="D485" s="12"/>
      <c r="E485" s="12"/>
      <c r="F485" s="13">
        <f>F486</f>
        <v>7180.6</v>
      </c>
      <c r="G485" s="156"/>
      <c r="H485" s="125"/>
      <c r="I485" s="182"/>
    </row>
    <row r="486" spans="1:9" s="180" customFormat="1" ht="30">
      <c r="A486" s="7" t="s">
        <v>124</v>
      </c>
      <c r="B486" s="23" t="s">
        <v>973</v>
      </c>
      <c r="C486" s="12" t="s">
        <v>125</v>
      </c>
      <c r="D486" s="12" t="s">
        <v>116</v>
      </c>
      <c r="E486" s="12" t="s">
        <v>44</v>
      </c>
      <c r="F486" s="13">
        <f>SUM(Ведомственная!G852)</f>
        <v>7180.6</v>
      </c>
      <c r="G486" s="156"/>
      <c r="H486" s="126"/>
    </row>
    <row r="487" spans="1:9" s="180" customFormat="1" ht="90">
      <c r="A487" s="7" t="s">
        <v>644</v>
      </c>
      <c r="B487" s="23" t="s">
        <v>974</v>
      </c>
      <c r="C487" s="12"/>
      <c r="D487" s="12"/>
      <c r="E487" s="12"/>
      <c r="F487" s="13">
        <f>F488+F489+F490</f>
        <v>1070.0999999999999</v>
      </c>
      <c r="G487" s="156"/>
      <c r="H487" s="126"/>
    </row>
    <row r="488" spans="1:9" s="180" customFormat="1" ht="30">
      <c r="A488" s="7" t="s">
        <v>52</v>
      </c>
      <c r="B488" s="23" t="s">
        <v>974</v>
      </c>
      <c r="C488" s="12" t="s">
        <v>93</v>
      </c>
      <c r="D488" s="12" t="s">
        <v>116</v>
      </c>
      <c r="E488" s="12" t="s">
        <v>44</v>
      </c>
      <c r="F488" s="13">
        <f>SUM(Ведомственная!G854)</f>
        <v>535</v>
      </c>
      <c r="G488" s="156"/>
      <c r="H488" s="126"/>
    </row>
    <row r="489" spans="1:9" s="180" customFormat="1" ht="30">
      <c r="A489" s="7" t="s">
        <v>248</v>
      </c>
      <c r="B489" s="23" t="s">
        <v>974</v>
      </c>
      <c r="C489" s="12" t="s">
        <v>125</v>
      </c>
      <c r="D489" s="12" t="s">
        <v>116</v>
      </c>
      <c r="E489" s="12" t="s">
        <v>44</v>
      </c>
      <c r="F489" s="13">
        <v>0</v>
      </c>
      <c r="G489" s="156"/>
      <c r="H489" s="126"/>
    </row>
    <row r="490" spans="1:9" s="180" customFormat="1" ht="30">
      <c r="A490" s="7" t="s">
        <v>248</v>
      </c>
      <c r="B490" s="23" t="s">
        <v>974</v>
      </c>
      <c r="C490" s="12" t="s">
        <v>125</v>
      </c>
      <c r="D490" s="12" t="s">
        <v>116</v>
      </c>
      <c r="E490" s="12" t="s">
        <v>54</v>
      </c>
      <c r="F490" s="13">
        <f>SUM(Ведомственная!G893)</f>
        <v>535.1</v>
      </c>
      <c r="G490" s="156"/>
      <c r="H490" s="126"/>
    </row>
    <row r="491" spans="1:9" s="180" customFormat="1">
      <c r="A491" s="7" t="s">
        <v>574</v>
      </c>
      <c r="B491" s="12" t="s">
        <v>983</v>
      </c>
      <c r="C491" s="12"/>
      <c r="D491" s="13"/>
      <c r="E491" s="12"/>
      <c r="F491" s="13">
        <f>F492+F493</f>
        <v>22835.5</v>
      </c>
      <c r="G491" s="156"/>
      <c r="H491" s="126"/>
    </row>
    <row r="492" spans="1:9" s="180" customFormat="1" ht="30">
      <c r="A492" s="7" t="s">
        <v>52</v>
      </c>
      <c r="B492" s="12" t="s">
        <v>983</v>
      </c>
      <c r="C492" s="8" t="s">
        <v>93</v>
      </c>
      <c r="D492" s="12" t="s">
        <v>116</v>
      </c>
      <c r="E492" s="12" t="s">
        <v>54</v>
      </c>
      <c r="F492" s="13">
        <f>SUM(Ведомственная!G912)</f>
        <v>18053.8</v>
      </c>
      <c r="G492" s="156"/>
      <c r="H492" s="126"/>
    </row>
    <row r="493" spans="1:9" s="180" customFormat="1" ht="30">
      <c r="A493" s="7" t="s">
        <v>248</v>
      </c>
      <c r="B493" s="12" t="s">
        <v>983</v>
      </c>
      <c r="C493" s="8" t="s">
        <v>125</v>
      </c>
      <c r="D493" s="12" t="s">
        <v>116</v>
      </c>
      <c r="E493" s="12" t="s">
        <v>54</v>
      </c>
      <c r="F493" s="13">
        <f>SUM(Ведомственная!G913)</f>
        <v>4781.7</v>
      </c>
      <c r="G493" s="156"/>
      <c r="H493" s="126"/>
    </row>
    <row r="494" spans="1:9" s="180" customFormat="1" ht="45">
      <c r="A494" s="7" t="s">
        <v>561</v>
      </c>
      <c r="B494" s="20" t="s">
        <v>975</v>
      </c>
      <c r="C494" s="21"/>
      <c r="D494" s="12"/>
      <c r="E494" s="12"/>
      <c r="F494" s="13">
        <f>SUM(F495:F496)</f>
        <v>10832.7</v>
      </c>
      <c r="G494" s="156"/>
      <c r="H494" s="126"/>
    </row>
    <row r="495" spans="1:9" s="180" customFormat="1" ht="30">
      <c r="A495" s="7" t="s">
        <v>52</v>
      </c>
      <c r="B495" s="20" t="s">
        <v>975</v>
      </c>
      <c r="C495" s="12" t="s">
        <v>93</v>
      </c>
      <c r="D495" s="12" t="s">
        <v>116</v>
      </c>
      <c r="E495" s="12" t="s">
        <v>44</v>
      </c>
      <c r="F495" s="13">
        <f>SUM(Ведомственная!G857)</f>
        <v>4541</v>
      </c>
      <c r="G495" s="156"/>
      <c r="H495" s="126"/>
    </row>
    <row r="496" spans="1:9" s="180" customFormat="1" ht="30">
      <c r="A496" s="7" t="s">
        <v>248</v>
      </c>
      <c r="B496" s="20" t="s">
        <v>975</v>
      </c>
      <c r="C496" s="12" t="s">
        <v>125</v>
      </c>
      <c r="D496" s="12" t="s">
        <v>116</v>
      </c>
      <c r="E496" s="12" t="s">
        <v>44</v>
      </c>
      <c r="F496" s="13">
        <f>SUM(Ведомственная!G858)</f>
        <v>6291.7</v>
      </c>
      <c r="G496" s="156"/>
      <c r="H496" s="126"/>
    </row>
    <row r="497" spans="1:8" s="180" customFormat="1" ht="30">
      <c r="A497" s="7" t="s">
        <v>575</v>
      </c>
      <c r="B497" s="20" t="s">
        <v>987</v>
      </c>
      <c r="C497" s="21"/>
      <c r="D497" s="13"/>
      <c r="E497" s="12"/>
      <c r="F497" s="13">
        <f>F498</f>
        <v>1390</v>
      </c>
      <c r="G497" s="156"/>
      <c r="H497" s="126"/>
    </row>
    <row r="498" spans="1:8" s="180" customFormat="1" ht="30">
      <c r="A498" s="7" t="s">
        <v>52</v>
      </c>
      <c r="B498" s="20" t="s">
        <v>987</v>
      </c>
      <c r="C498" s="21">
        <v>200</v>
      </c>
      <c r="D498" s="12" t="s">
        <v>116</v>
      </c>
      <c r="E498" s="12" t="s">
        <v>176</v>
      </c>
      <c r="F498" s="13">
        <f>SUM(Ведомственная!G933)</f>
        <v>1390</v>
      </c>
      <c r="G498" s="156"/>
      <c r="H498" s="126"/>
    </row>
    <row r="499" spans="1:8" s="180" customFormat="1" ht="90">
      <c r="A499" s="7" t="s">
        <v>992</v>
      </c>
      <c r="B499" s="9" t="s">
        <v>993</v>
      </c>
      <c r="C499" s="12"/>
      <c r="D499" s="13"/>
      <c r="E499" s="12"/>
      <c r="F499" s="13">
        <f>F500</f>
        <v>10294.700000000001</v>
      </c>
      <c r="G499" s="156"/>
      <c r="H499" s="126"/>
    </row>
    <row r="500" spans="1:8" s="180" customFormat="1">
      <c r="A500" s="7" t="s">
        <v>42</v>
      </c>
      <c r="B500" s="9" t="s">
        <v>993</v>
      </c>
      <c r="C500" s="12" t="s">
        <v>101</v>
      </c>
      <c r="D500" s="12" t="s">
        <v>116</v>
      </c>
      <c r="E500" s="12" t="s">
        <v>176</v>
      </c>
      <c r="F500" s="13">
        <f>SUM(Ведомственная!G975)</f>
        <v>10294.700000000001</v>
      </c>
      <c r="G500" s="156"/>
      <c r="H500" s="126"/>
    </row>
    <row r="501" spans="1:8" s="180" customFormat="1">
      <c r="A501" s="7" t="s">
        <v>35</v>
      </c>
      <c r="B501" s="21" t="s">
        <v>384</v>
      </c>
      <c r="C501" s="21"/>
      <c r="D501" s="12"/>
      <c r="E501" s="12"/>
      <c r="F501" s="13">
        <f>SUM(F508)+F511+F502+F513+F504</f>
        <v>17989</v>
      </c>
      <c r="G501" s="156"/>
      <c r="H501" s="125"/>
    </row>
    <row r="502" spans="1:8" s="180" customFormat="1">
      <c r="A502" s="69" t="s">
        <v>414</v>
      </c>
      <c r="B502" s="12" t="s">
        <v>415</v>
      </c>
      <c r="C502" s="8"/>
      <c r="D502" s="6"/>
      <c r="E502" s="12"/>
      <c r="F502" s="6">
        <f>SUM(F503:F503)</f>
        <v>3026</v>
      </c>
      <c r="G502" s="156"/>
      <c r="H502" s="126"/>
    </row>
    <row r="503" spans="1:8" s="180" customFormat="1" ht="30">
      <c r="A503" s="7" t="s">
        <v>52</v>
      </c>
      <c r="B503" s="21" t="s">
        <v>415</v>
      </c>
      <c r="C503" s="8" t="s">
        <v>93</v>
      </c>
      <c r="D503" s="12" t="s">
        <v>116</v>
      </c>
      <c r="E503" s="12" t="s">
        <v>54</v>
      </c>
      <c r="F503" s="6">
        <f>SUM(Ведомственная!G916)</f>
        <v>3026</v>
      </c>
      <c r="G503" s="156"/>
      <c r="H503" s="126"/>
    </row>
    <row r="504" spans="1:8" s="180" customFormat="1">
      <c r="A504" s="7" t="s">
        <v>389</v>
      </c>
      <c r="B504" s="9" t="s">
        <v>473</v>
      </c>
      <c r="C504" s="12"/>
      <c r="D504" s="13"/>
      <c r="E504" s="12"/>
      <c r="F504" s="13">
        <f>SUM(F505:F506)</f>
        <v>4079</v>
      </c>
      <c r="G504" s="156"/>
      <c r="H504" s="126"/>
    </row>
    <row r="505" spans="1:8" s="180" customFormat="1" ht="45">
      <c r="A505" s="7" t="s">
        <v>51</v>
      </c>
      <c r="B505" s="9" t="s">
        <v>473</v>
      </c>
      <c r="C505" s="12" t="s">
        <v>93</v>
      </c>
      <c r="D505" s="12" t="s">
        <v>116</v>
      </c>
      <c r="E505" s="12" t="s">
        <v>34</v>
      </c>
      <c r="F505" s="13">
        <f>SUM(Ведомственная!G806)</f>
        <v>410.1</v>
      </c>
      <c r="G505" s="156"/>
      <c r="H505" s="126"/>
    </row>
    <row r="506" spans="1:8" s="180" customFormat="1" ht="30">
      <c r="A506" s="7" t="s">
        <v>52</v>
      </c>
      <c r="B506" s="9" t="s">
        <v>473</v>
      </c>
      <c r="C506" s="12" t="s">
        <v>125</v>
      </c>
      <c r="D506" s="12" t="s">
        <v>116</v>
      </c>
      <c r="E506" s="12" t="s">
        <v>34</v>
      </c>
      <c r="F506" s="13">
        <f>SUM(Ведомственная!G807)</f>
        <v>3668.9</v>
      </c>
      <c r="G506" s="156"/>
      <c r="H506" s="126"/>
    </row>
    <row r="507" spans="1:8" s="180" customFormat="1">
      <c r="A507" s="24" t="s">
        <v>401</v>
      </c>
      <c r="B507" s="20" t="s">
        <v>477</v>
      </c>
      <c r="C507" s="8"/>
      <c r="D507" s="12"/>
      <c r="E507" s="12"/>
      <c r="F507" s="6">
        <f>SUM(F508)</f>
        <v>2831</v>
      </c>
      <c r="G507" s="156"/>
      <c r="H507" s="126"/>
    </row>
    <row r="508" spans="1:8" s="180" customFormat="1" ht="30">
      <c r="A508" s="7" t="s">
        <v>248</v>
      </c>
      <c r="B508" s="20" t="s">
        <v>477</v>
      </c>
      <c r="C508" s="21">
        <v>600</v>
      </c>
      <c r="D508" s="12"/>
      <c r="E508" s="12"/>
      <c r="F508" s="13">
        <f>SUM(F509:F510)</f>
        <v>2831</v>
      </c>
      <c r="G508" s="156"/>
      <c r="H508" s="126"/>
    </row>
    <row r="509" spans="1:8" s="180" customFormat="1" ht="30">
      <c r="A509" s="7" t="s">
        <v>52</v>
      </c>
      <c r="B509" s="20" t="s">
        <v>477</v>
      </c>
      <c r="C509" s="21">
        <v>200</v>
      </c>
      <c r="D509" s="12" t="s">
        <v>116</v>
      </c>
      <c r="E509" s="12" t="s">
        <v>44</v>
      </c>
      <c r="F509" s="13">
        <f>SUM(Ведомственная!G861)</f>
        <v>1900</v>
      </c>
      <c r="G509" s="156"/>
      <c r="H509" s="126"/>
    </row>
    <row r="510" spans="1:8" s="180" customFormat="1" ht="30">
      <c r="A510" s="7" t="s">
        <v>72</v>
      </c>
      <c r="B510" s="20" t="s">
        <v>477</v>
      </c>
      <c r="C510" s="21">
        <v>600</v>
      </c>
      <c r="D510" s="12" t="s">
        <v>116</v>
      </c>
      <c r="E510" s="12" t="s">
        <v>44</v>
      </c>
      <c r="F510" s="13">
        <f>SUM(Ведомственная!G862)</f>
        <v>931</v>
      </c>
      <c r="G510" s="156"/>
      <c r="H510" s="126"/>
    </row>
    <row r="511" spans="1:8" s="180" customFormat="1">
      <c r="A511" s="7" t="s">
        <v>406</v>
      </c>
      <c r="B511" s="23" t="s">
        <v>982</v>
      </c>
      <c r="C511" s="12"/>
      <c r="D511" s="13"/>
      <c r="E511" s="12"/>
      <c r="F511" s="13">
        <f>F512</f>
        <v>6763</v>
      </c>
      <c r="G511" s="156"/>
      <c r="H511" s="126"/>
    </row>
    <row r="512" spans="1:8" s="180" customFormat="1" ht="30">
      <c r="A512" s="7" t="s">
        <v>248</v>
      </c>
      <c r="B512" s="23" t="s">
        <v>982</v>
      </c>
      <c r="C512" s="12" t="s">
        <v>125</v>
      </c>
      <c r="D512" s="12" t="s">
        <v>116</v>
      </c>
      <c r="E512" s="12" t="s">
        <v>54</v>
      </c>
      <c r="F512" s="13">
        <f>SUM(Ведомственная!G896)</f>
        <v>6763</v>
      </c>
      <c r="G512" s="156"/>
      <c r="H512" s="126"/>
    </row>
    <row r="513" spans="1:8" s="180" customFormat="1">
      <c r="A513" s="69" t="s">
        <v>796</v>
      </c>
      <c r="B513" s="20" t="s">
        <v>481</v>
      </c>
      <c r="C513" s="12"/>
      <c r="D513" s="13"/>
      <c r="E513" s="12"/>
      <c r="F513" s="13">
        <f>F514</f>
        <v>1290</v>
      </c>
      <c r="G513" s="156"/>
      <c r="H513" s="126"/>
    </row>
    <row r="514" spans="1:8" s="180" customFormat="1" ht="30">
      <c r="A514" s="7" t="s">
        <v>52</v>
      </c>
      <c r="B514" s="20" t="s">
        <v>481</v>
      </c>
      <c r="C514" s="12" t="s">
        <v>93</v>
      </c>
      <c r="D514" s="12" t="s">
        <v>116</v>
      </c>
      <c r="E514" s="12" t="s">
        <v>176</v>
      </c>
      <c r="F514" s="13">
        <f>SUM(Ведомственная!G936)</f>
        <v>1290</v>
      </c>
      <c r="G514" s="156"/>
      <c r="H514" s="126"/>
    </row>
    <row r="515" spans="1:8" s="180" customFormat="1" ht="45">
      <c r="A515" s="7" t="s">
        <v>26</v>
      </c>
      <c r="B515" s="20" t="s">
        <v>388</v>
      </c>
      <c r="C515" s="12"/>
      <c r="D515" s="12"/>
      <c r="E515" s="12"/>
      <c r="F515" s="13">
        <f>F516+F522+F524+F518+F520</f>
        <v>1438494.3</v>
      </c>
      <c r="G515" s="156"/>
      <c r="H515" s="125"/>
    </row>
    <row r="516" spans="1:8" s="180" customFormat="1" ht="60">
      <c r="A516" s="7" t="s">
        <v>476</v>
      </c>
      <c r="B516" s="23" t="s">
        <v>976</v>
      </c>
      <c r="C516" s="12"/>
      <c r="D516" s="12"/>
      <c r="E516" s="12"/>
      <c r="F516" s="13">
        <f>F517</f>
        <v>460948.1</v>
      </c>
      <c r="G516" s="156"/>
      <c r="H516" s="126"/>
    </row>
    <row r="517" spans="1:8" s="180" customFormat="1" ht="30">
      <c r="A517" s="7" t="s">
        <v>124</v>
      </c>
      <c r="B517" s="23" t="s">
        <v>976</v>
      </c>
      <c r="C517" s="12" t="s">
        <v>125</v>
      </c>
      <c r="D517" s="12" t="s">
        <v>116</v>
      </c>
      <c r="E517" s="12" t="s">
        <v>44</v>
      </c>
      <c r="F517" s="13">
        <f>SUM(Ведомственная!G865)</f>
        <v>460948.1</v>
      </c>
      <c r="G517" s="156"/>
      <c r="H517" s="126"/>
    </row>
    <row r="518" spans="1:8" s="180" customFormat="1" ht="45">
      <c r="A518" s="7" t="s">
        <v>472</v>
      </c>
      <c r="B518" s="199" t="s">
        <v>966</v>
      </c>
      <c r="C518" s="53"/>
      <c r="D518" s="12"/>
      <c r="E518" s="12"/>
      <c r="F518" s="13">
        <f>SUM(F519)</f>
        <v>487753.7</v>
      </c>
      <c r="G518" s="156"/>
      <c r="H518" s="126"/>
    </row>
    <row r="519" spans="1:8" s="180" customFormat="1" ht="30">
      <c r="A519" s="7" t="s">
        <v>248</v>
      </c>
      <c r="B519" s="199" t="s">
        <v>966</v>
      </c>
      <c r="C519" s="12" t="s">
        <v>125</v>
      </c>
      <c r="D519" s="12" t="s">
        <v>116</v>
      </c>
      <c r="E519" s="12" t="s">
        <v>34</v>
      </c>
      <c r="F519" s="13">
        <f>SUM(Ведомственная!G810)</f>
        <v>487753.7</v>
      </c>
      <c r="G519" s="156"/>
      <c r="H519" s="126"/>
    </row>
    <row r="520" spans="1:8" s="180" customFormat="1">
      <c r="A520" s="7" t="s">
        <v>389</v>
      </c>
      <c r="B520" s="9" t="s">
        <v>390</v>
      </c>
      <c r="C520" s="12"/>
      <c r="D520" s="12"/>
      <c r="E520" s="12"/>
      <c r="F520" s="13">
        <f>F521</f>
        <v>253617.5</v>
      </c>
      <c r="G520" s="156"/>
      <c r="H520" s="126"/>
    </row>
    <row r="521" spans="1:8" s="180" customFormat="1" ht="30">
      <c r="A521" s="7" t="s">
        <v>248</v>
      </c>
      <c r="B521" s="9" t="s">
        <v>390</v>
      </c>
      <c r="C521" s="12" t="s">
        <v>125</v>
      </c>
      <c r="D521" s="12" t="s">
        <v>116</v>
      </c>
      <c r="E521" s="12" t="s">
        <v>34</v>
      </c>
      <c r="F521" s="13">
        <f>SUM(Ведомственная!G812)</f>
        <v>253617.5</v>
      </c>
      <c r="G521" s="156"/>
      <c r="H521" s="126"/>
    </row>
    <row r="522" spans="1:8" s="180" customFormat="1">
      <c r="A522" s="7" t="s">
        <v>401</v>
      </c>
      <c r="B522" s="21" t="s">
        <v>402</v>
      </c>
      <c r="C522" s="12"/>
      <c r="D522" s="12"/>
      <c r="E522" s="12"/>
      <c r="F522" s="13">
        <f>F523</f>
        <v>162851.9</v>
      </c>
      <c r="G522" s="156"/>
      <c r="H522" s="126"/>
    </row>
    <row r="523" spans="1:8" s="180" customFormat="1" ht="30">
      <c r="A523" s="7" t="s">
        <v>248</v>
      </c>
      <c r="B523" s="21" t="s">
        <v>402</v>
      </c>
      <c r="C523" s="12" t="s">
        <v>125</v>
      </c>
      <c r="D523" s="12" t="s">
        <v>116</v>
      </c>
      <c r="E523" s="12" t="s">
        <v>44</v>
      </c>
      <c r="F523" s="13">
        <f>SUM(Ведомственная!G867)</f>
        <v>162851.9</v>
      </c>
      <c r="G523" s="156"/>
      <c r="H523" s="126"/>
    </row>
    <row r="524" spans="1:8" s="180" customFormat="1">
      <c r="A524" s="7" t="s">
        <v>406</v>
      </c>
      <c r="B524" s="23" t="s">
        <v>407</v>
      </c>
      <c r="C524" s="12"/>
      <c r="D524" s="12"/>
      <c r="E524" s="12"/>
      <c r="F524" s="13">
        <f>F525</f>
        <v>73323.100000000006</v>
      </c>
      <c r="G524" s="156"/>
      <c r="H524" s="126"/>
    </row>
    <row r="525" spans="1:8" s="180" customFormat="1" ht="30">
      <c r="A525" s="7" t="s">
        <v>248</v>
      </c>
      <c r="B525" s="23" t="s">
        <v>407</v>
      </c>
      <c r="C525" s="12" t="s">
        <v>125</v>
      </c>
      <c r="D525" s="12" t="s">
        <v>116</v>
      </c>
      <c r="E525" s="12" t="s">
        <v>54</v>
      </c>
      <c r="F525" s="13">
        <f>SUM(Ведомственная!G899)</f>
        <v>73323.100000000006</v>
      </c>
      <c r="G525" s="156"/>
      <c r="H525" s="126"/>
    </row>
    <row r="526" spans="1:8" s="180" customFormat="1" ht="30">
      <c r="A526" s="7" t="s">
        <v>45</v>
      </c>
      <c r="B526" s="20" t="s">
        <v>397</v>
      </c>
      <c r="C526" s="12"/>
      <c r="D526" s="12"/>
      <c r="E526" s="12"/>
      <c r="F526" s="13">
        <f>F530+F533+F543+F547+F527+F551+F536+F539</f>
        <v>606784.9</v>
      </c>
      <c r="G526" s="156"/>
      <c r="H526" s="125"/>
    </row>
    <row r="527" spans="1:8" s="180" customFormat="1" ht="60">
      <c r="A527" s="7" t="s">
        <v>478</v>
      </c>
      <c r="B527" s="20" t="s">
        <v>988</v>
      </c>
      <c r="C527" s="12"/>
      <c r="D527" s="6"/>
      <c r="E527" s="12"/>
      <c r="F527" s="6">
        <f>F528+F529</f>
        <v>2977.9</v>
      </c>
      <c r="G527" s="156"/>
      <c r="H527" s="126"/>
    </row>
    <row r="528" spans="1:8" s="180" customFormat="1" ht="45">
      <c r="A528" s="7" t="s">
        <v>51</v>
      </c>
      <c r="B528" s="20" t="s">
        <v>988</v>
      </c>
      <c r="C528" s="12" t="s">
        <v>91</v>
      </c>
      <c r="D528" s="12" t="s">
        <v>116</v>
      </c>
      <c r="E528" s="12" t="s">
        <v>176</v>
      </c>
      <c r="F528" s="6">
        <f>SUM(Ведомственная!G939)</f>
        <v>2575.4</v>
      </c>
      <c r="G528" s="156"/>
      <c r="H528" s="126"/>
    </row>
    <row r="529" spans="1:8" s="180" customFormat="1" ht="30">
      <c r="A529" s="7" t="s">
        <v>52</v>
      </c>
      <c r="B529" s="20" t="s">
        <v>988</v>
      </c>
      <c r="C529" s="12" t="s">
        <v>93</v>
      </c>
      <c r="D529" s="12" t="s">
        <v>116</v>
      </c>
      <c r="E529" s="12" t="s">
        <v>176</v>
      </c>
      <c r="F529" s="6">
        <f>SUM(Ведомственная!G940)</f>
        <v>402.5</v>
      </c>
      <c r="G529" s="156"/>
      <c r="H529" s="126"/>
    </row>
    <row r="530" spans="1:8" s="180" customFormat="1" ht="75">
      <c r="A530" s="7" t="s">
        <v>475</v>
      </c>
      <c r="B530" s="23" t="s">
        <v>977</v>
      </c>
      <c r="C530" s="12"/>
      <c r="D530" s="12"/>
      <c r="E530" s="12"/>
      <c r="F530" s="13">
        <f>F531+F532</f>
        <v>42915.9</v>
      </c>
      <c r="G530" s="156"/>
      <c r="H530" s="126"/>
    </row>
    <row r="531" spans="1:8" s="180" customFormat="1" ht="45">
      <c r="A531" s="66" t="s">
        <v>51</v>
      </c>
      <c r="B531" s="23" t="s">
        <v>977</v>
      </c>
      <c r="C531" s="12" t="s">
        <v>91</v>
      </c>
      <c r="D531" s="12" t="s">
        <v>116</v>
      </c>
      <c r="E531" s="12" t="s">
        <v>44</v>
      </c>
      <c r="F531" s="13">
        <f>SUM(Ведомственная!G870)</f>
        <v>39697.5</v>
      </c>
      <c r="G531" s="156"/>
      <c r="H531" s="126"/>
    </row>
    <row r="532" spans="1:8" s="180" customFormat="1" ht="30">
      <c r="A532" s="7" t="s">
        <v>52</v>
      </c>
      <c r="B532" s="23" t="s">
        <v>977</v>
      </c>
      <c r="C532" s="12" t="s">
        <v>93</v>
      </c>
      <c r="D532" s="12" t="s">
        <v>116</v>
      </c>
      <c r="E532" s="12" t="s">
        <v>44</v>
      </c>
      <c r="F532" s="13">
        <f>SUM(Ведомственная!G871)</f>
        <v>3218.4</v>
      </c>
      <c r="G532" s="156"/>
      <c r="H532" s="126"/>
    </row>
    <row r="533" spans="1:8" s="180" customFormat="1" ht="60">
      <c r="A533" s="7" t="s">
        <v>476</v>
      </c>
      <c r="B533" s="23" t="s">
        <v>978</v>
      </c>
      <c r="C533" s="12"/>
      <c r="D533" s="12"/>
      <c r="E533" s="12"/>
      <c r="F533" s="13">
        <f>F534+F535</f>
        <v>287726</v>
      </c>
      <c r="G533" s="156"/>
      <c r="H533" s="126"/>
    </row>
    <row r="534" spans="1:8" s="180" customFormat="1" ht="45">
      <c r="A534" s="7" t="s">
        <v>51</v>
      </c>
      <c r="B534" s="23" t="s">
        <v>978</v>
      </c>
      <c r="C534" s="12" t="s">
        <v>91</v>
      </c>
      <c r="D534" s="12" t="s">
        <v>116</v>
      </c>
      <c r="E534" s="12" t="s">
        <v>44</v>
      </c>
      <c r="F534" s="13">
        <f>SUM(Ведомственная!G873)</f>
        <v>284198.8</v>
      </c>
      <c r="G534" s="156"/>
      <c r="H534" s="126"/>
    </row>
    <row r="535" spans="1:8" s="180" customFormat="1" ht="30">
      <c r="A535" s="7" t="s">
        <v>52</v>
      </c>
      <c r="B535" s="23" t="s">
        <v>978</v>
      </c>
      <c r="C535" s="12" t="s">
        <v>93</v>
      </c>
      <c r="D535" s="12" t="s">
        <v>116</v>
      </c>
      <c r="E535" s="12" t="s">
        <v>44</v>
      </c>
      <c r="F535" s="13">
        <f>SUM(Ведомственная!G874)</f>
        <v>3527.2</v>
      </c>
      <c r="G535" s="156"/>
      <c r="H535" s="126"/>
    </row>
    <row r="536" spans="1:8" s="180" customFormat="1" ht="45">
      <c r="A536" s="7" t="s">
        <v>472</v>
      </c>
      <c r="B536" s="199" t="s">
        <v>967</v>
      </c>
      <c r="C536" s="12"/>
      <c r="D536" s="13"/>
      <c r="E536" s="12"/>
      <c r="F536" s="13">
        <f>SUM(F537:F538)</f>
        <v>79652.399999999994</v>
      </c>
      <c r="G536" s="156"/>
      <c r="H536" s="126"/>
    </row>
    <row r="537" spans="1:8" s="180" customFormat="1" ht="45">
      <c r="A537" s="7" t="s">
        <v>51</v>
      </c>
      <c r="B537" s="199" t="s">
        <v>967</v>
      </c>
      <c r="C537" s="12" t="s">
        <v>91</v>
      </c>
      <c r="D537" s="12" t="s">
        <v>116</v>
      </c>
      <c r="E537" s="12" t="s">
        <v>34</v>
      </c>
      <c r="F537" s="13">
        <f>SUM(Ведомственная!G815)</f>
        <v>77833.399999999994</v>
      </c>
      <c r="G537" s="156"/>
      <c r="H537" s="126"/>
    </row>
    <row r="538" spans="1:8" s="180" customFormat="1" ht="30">
      <c r="A538" s="7" t="s">
        <v>52</v>
      </c>
      <c r="B538" s="199" t="s">
        <v>967</v>
      </c>
      <c r="C538" s="12" t="s">
        <v>93</v>
      </c>
      <c r="D538" s="12" t="s">
        <v>116</v>
      </c>
      <c r="E538" s="12" t="s">
        <v>34</v>
      </c>
      <c r="F538" s="13">
        <f>SUM(Ведомственная!G816)</f>
        <v>1819</v>
      </c>
      <c r="G538" s="156"/>
      <c r="H538" s="126"/>
    </row>
    <row r="539" spans="1:8" s="180" customFormat="1">
      <c r="A539" s="7" t="s">
        <v>389</v>
      </c>
      <c r="B539" s="9" t="s">
        <v>398</v>
      </c>
      <c r="C539" s="12"/>
      <c r="D539" s="13"/>
      <c r="E539" s="12"/>
      <c r="F539" s="13">
        <f>F540+F541+F542</f>
        <v>62437.599999999999</v>
      </c>
      <c r="G539" s="156"/>
      <c r="H539" s="126"/>
    </row>
    <row r="540" spans="1:8" s="180" customFormat="1" ht="45">
      <c r="A540" s="66" t="s">
        <v>51</v>
      </c>
      <c r="B540" s="9" t="s">
        <v>398</v>
      </c>
      <c r="C540" s="12" t="s">
        <v>91</v>
      </c>
      <c r="D540" s="12" t="s">
        <v>116</v>
      </c>
      <c r="E540" s="12" t="s">
        <v>34</v>
      </c>
      <c r="F540" s="13">
        <f>SUM(Ведомственная!G818)</f>
        <v>24781.7</v>
      </c>
      <c r="G540" s="156"/>
      <c r="H540" s="126"/>
    </row>
    <row r="541" spans="1:8" s="180" customFormat="1" ht="30">
      <c r="A541" s="7" t="s">
        <v>52</v>
      </c>
      <c r="B541" s="9" t="s">
        <v>398</v>
      </c>
      <c r="C541" s="12" t="s">
        <v>93</v>
      </c>
      <c r="D541" s="12" t="s">
        <v>116</v>
      </c>
      <c r="E541" s="12" t="s">
        <v>34</v>
      </c>
      <c r="F541" s="13">
        <f>SUM(Ведомственная!G819)</f>
        <v>35608</v>
      </c>
      <c r="G541" s="156"/>
      <c r="H541" s="126"/>
    </row>
    <row r="542" spans="1:8" s="180" customFormat="1">
      <c r="A542" s="7" t="s">
        <v>22</v>
      </c>
      <c r="B542" s="9" t="s">
        <v>398</v>
      </c>
      <c r="C542" s="12" t="s">
        <v>98</v>
      </c>
      <c r="D542" s="12" t="s">
        <v>116</v>
      </c>
      <c r="E542" s="12" t="s">
        <v>34</v>
      </c>
      <c r="F542" s="13">
        <f>SUM(Ведомственная!G820)</f>
        <v>2047.9</v>
      </c>
      <c r="G542" s="156"/>
      <c r="H542" s="126"/>
    </row>
    <row r="543" spans="1:8" s="180" customFormat="1">
      <c r="A543" s="7" t="s">
        <v>401</v>
      </c>
      <c r="B543" s="9" t="s">
        <v>403</v>
      </c>
      <c r="C543" s="9"/>
      <c r="D543" s="12"/>
      <c r="E543" s="12"/>
      <c r="F543" s="13">
        <f>F544+F545+F546</f>
        <v>118870</v>
      </c>
      <c r="G543" s="156"/>
      <c r="H543" s="126"/>
    </row>
    <row r="544" spans="1:8" s="180" customFormat="1" ht="45">
      <c r="A544" s="66" t="s">
        <v>51</v>
      </c>
      <c r="B544" s="9" t="s">
        <v>403</v>
      </c>
      <c r="C544" s="12" t="s">
        <v>91</v>
      </c>
      <c r="D544" s="12" t="s">
        <v>116</v>
      </c>
      <c r="E544" s="12" t="s">
        <v>44</v>
      </c>
      <c r="F544" s="13">
        <f>SUM(Ведомственная!G876)</f>
        <v>61961.4</v>
      </c>
      <c r="G544" s="156"/>
      <c r="H544" s="126"/>
    </row>
    <row r="545" spans="1:8" s="180" customFormat="1" ht="30">
      <c r="A545" s="7" t="s">
        <v>52</v>
      </c>
      <c r="B545" s="9" t="s">
        <v>403</v>
      </c>
      <c r="C545" s="12" t="s">
        <v>93</v>
      </c>
      <c r="D545" s="12" t="s">
        <v>116</v>
      </c>
      <c r="E545" s="12" t="s">
        <v>44</v>
      </c>
      <c r="F545" s="13">
        <f>SUM(Ведомственная!G877)</f>
        <v>44284.7</v>
      </c>
      <c r="G545" s="156"/>
      <c r="H545" s="126"/>
    </row>
    <row r="546" spans="1:8" s="180" customFormat="1">
      <c r="A546" s="7" t="s">
        <v>22</v>
      </c>
      <c r="B546" s="9" t="s">
        <v>403</v>
      </c>
      <c r="C546" s="12" t="s">
        <v>98</v>
      </c>
      <c r="D546" s="12" t="s">
        <v>116</v>
      </c>
      <c r="E546" s="12" t="s">
        <v>44</v>
      </c>
      <c r="F546" s="13">
        <f>SUM(Ведомственная!G878)</f>
        <v>12623.9</v>
      </c>
      <c r="G546" s="156"/>
      <c r="H546" s="126"/>
    </row>
    <row r="547" spans="1:8" s="180" customFormat="1">
      <c r="A547" s="7" t="s">
        <v>404</v>
      </c>
      <c r="B547" s="21" t="s">
        <v>405</v>
      </c>
      <c r="C547" s="21"/>
      <c r="D547" s="12"/>
      <c r="E547" s="12"/>
      <c r="F547" s="13">
        <f>F548+F549+F550</f>
        <v>11109.5</v>
      </c>
      <c r="G547" s="156"/>
      <c r="H547" s="126"/>
    </row>
    <row r="548" spans="1:8" s="180" customFormat="1" ht="45">
      <c r="A548" s="66" t="s">
        <v>51</v>
      </c>
      <c r="B548" s="21" t="s">
        <v>405</v>
      </c>
      <c r="C548" s="21">
        <v>100</v>
      </c>
      <c r="D548" s="12" t="s">
        <v>116</v>
      </c>
      <c r="E548" s="12" t="s">
        <v>44</v>
      </c>
      <c r="F548" s="13">
        <f>SUM(Ведомственная!G880)</f>
        <v>5607</v>
      </c>
      <c r="G548" s="156"/>
      <c r="H548" s="126"/>
    </row>
    <row r="549" spans="1:8" s="180" customFormat="1" ht="30">
      <c r="A549" s="7" t="s">
        <v>52</v>
      </c>
      <c r="B549" s="21" t="s">
        <v>405</v>
      </c>
      <c r="C549" s="21">
        <v>200</v>
      </c>
      <c r="D549" s="12" t="s">
        <v>116</v>
      </c>
      <c r="E549" s="12" t="s">
        <v>44</v>
      </c>
      <c r="F549" s="13">
        <f>SUM(Ведомственная!G881)</f>
        <v>4328.6000000000004</v>
      </c>
      <c r="G549" s="156"/>
      <c r="H549" s="126"/>
    </row>
    <row r="550" spans="1:8" s="180" customFormat="1">
      <c r="A550" s="7" t="s">
        <v>22</v>
      </c>
      <c r="B550" s="21" t="s">
        <v>405</v>
      </c>
      <c r="C550" s="21">
        <v>800</v>
      </c>
      <c r="D550" s="12" t="s">
        <v>116</v>
      </c>
      <c r="E550" s="12" t="s">
        <v>44</v>
      </c>
      <c r="F550" s="13">
        <f>SUM(Ведомственная!G882)</f>
        <v>1173.9000000000001</v>
      </c>
      <c r="G550" s="156"/>
      <c r="H550" s="126"/>
    </row>
    <row r="551" spans="1:8" s="180" customFormat="1">
      <c r="A551" s="28" t="s">
        <v>989</v>
      </c>
      <c r="B551" s="30" t="s">
        <v>740</v>
      </c>
      <c r="C551" s="31"/>
      <c r="D551" s="27"/>
      <c r="E551" s="12"/>
      <c r="F551" s="27">
        <f>F552+F553</f>
        <v>1095.5999999999999</v>
      </c>
      <c r="G551" s="156"/>
      <c r="H551" s="126"/>
    </row>
    <row r="552" spans="1:8" s="180" customFormat="1" ht="45">
      <c r="A552" s="28" t="s">
        <v>51</v>
      </c>
      <c r="B552" s="30" t="s">
        <v>740</v>
      </c>
      <c r="C552" s="31" t="s">
        <v>91</v>
      </c>
      <c r="D552" s="12" t="s">
        <v>116</v>
      </c>
      <c r="E552" s="12" t="s">
        <v>176</v>
      </c>
      <c r="F552" s="27">
        <f>SUM(Ведомственная!G942)</f>
        <v>918</v>
      </c>
      <c r="G552" s="156"/>
      <c r="H552" s="126"/>
    </row>
    <row r="553" spans="1:8" s="180" customFormat="1" ht="30">
      <c r="A553" s="24" t="s">
        <v>52</v>
      </c>
      <c r="B553" s="30" t="s">
        <v>740</v>
      </c>
      <c r="C553" s="31" t="s">
        <v>93</v>
      </c>
      <c r="D553" s="12" t="s">
        <v>116</v>
      </c>
      <c r="E553" s="12" t="s">
        <v>176</v>
      </c>
      <c r="F553" s="27">
        <f>SUM(Ведомственная!G943)</f>
        <v>177.6</v>
      </c>
      <c r="G553" s="156"/>
      <c r="H553" s="126"/>
    </row>
    <row r="554" spans="1:8" s="180" customFormat="1">
      <c r="A554" s="7" t="s">
        <v>979</v>
      </c>
      <c r="B554" s="20" t="s">
        <v>980</v>
      </c>
      <c r="C554" s="12"/>
      <c r="D554" s="12"/>
      <c r="E554" s="12"/>
      <c r="F554" s="13">
        <f>F555</f>
        <v>803.4</v>
      </c>
      <c r="G554" s="156"/>
      <c r="H554" s="125"/>
    </row>
    <row r="555" spans="1:8" s="180" customFormat="1" ht="30">
      <c r="A555" s="7" t="s">
        <v>647</v>
      </c>
      <c r="B555" s="20" t="s">
        <v>981</v>
      </c>
      <c r="C555" s="12"/>
      <c r="D555" s="12"/>
      <c r="E555" s="12"/>
      <c r="F555" s="13">
        <f>F556</f>
        <v>803.4</v>
      </c>
      <c r="G555" s="156"/>
      <c r="H555" s="126"/>
    </row>
    <row r="556" spans="1:8" s="180" customFormat="1" ht="30">
      <c r="A556" s="7" t="s">
        <v>72</v>
      </c>
      <c r="B556" s="20" t="s">
        <v>981</v>
      </c>
      <c r="C556" s="12" t="s">
        <v>125</v>
      </c>
      <c r="D556" s="12" t="s">
        <v>116</v>
      </c>
      <c r="E556" s="12" t="s">
        <v>44</v>
      </c>
      <c r="F556" s="13">
        <f>SUM(Ведомственная!G885)</f>
        <v>803.4</v>
      </c>
      <c r="G556" s="156"/>
      <c r="H556" s="126"/>
    </row>
    <row r="557" spans="1:8" s="180" customFormat="1" ht="30">
      <c r="A557" s="7" t="s">
        <v>778</v>
      </c>
      <c r="B557" s="12" t="s">
        <v>416</v>
      </c>
      <c r="C557" s="12"/>
      <c r="D557" s="13"/>
      <c r="E557" s="12"/>
      <c r="F557" s="13">
        <f>F558+F563+F566</f>
        <v>4131.5999999999995</v>
      </c>
      <c r="G557" s="156"/>
      <c r="H557" s="125"/>
    </row>
    <row r="558" spans="1:8" s="180" customFormat="1">
      <c r="A558" s="7" t="s">
        <v>35</v>
      </c>
      <c r="B558" s="12" t="s">
        <v>417</v>
      </c>
      <c r="C558" s="12"/>
      <c r="D558" s="13"/>
      <c r="E558" s="12"/>
      <c r="F558" s="13">
        <f>F561+F559</f>
        <v>3532</v>
      </c>
      <c r="G558" s="156"/>
      <c r="H558" s="126"/>
    </row>
    <row r="559" spans="1:8" s="180" customFormat="1">
      <c r="A559" s="7" t="s">
        <v>645</v>
      </c>
      <c r="B559" s="20" t="s">
        <v>646</v>
      </c>
      <c r="C559" s="12"/>
      <c r="D559" s="13"/>
      <c r="E559" s="12"/>
      <c r="F559" s="13">
        <f>F560</f>
        <v>532</v>
      </c>
      <c r="G559" s="156"/>
      <c r="H559" s="126"/>
    </row>
    <row r="560" spans="1:8" s="180" customFormat="1" ht="30">
      <c r="A560" s="7" t="s">
        <v>52</v>
      </c>
      <c r="B560" s="20" t="s">
        <v>646</v>
      </c>
      <c r="C560" s="12" t="s">
        <v>93</v>
      </c>
      <c r="D560" s="12" t="s">
        <v>116</v>
      </c>
      <c r="E560" s="12" t="s">
        <v>116</v>
      </c>
      <c r="F560" s="13">
        <f>SUM(Ведомственная!G920)</f>
        <v>532</v>
      </c>
      <c r="G560" s="156"/>
      <c r="H560" s="126"/>
    </row>
    <row r="561" spans="1:8" s="180" customFormat="1" ht="30">
      <c r="A561" s="7" t="s">
        <v>418</v>
      </c>
      <c r="B561" s="12" t="s">
        <v>419</v>
      </c>
      <c r="C561" s="12"/>
      <c r="D561" s="13"/>
      <c r="E561" s="12"/>
      <c r="F561" s="13">
        <f>SUM(F562:F562)</f>
        <v>3000</v>
      </c>
      <c r="G561" s="156"/>
      <c r="H561" s="126"/>
    </row>
    <row r="562" spans="1:8" s="180" customFormat="1" ht="30">
      <c r="A562" s="7" t="s">
        <v>52</v>
      </c>
      <c r="B562" s="12" t="s">
        <v>419</v>
      </c>
      <c r="C562" s="12" t="s">
        <v>93</v>
      </c>
      <c r="D562" s="12" t="s">
        <v>116</v>
      </c>
      <c r="E562" s="12" t="s">
        <v>116</v>
      </c>
      <c r="F562" s="13">
        <f>SUM(Ведомственная!G922)</f>
        <v>3000</v>
      </c>
      <c r="G562" s="156"/>
      <c r="H562" s="126"/>
    </row>
    <row r="563" spans="1:8" s="180" customFormat="1" ht="30">
      <c r="A563" s="7" t="s">
        <v>45</v>
      </c>
      <c r="B563" s="9" t="s">
        <v>420</v>
      </c>
      <c r="C563" s="12"/>
      <c r="D563" s="13"/>
      <c r="E563" s="12"/>
      <c r="F563" s="13">
        <f>SUM(F564)</f>
        <v>273.2</v>
      </c>
      <c r="G563" s="156"/>
      <c r="H563" s="126"/>
    </row>
    <row r="564" spans="1:8" s="180" customFormat="1">
      <c r="A564" s="7" t="s">
        <v>421</v>
      </c>
      <c r="B564" s="9" t="s">
        <v>422</v>
      </c>
      <c r="C564" s="12"/>
      <c r="D564" s="13"/>
      <c r="E564" s="12"/>
      <c r="F564" s="13">
        <f>F565</f>
        <v>273.2</v>
      </c>
      <c r="G564" s="156"/>
      <c r="H564" s="126"/>
    </row>
    <row r="565" spans="1:8" s="180" customFormat="1" ht="45">
      <c r="A565" s="66" t="s">
        <v>51</v>
      </c>
      <c r="B565" s="9" t="s">
        <v>422</v>
      </c>
      <c r="C565" s="12" t="s">
        <v>91</v>
      </c>
      <c r="D565" s="12" t="s">
        <v>116</v>
      </c>
      <c r="E565" s="12" t="s">
        <v>116</v>
      </c>
      <c r="F565" s="13">
        <f>SUM(Ведомственная!G925)</f>
        <v>273.2</v>
      </c>
      <c r="G565" s="156"/>
      <c r="H565" s="126"/>
    </row>
    <row r="566" spans="1:8" s="180" customFormat="1">
      <c r="A566" s="7" t="s">
        <v>984</v>
      </c>
      <c r="B566" s="12" t="s">
        <v>985</v>
      </c>
      <c r="C566" s="12"/>
      <c r="D566" s="13"/>
      <c r="E566" s="12"/>
      <c r="F566" s="13">
        <f>F567</f>
        <v>326.39999999999998</v>
      </c>
      <c r="G566" s="156"/>
      <c r="H566" s="126"/>
    </row>
    <row r="567" spans="1:8" s="180" customFormat="1">
      <c r="A567" s="7" t="s">
        <v>645</v>
      </c>
      <c r="B567" s="12" t="s">
        <v>986</v>
      </c>
      <c r="C567" s="12"/>
      <c r="D567" s="13"/>
      <c r="E567" s="12"/>
      <c r="F567" s="13">
        <f>F568+F569</f>
        <v>326.39999999999998</v>
      </c>
      <c r="G567" s="156"/>
      <c r="H567" s="126"/>
    </row>
    <row r="568" spans="1:8" s="180" customFormat="1" ht="45">
      <c r="A568" s="66" t="s">
        <v>51</v>
      </c>
      <c r="B568" s="12" t="s">
        <v>986</v>
      </c>
      <c r="C568" s="12" t="s">
        <v>91</v>
      </c>
      <c r="D568" s="12" t="s">
        <v>116</v>
      </c>
      <c r="E568" s="12" t="s">
        <v>116</v>
      </c>
      <c r="F568" s="13">
        <f>SUM(Ведомственная!G928)</f>
        <v>35</v>
      </c>
      <c r="G568" s="156"/>
      <c r="H568" s="126"/>
    </row>
    <row r="569" spans="1:8" s="180" customFormat="1" ht="30">
      <c r="A569" s="7" t="s">
        <v>52</v>
      </c>
      <c r="B569" s="12" t="s">
        <v>986</v>
      </c>
      <c r="C569" s="12" t="s">
        <v>93</v>
      </c>
      <c r="D569" s="12" t="s">
        <v>116</v>
      </c>
      <c r="E569" s="12" t="s">
        <v>116</v>
      </c>
      <c r="F569" s="13">
        <f>SUM(Ведомственная!G929)</f>
        <v>291.39999999999998</v>
      </c>
      <c r="G569" s="156"/>
      <c r="H569" s="126"/>
    </row>
    <row r="570" spans="1:8" s="180" customFormat="1" ht="30">
      <c r="A570" s="7" t="s">
        <v>782</v>
      </c>
      <c r="B570" s="9" t="s">
        <v>399</v>
      </c>
      <c r="C570" s="12"/>
      <c r="D570" s="12"/>
      <c r="E570" s="12"/>
      <c r="F570" s="13">
        <f>F571</f>
        <v>24425</v>
      </c>
      <c r="G570" s="156"/>
      <c r="H570" s="125"/>
    </row>
    <row r="571" spans="1:8" s="180" customFormat="1">
      <c r="A571" s="7" t="s">
        <v>35</v>
      </c>
      <c r="B571" s="9" t="s">
        <v>400</v>
      </c>
      <c r="C571" s="12"/>
      <c r="D571" s="12"/>
      <c r="E571" s="12"/>
      <c r="F571" s="13">
        <f>SUM(F572:F577)</f>
        <v>24425</v>
      </c>
      <c r="G571" s="156"/>
      <c r="H571" s="126"/>
    </row>
    <row r="572" spans="1:8" s="180" customFormat="1" ht="30">
      <c r="A572" s="7" t="s">
        <v>52</v>
      </c>
      <c r="B572" s="9" t="s">
        <v>400</v>
      </c>
      <c r="C572" s="12" t="s">
        <v>93</v>
      </c>
      <c r="D572" s="12" t="s">
        <v>116</v>
      </c>
      <c r="E572" s="12" t="s">
        <v>34</v>
      </c>
      <c r="F572" s="13">
        <f>SUM(Ведомственная!G838)</f>
        <v>5501.2</v>
      </c>
      <c r="G572" s="156"/>
      <c r="H572" s="126"/>
    </row>
    <row r="573" spans="1:8" s="180" customFormat="1" ht="30">
      <c r="A573" s="7" t="s">
        <v>52</v>
      </c>
      <c r="B573" s="9" t="s">
        <v>400</v>
      </c>
      <c r="C573" s="12" t="s">
        <v>93</v>
      </c>
      <c r="D573" s="12" t="s">
        <v>116</v>
      </c>
      <c r="E573" s="12" t="s">
        <v>44</v>
      </c>
      <c r="F573" s="13">
        <f>SUM(Ведомственная!G888)</f>
        <v>4149.7</v>
      </c>
      <c r="G573" s="156"/>
      <c r="H573" s="126"/>
    </row>
    <row r="574" spans="1:8" s="180" customFormat="1" ht="30">
      <c r="A574" s="7" t="s">
        <v>52</v>
      </c>
      <c r="B574" s="9" t="s">
        <v>400</v>
      </c>
      <c r="C574" s="12" t="s">
        <v>93</v>
      </c>
      <c r="D574" s="12" t="s">
        <v>116</v>
      </c>
      <c r="E574" s="12" t="s">
        <v>176</v>
      </c>
      <c r="F574" s="13">
        <f>SUM(Ведомственная!G946)</f>
        <v>398</v>
      </c>
      <c r="G574" s="156"/>
      <c r="H574" s="126"/>
    </row>
    <row r="575" spans="1:8" s="180" customFormat="1" ht="30">
      <c r="A575" s="7" t="s">
        <v>248</v>
      </c>
      <c r="B575" s="9" t="s">
        <v>400</v>
      </c>
      <c r="C575" s="12" t="s">
        <v>125</v>
      </c>
      <c r="D575" s="12" t="s">
        <v>116</v>
      </c>
      <c r="E575" s="12" t="s">
        <v>34</v>
      </c>
      <c r="F575" s="13">
        <f>SUM(Ведомственная!G839)</f>
        <v>5340.4</v>
      </c>
      <c r="G575" s="156"/>
      <c r="H575" s="126"/>
    </row>
    <row r="576" spans="1:8" s="180" customFormat="1" ht="30">
      <c r="A576" s="7" t="s">
        <v>248</v>
      </c>
      <c r="B576" s="9" t="s">
        <v>400</v>
      </c>
      <c r="C576" s="12" t="s">
        <v>125</v>
      </c>
      <c r="D576" s="12" t="s">
        <v>116</v>
      </c>
      <c r="E576" s="12" t="s">
        <v>44</v>
      </c>
      <c r="F576" s="13">
        <f>SUM(Ведомственная!G889)</f>
        <v>2035.7</v>
      </c>
      <c r="G576" s="156"/>
      <c r="H576" s="126"/>
    </row>
    <row r="577" spans="1:8" s="180" customFormat="1" ht="30">
      <c r="A577" s="219" t="s">
        <v>248</v>
      </c>
      <c r="B577" s="9" t="s">
        <v>400</v>
      </c>
      <c r="C577" s="12" t="s">
        <v>125</v>
      </c>
      <c r="D577" s="12" t="s">
        <v>116</v>
      </c>
      <c r="E577" s="12" t="s">
        <v>54</v>
      </c>
      <c r="F577" s="13">
        <f>SUM(Ведомственная!G902)</f>
        <v>7000</v>
      </c>
      <c r="G577" s="156"/>
      <c r="H577" s="126"/>
    </row>
    <row r="578" spans="1:8" s="180" customFormat="1" ht="45">
      <c r="A578" s="7" t="s">
        <v>795</v>
      </c>
      <c r="B578" s="23" t="s">
        <v>423</v>
      </c>
      <c r="C578" s="12"/>
      <c r="D578" s="13"/>
      <c r="E578" s="18"/>
      <c r="F578" s="13">
        <f>SUM(F585+F579)</f>
        <v>52386.8</v>
      </c>
      <c r="G578" s="156"/>
      <c r="H578" s="125"/>
    </row>
    <row r="579" spans="1:8" s="180" customFormat="1" ht="30">
      <c r="A579" s="24" t="s">
        <v>80</v>
      </c>
      <c r="B579" s="32" t="s">
        <v>741</v>
      </c>
      <c r="C579" s="25"/>
      <c r="D579" s="27"/>
      <c r="E579" s="18"/>
      <c r="F579" s="27">
        <f>F580+F583</f>
        <v>13562.300000000001</v>
      </c>
      <c r="G579" s="156"/>
      <c r="H579" s="126"/>
    </row>
    <row r="580" spans="1:8" s="180" customFormat="1">
      <c r="A580" s="24" t="s">
        <v>82</v>
      </c>
      <c r="B580" s="32" t="s">
        <v>742</v>
      </c>
      <c r="C580" s="25"/>
      <c r="D580" s="27"/>
      <c r="E580" s="18"/>
      <c r="F580" s="27">
        <f>+F581+F582</f>
        <v>13377.300000000001</v>
      </c>
      <c r="G580" s="156"/>
      <c r="H580" s="126"/>
    </row>
    <row r="581" spans="1:8" s="180" customFormat="1" ht="45">
      <c r="A581" s="24" t="s">
        <v>51</v>
      </c>
      <c r="B581" s="32" t="s">
        <v>742</v>
      </c>
      <c r="C581" s="25" t="s">
        <v>91</v>
      </c>
      <c r="D581" s="12" t="s">
        <v>116</v>
      </c>
      <c r="E581" s="12" t="s">
        <v>176</v>
      </c>
      <c r="F581" s="27">
        <f>SUM(Ведомственная!G950)</f>
        <v>13377.1</v>
      </c>
      <c r="G581" s="156"/>
      <c r="H581" s="126"/>
    </row>
    <row r="582" spans="1:8" s="180" customFormat="1" ht="30">
      <c r="A582" s="24" t="s">
        <v>52</v>
      </c>
      <c r="B582" s="32" t="s">
        <v>742</v>
      </c>
      <c r="C582" s="25" t="s">
        <v>93</v>
      </c>
      <c r="D582" s="12" t="s">
        <v>116</v>
      </c>
      <c r="E582" s="12" t="s">
        <v>176</v>
      </c>
      <c r="F582" s="27">
        <f>SUM(Ведомственная!G951)</f>
        <v>0.2</v>
      </c>
      <c r="G582" s="156"/>
      <c r="H582" s="126"/>
    </row>
    <row r="583" spans="1:8" s="180" customFormat="1" ht="30">
      <c r="A583" s="24" t="s">
        <v>793</v>
      </c>
      <c r="B583" s="32" t="s">
        <v>794</v>
      </c>
      <c r="C583" s="25"/>
      <c r="D583" s="27"/>
      <c r="E583" s="18"/>
      <c r="F583" s="27">
        <f>SUM(F584)</f>
        <v>185</v>
      </c>
      <c r="G583" s="156"/>
      <c r="H583" s="126"/>
    </row>
    <row r="584" spans="1:8" s="180" customFormat="1" ht="30">
      <c r="A584" s="24" t="s">
        <v>52</v>
      </c>
      <c r="B584" s="32" t="s">
        <v>794</v>
      </c>
      <c r="C584" s="25" t="s">
        <v>93</v>
      </c>
      <c r="D584" s="12" t="s">
        <v>116</v>
      </c>
      <c r="E584" s="12" t="s">
        <v>176</v>
      </c>
      <c r="F584" s="27">
        <f>SUM(Ведомственная!G953)</f>
        <v>185</v>
      </c>
      <c r="G584" s="156"/>
      <c r="H584" s="126"/>
    </row>
    <row r="585" spans="1:8" s="180" customFormat="1" ht="30">
      <c r="A585" s="7" t="s">
        <v>45</v>
      </c>
      <c r="B585" s="21" t="s">
        <v>424</v>
      </c>
      <c r="C585" s="12"/>
      <c r="D585" s="13"/>
      <c r="E585" s="18"/>
      <c r="F585" s="13">
        <f>SUM(F586)</f>
        <v>38824.5</v>
      </c>
      <c r="G585" s="156"/>
      <c r="H585" s="126"/>
    </row>
    <row r="586" spans="1:8" s="180" customFormat="1">
      <c r="A586" s="69" t="s">
        <v>796</v>
      </c>
      <c r="B586" s="21" t="s">
        <v>425</v>
      </c>
      <c r="C586" s="12"/>
      <c r="D586" s="13"/>
      <c r="E586" s="18"/>
      <c r="F586" s="13">
        <f>F587+F588+F589</f>
        <v>38824.5</v>
      </c>
      <c r="G586" s="156"/>
      <c r="H586" s="126"/>
    </row>
    <row r="587" spans="1:8" s="180" customFormat="1" ht="45">
      <c r="A587" s="66" t="s">
        <v>51</v>
      </c>
      <c r="B587" s="21" t="s">
        <v>425</v>
      </c>
      <c r="C587" s="12" t="s">
        <v>91</v>
      </c>
      <c r="D587" s="12" t="s">
        <v>116</v>
      </c>
      <c r="E587" s="12" t="s">
        <v>176</v>
      </c>
      <c r="F587" s="13">
        <f>SUM(Ведомственная!G956)</f>
        <v>29884</v>
      </c>
      <c r="G587" s="156"/>
      <c r="H587" s="126"/>
    </row>
    <row r="588" spans="1:8" s="180" customFormat="1" ht="30">
      <c r="A588" s="7" t="s">
        <v>52</v>
      </c>
      <c r="B588" s="21" t="s">
        <v>425</v>
      </c>
      <c r="C588" s="12" t="s">
        <v>93</v>
      </c>
      <c r="D588" s="12" t="s">
        <v>116</v>
      </c>
      <c r="E588" s="12" t="s">
        <v>176</v>
      </c>
      <c r="F588" s="13">
        <f>SUM(Ведомственная!G957)</f>
        <v>8495.2999999999993</v>
      </c>
      <c r="G588" s="156"/>
      <c r="H588" s="126"/>
    </row>
    <row r="589" spans="1:8" s="180" customFormat="1">
      <c r="A589" s="7" t="s">
        <v>22</v>
      </c>
      <c r="B589" s="21" t="s">
        <v>425</v>
      </c>
      <c r="C589" s="12" t="s">
        <v>98</v>
      </c>
      <c r="D589" s="12" t="s">
        <v>116</v>
      </c>
      <c r="E589" s="12" t="s">
        <v>176</v>
      </c>
      <c r="F589" s="13">
        <f>SUM(Ведомственная!G958)</f>
        <v>445.2</v>
      </c>
      <c r="G589" s="156"/>
      <c r="H589" s="126"/>
    </row>
    <row r="590" spans="1:8" s="180" customFormat="1" ht="28.5">
      <c r="A590" s="48" t="s">
        <v>700</v>
      </c>
      <c r="B590" s="18" t="s">
        <v>283</v>
      </c>
      <c r="C590" s="18"/>
      <c r="D590" s="18"/>
      <c r="E590" s="18"/>
      <c r="F590" s="52">
        <f>F591+F604+F621+F632</f>
        <v>148378.5</v>
      </c>
      <c r="G590" s="156"/>
      <c r="H590" s="126"/>
    </row>
    <row r="591" spans="1:8" s="180" customFormat="1" ht="30">
      <c r="A591" s="7" t="s">
        <v>370</v>
      </c>
      <c r="B591" s="9" t="s">
        <v>284</v>
      </c>
      <c r="C591" s="9"/>
      <c r="D591" s="18"/>
      <c r="E591" s="18"/>
      <c r="F591" s="6">
        <f>F592</f>
        <v>9176.4</v>
      </c>
      <c r="G591" s="64"/>
      <c r="H591" s="126"/>
    </row>
    <row r="592" spans="1:8" s="180" customFormat="1" ht="30">
      <c r="A592" s="7" t="s">
        <v>80</v>
      </c>
      <c r="B592" s="9" t="s">
        <v>712</v>
      </c>
      <c r="C592" s="9"/>
      <c r="D592" s="18"/>
      <c r="E592" s="18"/>
      <c r="F592" s="6">
        <f>F593+F596+F599+F601</f>
        <v>9176.4</v>
      </c>
      <c r="G592" s="64"/>
      <c r="H592" s="126"/>
    </row>
    <row r="593" spans="1:8" s="180" customFormat="1">
      <c r="A593" s="7" t="s">
        <v>82</v>
      </c>
      <c r="B593" s="9" t="s">
        <v>713</v>
      </c>
      <c r="C593" s="9"/>
      <c r="D593" s="18"/>
      <c r="E593" s="18"/>
      <c r="F593" s="6">
        <f>F594+F595</f>
        <v>7733.0999999999995</v>
      </c>
      <c r="G593" s="64"/>
      <c r="H593" s="126"/>
    </row>
    <row r="594" spans="1:8" s="180" customFormat="1" ht="45">
      <c r="A594" s="7" t="s">
        <v>51</v>
      </c>
      <c r="B594" s="9" t="s">
        <v>713</v>
      </c>
      <c r="C594" s="9">
        <v>100</v>
      </c>
      <c r="D594" s="12" t="s">
        <v>173</v>
      </c>
      <c r="E594" s="12" t="s">
        <v>172</v>
      </c>
      <c r="F594" s="6">
        <f>SUM(Ведомственная!G786)</f>
        <v>7732.9</v>
      </c>
      <c r="G594" s="64"/>
      <c r="H594" s="126"/>
    </row>
    <row r="595" spans="1:8" s="180" customFormat="1" ht="30">
      <c r="A595" s="7" t="s">
        <v>52</v>
      </c>
      <c r="B595" s="41" t="s">
        <v>713</v>
      </c>
      <c r="C595" s="41">
        <v>200</v>
      </c>
      <c r="D595" s="12" t="s">
        <v>173</v>
      </c>
      <c r="E595" s="12" t="s">
        <v>172</v>
      </c>
      <c r="F595" s="6">
        <f>SUM(Ведомственная!G787)</f>
        <v>0.2</v>
      </c>
      <c r="G595" s="64"/>
      <c r="H595" s="126"/>
    </row>
    <row r="596" spans="1:8" s="180" customFormat="1">
      <c r="A596" s="7" t="s">
        <v>97</v>
      </c>
      <c r="B596" s="41" t="s">
        <v>714</v>
      </c>
      <c r="C596" s="41"/>
      <c r="D596" s="18"/>
      <c r="E596" s="18"/>
      <c r="F596" s="42">
        <f>F597+F598</f>
        <v>150.6</v>
      </c>
      <c r="G596" s="64"/>
      <c r="H596" s="126"/>
    </row>
    <row r="597" spans="1:8" s="180" customFormat="1" ht="30">
      <c r="A597" s="7" t="s">
        <v>52</v>
      </c>
      <c r="B597" s="9" t="s">
        <v>714</v>
      </c>
      <c r="C597" s="9">
        <v>200</v>
      </c>
      <c r="D597" s="12" t="s">
        <v>173</v>
      </c>
      <c r="E597" s="12" t="s">
        <v>172</v>
      </c>
      <c r="F597" s="6">
        <f>SUM(Ведомственная!G789)</f>
        <v>149.6</v>
      </c>
      <c r="G597" s="64"/>
      <c r="H597" s="126"/>
    </row>
    <row r="598" spans="1:8" s="180" customFormat="1">
      <c r="A598" s="7" t="s">
        <v>22</v>
      </c>
      <c r="B598" s="9" t="s">
        <v>714</v>
      </c>
      <c r="C598" s="9">
        <v>800</v>
      </c>
      <c r="D598" s="12" t="s">
        <v>173</v>
      </c>
      <c r="E598" s="12" t="s">
        <v>172</v>
      </c>
      <c r="F598" s="6">
        <f>SUM(Ведомственная!G790)</f>
        <v>1</v>
      </c>
      <c r="G598" s="64"/>
      <c r="H598" s="126"/>
    </row>
    <row r="599" spans="1:8" s="180" customFormat="1" ht="30">
      <c r="A599" s="7" t="s">
        <v>99</v>
      </c>
      <c r="B599" s="9" t="s">
        <v>715</v>
      </c>
      <c r="C599" s="9"/>
      <c r="D599" s="18"/>
      <c r="E599" s="18"/>
      <c r="F599" s="6">
        <f>F600</f>
        <v>454.7</v>
      </c>
      <c r="G599" s="64"/>
      <c r="H599" s="126"/>
    </row>
    <row r="600" spans="1:8" ht="30">
      <c r="A600" s="7" t="s">
        <v>52</v>
      </c>
      <c r="B600" s="9" t="s">
        <v>715</v>
      </c>
      <c r="C600" s="9">
        <v>200</v>
      </c>
      <c r="D600" s="12" t="s">
        <v>173</v>
      </c>
      <c r="E600" s="12" t="s">
        <v>172</v>
      </c>
      <c r="F600" s="6">
        <f>SUM(Ведомственная!G792)</f>
        <v>454.7</v>
      </c>
    </row>
    <row r="601" spans="1:8" ht="30">
      <c r="A601" s="7" t="s">
        <v>100</v>
      </c>
      <c r="B601" s="9" t="s">
        <v>716</v>
      </c>
      <c r="C601" s="9"/>
      <c r="D601" s="12"/>
      <c r="E601" s="12"/>
      <c r="F601" s="6">
        <f>F602+F603</f>
        <v>838</v>
      </c>
    </row>
    <row r="602" spans="1:8" ht="30">
      <c r="A602" s="7" t="s">
        <v>52</v>
      </c>
      <c r="B602" s="9" t="s">
        <v>716</v>
      </c>
      <c r="C602" s="9">
        <v>200</v>
      </c>
      <c r="D602" s="12" t="s">
        <v>173</v>
      </c>
      <c r="E602" s="12" t="s">
        <v>172</v>
      </c>
      <c r="F602" s="6">
        <f>SUM(Ведомственная!G794)</f>
        <v>728.9</v>
      </c>
    </row>
    <row r="603" spans="1:8">
      <c r="A603" s="7" t="s">
        <v>22</v>
      </c>
      <c r="B603" s="9" t="s">
        <v>716</v>
      </c>
      <c r="C603" s="9">
        <v>800</v>
      </c>
      <c r="D603" s="12" t="s">
        <v>173</v>
      </c>
      <c r="E603" s="12" t="s">
        <v>172</v>
      </c>
      <c r="F603" s="6">
        <f>SUM(Ведомственная!G795)</f>
        <v>109.1</v>
      </c>
    </row>
    <row r="604" spans="1:8" ht="30">
      <c r="A604" s="7" t="s">
        <v>295</v>
      </c>
      <c r="B604" s="12" t="s">
        <v>286</v>
      </c>
      <c r="C604" s="12"/>
      <c r="D604" s="12"/>
      <c r="E604" s="12"/>
      <c r="F604" s="13">
        <f>F605</f>
        <v>10808.5</v>
      </c>
    </row>
    <row r="605" spans="1:8">
      <c r="A605" s="7" t="s">
        <v>35</v>
      </c>
      <c r="B605" s="12" t="s">
        <v>371</v>
      </c>
      <c r="C605" s="12"/>
      <c r="D605" s="12"/>
      <c r="E605" s="12"/>
      <c r="F605" s="13">
        <f>F606+F613+F617+F619+F615</f>
        <v>10808.5</v>
      </c>
    </row>
    <row r="606" spans="1:8">
      <c r="A606" s="7" t="s">
        <v>285</v>
      </c>
      <c r="B606" s="12" t="s">
        <v>372</v>
      </c>
      <c r="C606" s="12"/>
      <c r="D606" s="12"/>
      <c r="E606" s="12"/>
      <c r="F606" s="13">
        <f>+F607+F608+F609+F610+F611</f>
        <v>7775.4</v>
      </c>
    </row>
    <row r="607" spans="1:8" ht="30">
      <c r="A607" s="7" t="s">
        <v>717</v>
      </c>
      <c r="B607" s="12" t="s">
        <v>372</v>
      </c>
      <c r="C607" s="12" t="s">
        <v>91</v>
      </c>
      <c r="D607" s="12" t="s">
        <v>173</v>
      </c>
      <c r="E607" s="12" t="s">
        <v>34</v>
      </c>
      <c r="F607" s="13">
        <f>SUM(Ведомственная!G713)</f>
        <v>2238.4</v>
      </c>
    </row>
    <row r="608" spans="1:8" ht="30">
      <c r="A608" s="7" t="s">
        <v>52</v>
      </c>
      <c r="B608" s="12" t="s">
        <v>372</v>
      </c>
      <c r="C608" s="12" t="s">
        <v>93</v>
      </c>
      <c r="D608" s="12" t="s">
        <v>173</v>
      </c>
      <c r="E608" s="12" t="s">
        <v>34</v>
      </c>
      <c r="F608" s="13">
        <f>SUM(Ведомственная!G714)</f>
        <v>3666</v>
      </c>
    </row>
    <row r="609" spans="1:6">
      <c r="A609" s="7" t="s">
        <v>42</v>
      </c>
      <c r="B609" s="12" t="s">
        <v>372</v>
      </c>
      <c r="C609" s="12" t="s">
        <v>101</v>
      </c>
      <c r="D609" s="12" t="s">
        <v>173</v>
      </c>
      <c r="E609" s="12" t="s">
        <v>34</v>
      </c>
      <c r="F609" s="13">
        <f>SUM(Ведомственная!G715)</f>
        <v>271</v>
      </c>
    </row>
    <row r="610" spans="1:6" ht="30">
      <c r="A610" s="7" t="s">
        <v>248</v>
      </c>
      <c r="B610" s="12" t="s">
        <v>372</v>
      </c>
      <c r="C610" s="12" t="s">
        <v>125</v>
      </c>
      <c r="D610" s="12" t="s">
        <v>173</v>
      </c>
      <c r="E610" s="12" t="s">
        <v>34</v>
      </c>
      <c r="F610" s="13">
        <f>SUM(Ведомственная!G716)</f>
        <v>300</v>
      </c>
    </row>
    <row r="611" spans="1:6" ht="30">
      <c r="A611" s="7" t="s">
        <v>629</v>
      </c>
      <c r="B611" s="12" t="s">
        <v>718</v>
      </c>
      <c r="C611" s="12"/>
      <c r="D611" s="12"/>
      <c r="E611" s="12"/>
      <c r="F611" s="13">
        <f>F612</f>
        <v>1300</v>
      </c>
    </row>
    <row r="612" spans="1:6" ht="30">
      <c r="A612" s="7" t="s">
        <v>248</v>
      </c>
      <c r="B612" s="12" t="s">
        <v>718</v>
      </c>
      <c r="C612" s="12" t="s">
        <v>125</v>
      </c>
      <c r="D612" s="12" t="s">
        <v>173</v>
      </c>
      <c r="E612" s="12" t="s">
        <v>34</v>
      </c>
      <c r="F612" s="13">
        <f>SUM(Ведомственная!G718)</f>
        <v>1300</v>
      </c>
    </row>
    <row r="613" spans="1:6" ht="75">
      <c r="A613" s="7" t="s">
        <v>901</v>
      </c>
      <c r="B613" s="197" t="s">
        <v>903</v>
      </c>
      <c r="C613" s="12"/>
      <c r="D613" s="12"/>
      <c r="E613" s="12"/>
      <c r="F613" s="13">
        <f>F614</f>
        <v>1100</v>
      </c>
    </row>
    <row r="614" spans="1:6" ht="30">
      <c r="A614" s="7" t="s">
        <v>248</v>
      </c>
      <c r="B614" s="197" t="s">
        <v>903</v>
      </c>
      <c r="C614" s="12" t="s">
        <v>125</v>
      </c>
      <c r="D614" s="12" t="s">
        <v>173</v>
      </c>
      <c r="E614" s="12" t="s">
        <v>54</v>
      </c>
      <c r="F614" s="13">
        <f>SUM(Ведомственная!G778)</f>
        <v>1100</v>
      </c>
    </row>
    <row r="615" spans="1:6" ht="60">
      <c r="A615" s="7" t="s">
        <v>895</v>
      </c>
      <c r="B615" s="197" t="s">
        <v>893</v>
      </c>
      <c r="C615" s="12"/>
      <c r="D615" s="12"/>
      <c r="E615" s="12"/>
      <c r="F615" s="13">
        <f>F616</f>
        <v>1348.1</v>
      </c>
    </row>
    <row r="616" spans="1:6" ht="30">
      <c r="A616" s="7" t="s">
        <v>248</v>
      </c>
      <c r="B616" s="197" t="s">
        <v>893</v>
      </c>
      <c r="C616" s="12" t="s">
        <v>125</v>
      </c>
      <c r="D616" s="12" t="s">
        <v>173</v>
      </c>
      <c r="E616" s="12" t="s">
        <v>44</v>
      </c>
      <c r="F616" s="13">
        <f>SUM(Ведомственная!G758)</f>
        <v>1348.1</v>
      </c>
    </row>
    <row r="617" spans="1:6" ht="75">
      <c r="A617" s="7" t="s">
        <v>896</v>
      </c>
      <c r="B617" s="197" t="s">
        <v>894</v>
      </c>
      <c r="C617" s="12"/>
      <c r="D617" s="12"/>
      <c r="E617" s="12"/>
      <c r="F617" s="13">
        <f>F618</f>
        <v>165</v>
      </c>
    </row>
    <row r="618" spans="1:6" ht="30">
      <c r="A618" s="7" t="s">
        <v>248</v>
      </c>
      <c r="B618" s="197" t="s">
        <v>894</v>
      </c>
      <c r="C618" s="12" t="s">
        <v>125</v>
      </c>
      <c r="D618" s="12" t="s">
        <v>173</v>
      </c>
      <c r="E618" s="12" t="s">
        <v>44</v>
      </c>
      <c r="F618" s="13">
        <f>SUM(Ведомственная!G760)</f>
        <v>165</v>
      </c>
    </row>
    <row r="619" spans="1:6" ht="60">
      <c r="A619" s="7" t="s">
        <v>902</v>
      </c>
      <c r="B619" s="197" t="s">
        <v>904</v>
      </c>
      <c r="C619" s="12"/>
      <c r="D619" s="12"/>
      <c r="E619" s="12"/>
      <c r="F619" s="13">
        <f>F620</f>
        <v>420</v>
      </c>
    </row>
    <row r="620" spans="1:6" ht="30">
      <c r="A620" s="7" t="s">
        <v>248</v>
      </c>
      <c r="B620" s="197" t="s">
        <v>904</v>
      </c>
      <c r="C620" s="12" t="s">
        <v>125</v>
      </c>
      <c r="D620" s="12" t="s">
        <v>173</v>
      </c>
      <c r="E620" s="12" t="s">
        <v>54</v>
      </c>
      <c r="F620" s="13">
        <f>SUM(Ведомственная!G780)</f>
        <v>420</v>
      </c>
    </row>
    <row r="621" spans="1:6" ht="60">
      <c r="A621" s="7" t="s">
        <v>293</v>
      </c>
      <c r="B621" s="21" t="s">
        <v>288</v>
      </c>
      <c r="C621" s="12"/>
      <c r="D621" s="12"/>
      <c r="E621" s="12"/>
      <c r="F621" s="13">
        <f>F622+F625</f>
        <v>108104.8</v>
      </c>
    </row>
    <row r="622" spans="1:6" ht="30">
      <c r="A622" s="7" t="s">
        <v>287</v>
      </c>
      <c r="B622" s="21" t="s">
        <v>373</v>
      </c>
      <c r="C622" s="12"/>
      <c r="D622" s="12"/>
      <c r="E622" s="12"/>
      <c r="F622" s="13">
        <f>F623</f>
        <v>105913.7</v>
      </c>
    </row>
    <row r="623" spans="1:6">
      <c r="A623" s="7" t="s">
        <v>285</v>
      </c>
      <c r="B623" s="21" t="s">
        <v>374</v>
      </c>
      <c r="C623" s="12"/>
      <c r="D623" s="12"/>
      <c r="E623" s="12"/>
      <c r="F623" s="13">
        <f>F624</f>
        <v>105913.7</v>
      </c>
    </row>
    <row r="624" spans="1:6" ht="30">
      <c r="A624" s="7" t="s">
        <v>72</v>
      </c>
      <c r="B624" s="21" t="s">
        <v>374</v>
      </c>
      <c r="C624" s="12" t="s">
        <v>125</v>
      </c>
      <c r="D624" s="12" t="s">
        <v>173</v>
      </c>
      <c r="E624" s="12" t="s">
        <v>34</v>
      </c>
      <c r="F624" s="13">
        <f>SUM(Ведомственная!G722)</f>
        <v>105913.7</v>
      </c>
    </row>
    <row r="625" spans="1:6">
      <c r="A625" s="7" t="s">
        <v>154</v>
      </c>
      <c r="B625" s="21" t="s">
        <v>579</v>
      </c>
      <c r="C625" s="12"/>
      <c r="D625" s="12"/>
      <c r="E625" s="12"/>
      <c r="F625" s="13">
        <f>F629+F626</f>
        <v>2191.1</v>
      </c>
    </row>
    <row r="626" spans="1:6" ht="30">
      <c r="A626" s="7" t="s">
        <v>290</v>
      </c>
      <c r="B626" s="21" t="s">
        <v>580</v>
      </c>
      <c r="C626" s="12"/>
      <c r="D626" s="12"/>
      <c r="E626" s="12"/>
      <c r="F626" s="13">
        <f>F627</f>
        <v>1034.8</v>
      </c>
    </row>
    <row r="627" spans="1:6">
      <c r="A627" s="7" t="s">
        <v>285</v>
      </c>
      <c r="B627" s="21" t="s">
        <v>581</v>
      </c>
      <c r="C627" s="12"/>
      <c r="D627" s="12"/>
      <c r="E627" s="12"/>
      <c r="F627" s="13">
        <f>F628</f>
        <v>1034.8</v>
      </c>
    </row>
    <row r="628" spans="1:6" ht="30">
      <c r="A628" s="7" t="s">
        <v>248</v>
      </c>
      <c r="B628" s="21" t="s">
        <v>581</v>
      </c>
      <c r="C628" s="12" t="s">
        <v>125</v>
      </c>
      <c r="D628" s="12" t="s">
        <v>173</v>
      </c>
      <c r="E628" s="12" t="s">
        <v>34</v>
      </c>
      <c r="F628" s="13">
        <f>SUM(Ведомственная!G726)</f>
        <v>1034.8</v>
      </c>
    </row>
    <row r="629" spans="1:6">
      <c r="A629" s="7" t="s">
        <v>291</v>
      </c>
      <c r="B629" s="12" t="s">
        <v>627</v>
      </c>
      <c r="C629" s="12"/>
      <c r="D629" s="12"/>
      <c r="E629" s="12"/>
      <c r="F629" s="13">
        <f>F630</f>
        <v>1156.3</v>
      </c>
    </row>
    <row r="630" spans="1:6">
      <c r="A630" s="7" t="s">
        <v>285</v>
      </c>
      <c r="B630" s="12" t="s">
        <v>628</v>
      </c>
      <c r="C630" s="12"/>
      <c r="D630" s="12"/>
      <c r="E630" s="12"/>
      <c r="F630" s="13">
        <f>F631</f>
        <v>1156.3</v>
      </c>
    </row>
    <row r="631" spans="1:6" ht="30">
      <c r="A631" s="7" t="s">
        <v>72</v>
      </c>
      <c r="B631" s="12" t="s">
        <v>628</v>
      </c>
      <c r="C631" s="12" t="s">
        <v>125</v>
      </c>
      <c r="D631" s="12" t="s">
        <v>173</v>
      </c>
      <c r="E631" s="12" t="s">
        <v>34</v>
      </c>
      <c r="F631" s="13">
        <f>SUM(Ведомственная!G729)</f>
        <v>1156.3</v>
      </c>
    </row>
    <row r="632" spans="1:6" ht="30">
      <c r="A632" s="7" t="s">
        <v>294</v>
      </c>
      <c r="B632" s="12" t="s">
        <v>292</v>
      </c>
      <c r="C632" s="12"/>
      <c r="D632" s="12"/>
      <c r="E632" s="12"/>
      <c r="F632" s="13">
        <f>F633+F638+F636</f>
        <v>20288.8</v>
      </c>
    </row>
    <row r="633" spans="1:6" ht="30">
      <c r="A633" s="7" t="s">
        <v>80</v>
      </c>
      <c r="B633" s="12" t="s">
        <v>719</v>
      </c>
      <c r="C633" s="12"/>
      <c r="D633" s="43"/>
      <c r="E633" s="43"/>
      <c r="F633" s="13">
        <f>F634</f>
        <v>900</v>
      </c>
    </row>
    <row r="634" spans="1:6" ht="30">
      <c r="A634" s="7" t="s">
        <v>100</v>
      </c>
      <c r="B634" s="12" t="s">
        <v>720</v>
      </c>
      <c r="C634" s="12"/>
      <c r="D634" s="12"/>
      <c r="E634" s="12"/>
      <c r="F634" s="13">
        <f>F635</f>
        <v>900</v>
      </c>
    </row>
    <row r="635" spans="1:6" ht="30">
      <c r="A635" s="7" t="s">
        <v>52</v>
      </c>
      <c r="B635" s="12" t="s">
        <v>720</v>
      </c>
      <c r="C635" s="12" t="s">
        <v>93</v>
      </c>
      <c r="D635" s="12" t="s">
        <v>173</v>
      </c>
      <c r="E635" s="12" t="s">
        <v>172</v>
      </c>
      <c r="F635" s="13">
        <f>SUM(Ведомственная!G799)</f>
        <v>900</v>
      </c>
    </row>
    <row r="636" spans="1:6" ht="30">
      <c r="A636" s="66" t="s">
        <v>438</v>
      </c>
      <c r="B636" s="16" t="s">
        <v>366</v>
      </c>
      <c r="C636" s="16"/>
      <c r="D636" s="12"/>
      <c r="E636" s="12"/>
      <c r="F636" s="13">
        <f>F637</f>
        <v>3100</v>
      </c>
    </row>
    <row r="637" spans="1:6" ht="30">
      <c r="A637" s="66" t="s">
        <v>307</v>
      </c>
      <c r="B637" s="16" t="s">
        <v>366</v>
      </c>
      <c r="C637" s="16">
        <v>400</v>
      </c>
      <c r="D637" s="12" t="s">
        <v>173</v>
      </c>
      <c r="E637" s="12" t="s">
        <v>34</v>
      </c>
      <c r="F637" s="13">
        <f>SUM(Ведомственная!G453)</f>
        <v>3100</v>
      </c>
    </row>
    <row r="638" spans="1:6">
      <c r="A638" s="7" t="s">
        <v>154</v>
      </c>
      <c r="B638" s="12" t="s">
        <v>375</v>
      </c>
      <c r="C638" s="12"/>
      <c r="D638" s="12"/>
      <c r="E638" s="12"/>
      <c r="F638" s="13">
        <f>F639+F642+F645</f>
        <v>16288.8</v>
      </c>
    </row>
    <row r="639" spans="1:6" ht="30">
      <c r="A639" s="7" t="s">
        <v>289</v>
      </c>
      <c r="B639" s="12" t="s">
        <v>376</v>
      </c>
      <c r="C639" s="12"/>
      <c r="D639" s="12"/>
      <c r="E639" s="12"/>
      <c r="F639" s="13">
        <f>F640</f>
        <v>1356</v>
      </c>
    </row>
    <row r="640" spans="1:6">
      <c r="A640" s="7" t="s">
        <v>285</v>
      </c>
      <c r="B640" s="12" t="s">
        <v>377</v>
      </c>
      <c r="C640" s="12"/>
      <c r="D640" s="12"/>
      <c r="E640" s="12"/>
      <c r="F640" s="13">
        <f>F641</f>
        <v>1356</v>
      </c>
    </row>
    <row r="641" spans="1:8" ht="30">
      <c r="A641" s="7" t="s">
        <v>248</v>
      </c>
      <c r="B641" s="12" t="s">
        <v>377</v>
      </c>
      <c r="C641" s="12" t="s">
        <v>125</v>
      </c>
      <c r="D641" s="12" t="s">
        <v>173</v>
      </c>
      <c r="E641" s="12" t="s">
        <v>34</v>
      </c>
      <c r="F641" s="13">
        <f>SUM(Ведомственная!G734)</f>
        <v>1356</v>
      </c>
    </row>
    <row r="642" spans="1:8" ht="30" hidden="1">
      <c r="A642" s="7" t="s">
        <v>290</v>
      </c>
      <c r="B642" s="12" t="s">
        <v>378</v>
      </c>
      <c r="C642" s="12"/>
      <c r="D642" s="12"/>
      <c r="E642" s="12"/>
      <c r="F642" s="13">
        <f>F643</f>
        <v>0</v>
      </c>
    </row>
    <row r="643" spans="1:8" hidden="1">
      <c r="A643" s="7" t="s">
        <v>285</v>
      </c>
      <c r="B643" s="12" t="s">
        <v>379</v>
      </c>
      <c r="C643" s="12"/>
      <c r="D643" s="12"/>
      <c r="E643" s="12"/>
      <c r="F643" s="13">
        <f>F644</f>
        <v>0</v>
      </c>
    </row>
    <row r="644" spans="1:8" ht="30" hidden="1">
      <c r="A644" s="7" t="s">
        <v>248</v>
      </c>
      <c r="B644" s="12" t="s">
        <v>379</v>
      </c>
      <c r="C644" s="12" t="s">
        <v>125</v>
      </c>
      <c r="D644" s="12" t="s">
        <v>173</v>
      </c>
      <c r="E644" s="12" t="s">
        <v>34</v>
      </c>
      <c r="F644" s="13">
        <v>0</v>
      </c>
      <c r="G644" s="64">
        <f>Ведомственная!G737</f>
        <v>0</v>
      </c>
    </row>
    <row r="645" spans="1:8">
      <c r="A645" s="7" t="s">
        <v>291</v>
      </c>
      <c r="B645" s="12" t="s">
        <v>380</v>
      </c>
      <c r="C645" s="12"/>
      <c r="D645" s="12"/>
      <c r="E645" s="12"/>
      <c r="F645" s="13">
        <f>F646</f>
        <v>14932.8</v>
      </c>
    </row>
    <row r="646" spans="1:8">
      <c r="A646" s="7" t="s">
        <v>285</v>
      </c>
      <c r="B646" s="12" t="s">
        <v>381</v>
      </c>
      <c r="C646" s="12"/>
      <c r="D646" s="12"/>
      <c r="E646" s="12"/>
      <c r="F646" s="13">
        <f>F647</f>
        <v>14932.8</v>
      </c>
    </row>
    <row r="647" spans="1:8" ht="30">
      <c r="A647" s="7" t="s">
        <v>248</v>
      </c>
      <c r="B647" s="12" t="s">
        <v>381</v>
      </c>
      <c r="C647" s="12" t="s">
        <v>125</v>
      </c>
      <c r="D647" s="12" t="s">
        <v>173</v>
      </c>
      <c r="E647" s="12" t="s">
        <v>34</v>
      </c>
      <c r="F647" s="13">
        <f>SUM(Ведомственная!G740)</f>
        <v>14932.8</v>
      </c>
    </row>
    <row r="648" spans="1:8" s="180" customFormat="1" ht="28.5">
      <c r="A648" s="48" t="s">
        <v>693</v>
      </c>
      <c r="B648" s="60" t="s">
        <v>16</v>
      </c>
      <c r="C648" s="60"/>
      <c r="D648" s="68"/>
      <c r="E648" s="68"/>
      <c r="F648" s="55">
        <f>SUM(F649+F673+F678+F684)</f>
        <v>25265.8</v>
      </c>
      <c r="G648" s="156"/>
      <c r="H648" s="125"/>
    </row>
    <row r="649" spans="1:8" ht="30">
      <c r="A649" s="7" t="s">
        <v>84</v>
      </c>
      <c r="B649" s="9" t="s">
        <v>17</v>
      </c>
      <c r="C649" s="9"/>
      <c r="D649" s="8"/>
      <c r="E649" s="8"/>
      <c r="F649" s="6">
        <f>F665+F650+F668</f>
        <v>17695.8</v>
      </c>
      <c r="G649" s="156"/>
    </row>
    <row r="650" spans="1:8">
      <c r="A650" s="7" t="s">
        <v>35</v>
      </c>
      <c r="B650" s="9" t="s">
        <v>36</v>
      </c>
      <c r="C650" s="9"/>
      <c r="D650" s="8"/>
      <c r="E650" s="8"/>
      <c r="F650" s="6">
        <f>SUM(F651+F654+F661)</f>
        <v>14885.8</v>
      </c>
      <c r="H650" s="156"/>
    </row>
    <row r="651" spans="1:8">
      <c r="A651" s="7" t="s">
        <v>38</v>
      </c>
      <c r="B651" s="9" t="s">
        <v>39</v>
      </c>
      <c r="C651" s="9"/>
      <c r="D651" s="8"/>
      <c r="E651" s="8"/>
      <c r="F651" s="6">
        <f>F652</f>
        <v>10029.299999999999</v>
      </c>
    </row>
    <row r="652" spans="1:8" ht="30">
      <c r="A652" s="7" t="s">
        <v>40</v>
      </c>
      <c r="B652" s="9" t="s">
        <v>41</v>
      </c>
      <c r="C652" s="9"/>
      <c r="D652" s="8"/>
      <c r="E652" s="8"/>
      <c r="F652" s="6">
        <f>F653</f>
        <v>10029.299999999999</v>
      </c>
    </row>
    <row r="653" spans="1:8">
      <c r="A653" s="7" t="s">
        <v>42</v>
      </c>
      <c r="B653" s="9" t="s">
        <v>41</v>
      </c>
      <c r="C653" s="9">
        <v>300</v>
      </c>
      <c r="D653" s="8" t="s">
        <v>31</v>
      </c>
      <c r="E653" s="8" t="s">
        <v>34</v>
      </c>
      <c r="F653" s="6">
        <f>SUM(Ведомственная!G519)</f>
        <v>10029.299999999999</v>
      </c>
      <c r="H653" s="156"/>
    </row>
    <row r="654" spans="1:8">
      <c r="A654" s="7" t="s">
        <v>55</v>
      </c>
      <c r="B654" s="9" t="s">
        <v>56</v>
      </c>
      <c r="C654" s="9"/>
      <c r="D654" s="8"/>
      <c r="E654" s="8"/>
      <c r="F654" s="6">
        <f>F655+F657+F659</f>
        <v>3432.8</v>
      </c>
    </row>
    <row r="655" spans="1:8">
      <c r="A655" s="7" t="s">
        <v>57</v>
      </c>
      <c r="B655" s="9" t="s">
        <v>58</v>
      </c>
      <c r="C655" s="9"/>
      <c r="D655" s="8"/>
      <c r="E655" s="8"/>
      <c r="F655" s="6">
        <f>F656</f>
        <v>1200</v>
      </c>
    </row>
    <row r="656" spans="1:8">
      <c r="A656" s="7" t="s">
        <v>42</v>
      </c>
      <c r="B656" s="9" t="s">
        <v>58</v>
      </c>
      <c r="C656" s="9">
        <v>300</v>
      </c>
      <c r="D656" s="8" t="s">
        <v>31</v>
      </c>
      <c r="E656" s="8" t="s">
        <v>54</v>
      </c>
      <c r="F656" s="6">
        <f>SUM(Ведомственная!G602)</f>
        <v>1200</v>
      </c>
    </row>
    <row r="657" spans="1:7" ht="30">
      <c r="A657" s="7" t="s">
        <v>59</v>
      </c>
      <c r="B657" s="9" t="s">
        <v>60</v>
      </c>
      <c r="C657" s="9"/>
      <c r="D657" s="8"/>
      <c r="E657" s="8"/>
      <c r="F657" s="6">
        <f>F658</f>
        <v>1587.8</v>
      </c>
    </row>
    <row r="658" spans="1:7">
      <c r="A658" s="7" t="s">
        <v>42</v>
      </c>
      <c r="B658" s="9" t="s">
        <v>60</v>
      </c>
      <c r="C658" s="9">
        <v>300</v>
      </c>
      <c r="D658" s="8" t="s">
        <v>31</v>
      </c>
      <c r="E658" s="8" t="s">
        <v>54</v>
      </c>
      <c r="F658" s="6">
        <f>SUM(Ведомственная!G604)</f>
        <v>1587.8</v>
      </c>
    </row>
    <row r="659" spans="1:7" ht="30">
      <c r="A659" s="7" t="s">
        <v>577</v>
      </c>
      <c r="B659" s="12" t="s">
        <v>578</v>
      </c>
      <c r="C659" s="8"/>
      <c r="D659" s="8"/>
      <c r="E659" s="8"/>
      <c r="F659" s="6">
        <f>F660</f>
        <v>645</v>
      </c>
      <c r="G659" s="217"/>
    </row>
    <row r="660" spans="1:7" ht="15.75">
      <c r="A660" s="7" t="s">
        <v>42</v>
      </c>
      <c r="B660" s="12" t="s">
        <v>578</v>
      </c>
      <c r="C660" s="8" t="s">
        <v>101</v>
      </c>
      <c r="D660" s="8" t="s">
        <v>31</v>
      </c>
      <c r="E660" s="8" t="s">
        <v>54</v>
      </c>
      <c r="F660" s="13">
        <f>SUM(Ведомственная!G606)</f>
        <v>645</v>
      </c>
      <c r="G660" s="217"/>
    </row>
    <row r="661" spans="1:7">
      <c r="A661" s="7" t="s">
        <v>61</v>
      </c>
      <c r="B661" s="9" t="s">
        <v>62</v>
      </c>
      <c r="C661" s="9"/>
      <c r="D661" s="8"/>
      <c r="E661" s="8"/>
      <c r="F661" s="6">
        <f>F662</f>
        <v>1423.7</v>
      </c>
    </row>
    <row r="662" spans="1:7">
      <c r="A662" s="7" t="s">
        <v>63</v>
      </c>
      <c r="B662" s="9" t="s">
        <v>64</v>
      </c>
      <c r="C662" s="9"/>
      <c r="D662" s="8"/>
      <c r="E662" s="8"/>
      <c r="F662" s="6">
        <f>F663+F664</f>
        <v>1423.7</v>
      </c>
    </row>
    <row r="663" spans="1:7" ht="30">
      <c r="A663" s="7" t="s">
        <v>52</v>
      </c>
      <c r="B663" s="9" t="s">
        <v>64</v>
      </c>
      <c r="C663" s="9">
        <v>200</v>
      </c>
      <c r="D663" s="8" t="s">
        <v>31</v>
      </c>
      <c r="E663" s="8" t="s">
        <v>54</v>
      </c>
      <c r="F663" s="6">
        <f>SUM(Ведомственная!G609)</f>
        <v>910.5</v>
      </c>
    </row>
    <row r="664" spans="1:7">
      <c r="A664" s="7" t="s">
        <v>42</v>
      </c>
      <c r="B664" s="9" t="s">
        <v>64</v>
      </c>
      <c r="C664" s="9">
        <v>300</v>
      </c>
      <c r="D664" s="8" t="s">
        <v>31</v>
      </c>
      <c r="E664" s="8" t="s">
        <v>54</v>
      </c>
      <c r="F664" s="6">
        <f>SUM(Ведомственная!G610)</f>
        <v>513.20000000000005</v>
      </c>
    </row>
    <row r="665" spans="1:7" ht="45" hidden="1">
      <c r="A665" s="7" t="s">
        <v>18</v>
      </c>
      <c r="B665" s="9" t="s">
        <v>19</v>
      </c>
      <c r="C665" s="9"/>
      <c r="D665" s="8"/>
      <c r="E665" s="8"/>
      <c r="F665" s="6">
        <f>SUM(F666)</f>
        <v>0</v>
      </c>
    </row>
    <row r="666" spans="1:7" hidden="1">
      <c r="A666" s="7" t="s">
        <v>20</v>
      </c>
      <c r="B666" s="9" t="s">
        <v>21</v>
      </c>
      <c r="C666" s="9"/>
      <c r="D666" s="8"/>
      <c r="E666" s="8"/>
      <c r="F666" s="6">
        <f>F667</f>
        <v>0</v>
      </c>
    </row>
    <row r="667" spans="1:7" hidden="1">
      <c r="A667" s="7" t="s">
        <v>22</v>
      </c>
      <c r="B667" s="9" t="s">
        <v>21</v>
      </c>
      <c r="C667" s="9">
        <v>800</v>
      </c>
      <c r="D667" s="8" t="s">
        <v>13</v>
      </c>
      <c r="E667" s="8" t="s">
        <v>15</v>
      </c>
      <c r="F667" s="6">
        <v>0</v>
      </c>
    </row>
    <row r="668" spans="1:7" ht="30">
      <c r="A668" s="7" t="s">
        <v>45</v>
      </c>
      <c r="B668" s="9" t="s">
        <v>46</v>
      </c>
      <c r="C668" s="9"/>
      <c r="D668" s="8"/>
      <c r="E668" s="8"/>
      <c r="F668" s="6">
        <f>SUM(F669)</f>
        <v>2810</v>
      </c>
    </row>
    <row r="669" spans="1:7">
      <c r="A669" s="7" t="s">
        <v>47</v>
      </c>
      <c r="B669" s="9" t="s">
        <v>48</v>
      </c>
      <c r="C669" s="9"/>
      <c r="D669" s="8"/>
      <c r="E669" s="8"/>
      <c r="F669" s="6">
        <f>F670</f>
        <v>2810</v>
      </c>
    </row>
    <row r="670" spans="1:7" ht="30">
      <c r="A670" s="7" t="s">
        <v>49</v>
      </c>
      <c r="B670" s="9" t="s">
        <v>50</v>
      </c>
      <c r="C670" s="9"/>
      <c r="D670" s="8"/>
      <c r="E670" s="8"/>
      <c r="F670" s="6">
        <f>F671+F672</f>
        <v>2810</v>
      </c>
    </row>
    <row r="671" spans="1:7" ht="45">
      <c r="A671" s="7" t="s">
        <v>51</v>
      </c>
      <c r="B671" s="9" t="s">
        <v>50</v>
      </c>
      <c r="C671" s="9">
        <v>100</v>
      </c>
      <c r="D671" s="8" t="s">
        <v>31</v>
      </c>
      <c r="E671" s="8" t="s">
        <v>44</v>
      </c>
      <c r="F671" s="6">
        <f>SUM(Ведомственная!G533)</f>
        <v>1657.6</v>
      </c>
    </row>
    <row r="672" spans="1:7" ht="29.25" customHeight="1">
      <c r="A672" s="7" t="s">
        <v>52</v>
      </c>
      <c r="B672" s="9" t="s">
        <v>50</v>
      </c>
      <c r="C672" s="9">
        <v>200</v>
      </c>
      <c r="D672" s="8" t="s">
        <v>31</v>
      </c>
      <c r="E672" s="8" t="s">
        <v>44</v>
      </c>
      <c r="F672" s="6">
        <f>SUM(Ведомственная!G534)</f>
        <v>1152.4000000000001</v>
      </c>
    </row>
    <row r="673" spans="1:7">
      <c r="A673" s="7" t="s">
        <v>85</v>
      </c>
      <c r="B673" s="9" t="s">
        <v>65</v>
      </c>
      <c r="C673" s="9"/>
      <c r="D673" s="8"/>
      <c r="E673" s="8"/>
      <c r="F673" s="6">
        <f>F674</f>
        <v>250.5</v>
      </c>
    </row>
    <row r="674" spans="1:7">
      <c r="A674" s="7" t="s">
        <v>35</v>
      </c>
      <c r="B674" s="9" t="s">
        <v>66</v>
      </c>
      <c r="C674" s="9"/>
      <c r="D674" s="8"/>
      <c r="E674" s="8"/>
      <c r="F674" s="6">
        <f>F675</f>
        <v>250.5</v>
      </c>
    </row>
    <row r="675" spans="1:7">
      <c r="A675" s="7" t="s">
        <v>37</v>
      </c>
      <c r="B675" s="9" t="s">
        <v>67</v>
      </c>
      <c r="C675" s="9"/>
      <c r="D675" s="8"/>
      <c r="E675" s="8"/>
      <c r="F675" s="6">
        <f>F676+F677</f>
        <v>250.5</v>
      </c>
    </row>
    <row r="676" spans="1:7" ht="27.75" customHeight="1">
      <c r="A676" s="7" t="s">
        <v>52</v>
      </c>
      <c r="B676" s="9" t="s">
        <v>67</v>
      </c>
      <c r="C676" s="9">
        <v>200</v>
      </c>
      <c r="D676" s="8" t="s">
        <v>31</v>
      </c>
      <c r="E676" s="8" t="s">
        <v>54</v>
      </c>
      <c r="F676" s="6">
        <f>SUM(Ведомственная!G614)</f>
        <v>250.5</v>
      </c>
    </row>
    <row r="677" spans="1:7" hidden="1">
      <c r="A677" s="7" t="s">
        <v>42</v>
      </c>
      <c r="B677" s="9" t="s">
        <v>67</v>
      </c>
      <c r="C677" s="9">
        <v>300</v>
      </c>
      <c r="D677" s="8" t="s">
        <v>31</v>
      </c>
      <c r="E677" s="8" t="s">
        <v>54</v>
      </c>
      <c r="F677" s="6"/>
      <c r="G677" s="64">
        <f>SUM(Ведомственная!G615)</f>
        <v>0</v>
      </c>
    </row>
    <row r="678" spans="1:7">
      <c r="A678" s="7" t="s">
        <v>86</v>
      </c>
      <c r="B678" s="9" t="s">
        <v>68</v>
      </c>
      <c r="C678" s="9"/>
      <c r="D678" s="8"/>
      <c r="E678" s="8"/>
      <c r="F678" s="6">
        <f>F679+F681</f>
        <v>330</v>
      </c>
    </row>
    <row r="679" spans="1:7">
      <c r="A679" s="7" t="s">
        <v>37</v>
      </c>
      <c r="B679" s="9" t="s">
        <v>484</v>
      </c>
      <c r="C679" s="9"/>
      <c r="D679" s="8"/>
      <c r="E679" s="8"/>
      <c r="F679" s="6">
        <f>SUM(F680)</f>
        <v>30</v>
      </c>
    </row>
    <row r="680" spans="1:7" ht="30">
      <c r="A680" s="7" t="s">
        <v>52</v>
      </c>
      <c r="B680" s="9" t="s">
        <v>484</v>
      </c>
      <c r="C680" s="9">
        <v>200</v>
      </c>
      <c r="D680" s="8" t="s">
        <v>31</v>
      </c>
      <c r="E680" s="8" t="s">
        <v>78</v>
      </c>
      <c r="F680" s="6">
        <f>SUM(Ведомственная!G433)</f>
        <v>30</v>
      </c>
    </row>
    <row r="681" spans="1:7">
      <c r="A681" s="7" t="s">
        <v>35</v>
      </c>
      <c r="B681" s="9" t="s">
        <v>506</v>
      </c>
      <c r="C681" s="9"/>
      <c r="D681" s="194"/>
      <c r="E681" s="194"/>
      <c r="F681" s="6">
        <f>F682</f>
        <v>300</v>
      </c>
    </row>
    <row r="682" spans="1:7">
      <c r="A682" s="7" t="s">
        <v>37</v>
      </c>
      <c r="B682" s="9" t="s">
        <v>507</v>
      </c>
      <c r="C682" s="9"/>
      <c r="D682" s="194"/>
      <c r="E682" s="194"/>
      <c r="F682" s="6">
        <f>SUM(F683:F683)</f>
        <v>300</v>
      </c>
    </row>
    <row r="683" spans="1:7" ht="29.25" customHeight="1">
      <c r="A683" s="7" t="s">
        <v>52</v>
      </c>
      <c r="B683" s="9" t="s">
        <v>507</v>
      </c>
      <c r="C683" s="9">
        <v>200</v>
      </c>
      <c r="D683" s="8" t="s">
        <v>31</v>
      </c>
      <c r="E683" s="8" t="s">
        <v>54</v>
      </c>
      <c r="F683" s="6">
        <f>SUM(Ведомственная!G1078)</f>
        <v>300</v>
      </c>
    </row>
    <row r="684" spans="1:7" ht="45">
      <c r="A684" s="7" t="s">
        <v>769</v>
      </c>
      <c r="B684" s="9" t="s">
        <v>79</v>
      </c>
      <c r="C684" s="9"/>
      <c r="D684" s="8"/>
      <c r="E684" s="8"/>
      <c r="F684" s="6">
        <f>F685</f>
        <v>6989.5</v>
      </c>
    </row>
    <row r="685" spans="1:7" ht="30">
      <c r="A685" s="7" t="s">
        <v>80</v>
      </c>
      <c r="B685" s="9" t="s">
        <v>81</v>
      </c>
      <c r="C685" s="9"/>
      <c r="D685" s="8"/>
      <c r="E685" s="8"/>
      <c r="F685" s="6">
        <f>F686+F689+F691+F693</f>
        <v>6989.5</v>
      </c>
    </row>
    <row r="686" spans="1:7">
      <c r="A686" s="7" t="s">
        <v>82</v>
      </c>
      <c r="B686" s="9" t="s">
        <v>83</v>
      </c>
      <c r="C686" s="9"/>
      <c r="D686" s="8"/>
      <c r="E686" s="8"/>
      <c r="F686" s="6">
        <f>F687+F688</f>
        <v>4253.5</v>
      </c>
    </row>
    <row r="687" spans="1:7" ht="45">
      <c r="A687" s="7" t="s">
        <v>51</v>
      </c>
      <c r="B687" s="9" t="s">
        <v>83</v>
      </c>
      <c r="C687" s="9">
        <v>100</v>
      </c>
      <c r="D687" s="8" t="s">
        <v>31</v>
      </c>
      <c r="E687" s="8" t="s">
        <v>78</v>
      </c>
      <c r="F687" s="6">
        <f>SUM(Ведомственная!G683)</f>
        <v>4246.5</v>
      </c>
    </row>
    <row r="688" spans="1:7" ht="30">
      <c r="A688" s="7" t="s">
        <v>52</v>
      </c>
      <c r="B688" s="9" t="s">
        <v>83</v>
      </c>
      <c r="C688" s="9">
        <v>200</v>
      </c>
      <c r="D688" s="8" t="s">
        <v>31</v>
      </c>
      <c r="E688" s="8" t="s">
        <v>78</v>
      </c>
      <c r="F688" s="6">
        <f>SUM(Ведомственная!G684)</f>
        <v>7</v>
      </c>
    </row>
    <row r="689" spans="1:8" ht="20.25" customHeight="1">
      <c r="A689" s="7" t="s">
        <v>97</v>
      </c>
      <c r="B689" s="41" t="s">
        <v>708</v>
      </c>
      <c r="C689" s="41"/>
      <c r="D689" s="8"/>
      <c r="E689" s="8"/>
      <c r="F689" s="6">
        <f>F690</f>
        <v>452.5</v>
      </c>
    </row>
    <row r="690" spans="1:8" ht="30">
      <c r="A690" s="7" t="s">
        <v>52</v>
      </c>
      <c r="B690" s="41" t="s">
        <v>708</v>
      </c>
      <c r="C690" s="9">
        <v>200</v>
      </c>
      <c r="D690" s="8" t="s">
        <v>31</v>
      </c>
      <c r="E690" s="8" t="s">
        <v>78</v>
      </c>
      <c r="F690" s="6">
        <f>SUM(Ведомственная!G686)</f>
        <v>452.5</v>
      </c>
    </row>
    <row r="691" spans="1:8" ht="30">
      <c r="A691" s="7" t="s">
        <v>99</v>
      </c>
      <c r="B691" s="41" t="s">
        <v>709</v>
      </c>
      <c r="C691" s="9"/>
      <c r="D691" s="8"/>
      <c r="E691" s="8"/>
      <c r="F691" s="6">
        <f>F692</f>
        <v>1389.7</v>
      </c>
    </row>
    <row r="692" spans="1:8" ht="30">
      <c r="A692" s="7" t="s">
        <v>52</v>
      </c>
      <c r="B692" s="41" t="s">
        <v>709</v>
      </c>
      <c r="C692" s="9">
        <v>200</v>
      </c>
      <c r="D692" s="8" t="s">
        <v>31</v>
      </c>
      <c r="E692" s="8" t="s">
        <v>78</v>
      </c>
      <c r="F692" s="6">
        <f>SUM(Ведомственная!G688)</f>
        <v>1389.7</v>
      </c>
    </row>
    <row r="693" spans="1:8" ht="30">
      <c r="A693" s="7" t="s">
        <v>100</v>
      </c>
      <c r="B693" s="41" t="s">
        <v>710</v>
      </c>
      <c r="C693" s="9"/>
      <c r="D693" s="8"/>
      <c r="E693" s="8"/>
      <c r="F693" s="6">
        <f>F694+F695</f>
        <v>893.8</v>
      </c>
    </row>
    <row r="694" spans="1:8" ht="30">
      <c r="A694" s="7" t="s">
        <v>52</v>
      </c>
      <c r="B694" s="41" t="s">
        <v>710</v>
      </c>
      <c r="C694" s="9">
        <v>200</v>
      </c>
      <c r="D694" s="8" t="s">
        <v>31</v>
      </c>
      <c r="E694" s="8" t="s">
        <v>78</v>
      </c>
      <c r="F694" s="6">
        <f>SUM(Ведомственная!G690)</f>
        <v>838.3</v>
      </c>
    </row>
    <row r="695" spans="1:8">
      <c r="A695" s="7" t="s">
        <v>22</v>
      </c>
      <c r="B695" s="41" t="s">
        <v>710</v>
      </c>
      <c r="C695" s="9">
        <v>800</v>
      </c>
      <c r="D695" s="8" t="s">
        <v>31</v>
      </c>
      <c r="E695" s="8" t="s">
        <v>78</v>
      </c>
      <c r="F695" s="6">
        <f>SUM(Ведомственная!G691)</f>
        <v>55.5</v>
      </c>
    </row>
    <row r="696" spans="1:8" s="180" customFormat="1" ht="71.25">
      <c r="A696" s="48" t="s">
        <v>692</v>
      </c>
      <c r="B696" s="60" t="s">
        <v>25</v>
      </c>
      <c r="C696" s="60"/>
      <c r="D696" s="68"/>
      <c r="E696" s="68"/>
      <c r="F696" s="55">
        <f>F697+F700</f>
        <v>28615</v>
      </c>
      <c r="G696" s="64"/>
      <c r="H696" s="126"/>
    </row>
    <row r="697" spans="1:8" ht="45">
      <c r="A697" s="7" t="s">
        <v>26</v>
      </c>
      <c r="B697" s="9" t="s">
        <v>27</v>
      </c>
      <c r="C697" s="9"/>
      <c r="D697" s="8"/>
      <c r="E697" s="8"/>
      <c r="F697" s="6">
        <f>SUM(F698)</f>
        <v>28615</v>
      </c>
    </row>
    <row r="698" spans="1:8" ht="45">
      <c r="A698" s="7" t="s">
        <v>28</v>
      </c>
      <c r="B698" s="9" t="s">
        <v>29</v>
      </c>
      <c r="C698" s="9"/>
      <c r="D698" s="8"/>
      <c r="E698" s="8"/>
      <c r="F698" s="6">
        <f>F699</f>
        <v>28615</v>
      </c>
    </row>
    <row r="699" spans="1:8" ht="30">
      <c r="A699" s="7" t="s">
        <v>72</v>
      </c>
      <c r="B699" s="9" t="s">
        <v>29</v>
      </c>
      <c r="C699" s="9">
        <v>600</v>
      </c>
      <c r="D699" s="8" t="s">
        <v>31</v>
      </c>
      <c r="E699" s="8" t="s">
        <v>78</v>
      </c>
      <c r="F699" s="6">
        <f>SUM(Ведомственная!G437)</f>
        <v>28615</v>
      </c>
    </row>
    <row r="700" spans="1:8" hidden="1">
      <c r="A700" s="7" t="s">
        <v>154</v>
      </c>
      <c r="B700" s="9" t="s">
        <v>508</v>
      </c>
      <c r="C700" s="9"/>
      <c r="D700" s="194"/>
      <c r="E700" s="8"/>
      <c r="F700" s="6">
        <f>SUM(F701)+F704</f>
        <v>0</v>
      </c>
    </row>
    <row r="701" spans="1:8" ht="30" hidden="1">
      <c r="A701" s="7" t="s">
        <v>290</v>
      </c>
      <c r="B701" s="9" t="s">
        <v>509</v>
      </c>
      <c r="C701" s="9"/>
      <c r="D701" s="194"/>
      <c r="E701" s="8"/>
      <c r="F701" s="6">
        <f>SUM(F702)</f>
        <v>0</v>
      </c>
    </row>
    <row r="702" spans="1:8" ht="45" hidden="1">
      <c r="A702" s="7" t="s">
        <v>28</v>
      </c>
      <c r="B702" s="9" t="s">
        <v>509</v>
      </c>
      <c r="C702" s="9"/>
      <c r="D702" s="194"/>
      <c r="E702" s="8"/>
      <c r="F702" s="6">
        <f>SUM(F703)</f>
        <v>0</v>
      </c>
    </row>
    <row r="703" spans="1:8" ht="30" hidden="1">
      <c r="A703" s="7" t="s">
        <v>72</v>
      </c>
      <c r="B703" s="9" t="s">
        <v>509</v>
      </c>
      <c r="C703" s="9">
        <v>600</v>
      </c>
      <c r="D703" s="8" t="s">
        <v>31</v>
      </c>
      <c r="E703" s="8" t="s">
        <v>78</v>
      </c>
      <c r="F703" s="6"/>
      <c r="G703" s="64">
        <f>SUM(Ведомственная!G441)</f>
        <v>0</v>
      </c>
    </row>
    <row r="704" spans="1:8" hidden="1">
      <c r="A704" s="7" t="s">
        <v>291</v>
      </c>
      <c r="B704" s="9" t="s">
        <v>510</v>
      </c>
      <c r="C704" s="9"/>
      <c r="D704" s="194"/>
      <c r="E704" s="8"/>
      <c r="F704" s="6">
        <f>SUM(F705)</f>
        <v>0</v>
      </c>
    </row>
    <row r="705" spans="1:8" ht="45" hidden="1">
      <c r="A705" s="7" t="s">
        <v>28</v>
      </c>
      <c r="B705" s="9" t="s">
        <v>510</v>
      </c>
      <c r="C705" s="9"/>
      <c r="D705" s="194"/>
      <c r="E705" s="8"/>
      <c r="F705" s="6">
        <f>SUM(F706)</f>
        <v>0</v>
      </c>
    </row>
    <row r="706" spans="1:8" ht="30" hidden="1">
      <c r="A706" s="7" t="s">
        <v>72</v>
      </c>
      <c r="B706" s="9" t="s">
        <v>510</v>
      </c>
      <c r="C706" s="9">
        <v>600</v>
      </c>
      <c r="D706" s="8" t="s">
        <v>31</v>
      </c>
      <c r="E706" s="8" t="s">
        <v>78</v>
      </c>
      <c r="F706" s="6"/>
      <c r="G706" s="64">
        <f>SUM(Ведомственная!G444)</f>
        <v>0</v>
      </c>
    </row>
    <row r="707" spans="1:8" s="180" customFormat="1" ht="57">
      <c r="A707" s="48" t="s">
        <v>748</v>
      </c>
      <c r="B707" s="60" t="s">
        <v>73</v>
      </c>
      <c r="C707" s="60"/>
      <c r="D707" s="68"/>
      <c r="E707" s="68"/>
      <c r="F707" s="55">
        <f>F708</f>
        <v>3490.1</v>
      </c>
      <c r="G707" s="64"/>
      <c r="H707" s="126"/>
    </row>
    <row r="708" spans="1:8">
      <c r="A708" s="7" t="s">
        <v>35</v>
      </c>
      <c r="B708" s="9" t="s">
        <v>74</v>
      </c>
      <c r="C708" s="9"/>
      <c r="D708" s="8"/>
      <c r="E708" s="8"/>
      <c r="F708" s="6">
        <f>SUM(F709)</f>
        <v>3490.1</v>
      </c>
    </row>
    <row r="709" spans="1:8" ht="30">
      <c r="A709" s="7" t="s">
        <v>75</v>
      </c>
      <c r="B709" s="9" t="s">
        <v>76</v>
      </c>
      <c r="C709" s="9"/>
      <c r="D709" s="8"/>
      <c r="E709" s="8"/>
      <c r="F709" s="6">
        <f>F710</f>
        <v>3490.1</v>
      </c>
    </row>
    <row r="710" spans="1:8" ht="30">
      <c r="A710" s="7" t="s">
        <v>52</v>
      </c>
      <c r="B710" s="9" t="s">
        <v>76</v>
      </c>
      <c r="C710" s="9">
        <v>200</v>
      </c>
      <c r="D710" s="8" t="s">
        <v>31</v>
      </c>
      <c r="E710" s="8" t="s">
        <v>54</v>
      </c>
      <c r="F710" s="6">
        <f>SUM(Ведомственная!G627)</f>
        <v>3490.1</v>
      </c>
    </row>
    <row r="711" spans="1:8" s="180" customFormat="1" ht="28.5">
      <c r="A711" s="48" t="s">
        <v>666</v>
      </c>
      <c r="B711" s="60" t="s">
        <v>244</v>
      </c>
      <c r="C711" s="60"/>
      <c r="D711" s="68"/>
      <c r="E711" s="68"/>
      <c r="F711" s="55">
        <f>SUM(F712+F715)</f>
        <v>1861.6999999999998</v>
      </c>
      <c r="G711" s="64"/>
      <c r="H711" s="126"/>
    </row>
    <row r="712" spans="1:8" ht="30">
      <c r="A712" s="7" t="s">
        <v>818</v>
      </c>
      <c r="B712" s="9" t="s">
        <v>833</v>
      </c>
      <c r="C712" s="9"/>
      <c r="D712" s="8"/>
      <c r="E712" s="8"/>
      <c r="F712" s="6">
        <f>SUM(F713+F714)</f>
        <v>1447.3</v>
      </c>
    </row>
    <row r="713" spans="1:8" ht="45">
      <c r="A713" s="66" t="s">
        <v>51</v>
      </c>
      <c r="B713" s="9" t="s">
        <v>833</v>
      </c>
      <c r="C713" s="9">
        <v>100</v>
      </c>
      <c r="D713" s="8" t="s">
        <v>34</v>
      </c>
      <c r="E713" s="8" t="s">
        <v>13</v>
      </c>
      <c r="F713" s="6">
        <f>SUM(Ведомственная!G72)</f>
        <v>1387.8</v>
      </c>
    </row>
    <row r="714" spans="1:8" ht="30">
      <c r="A714" s="7" t="s">
        <v>52</v>
      </c>
      <c r="B714" s="9" t="s">
        <v>833</v>
      </c>
      <c r="C714" s="9">
        <v>200</v>
      </c>
      <c r="D714" s="8" t="s">
        <v>34</v>
      </c>
      <c r="E714" s="8" t="s">
        <v>13</v>
      </c>
      <c r="F714" s="6">
        <f>SUM(Ведомственная!G73)</f>
        <v>59.5</v>
      </c>
    </row>
    <row r="715" spans="1:8" ht="30">
      <c r="A715" s="7" t="s">
        <v>100</v>
      </c>
      <c r="B715" s="9" t="s">
        <v>850</v>
      </c>
      <c r="C715" s="9"/>
      <c r="D715" s="8"/>
      <c r="E715" s="8"/>
      <c r="F715" s="6">
        <f>SUM(F716:F717)</f>
        <v>414.4</v>
      </c>
    </row>
    <row r="716" spans="1:8" ht="30">
      <c r="A716" s="7" t="s">
        <v>52</v>
      </c>
      <c r="B716" s="9" t="s">
        <v>850</v>
      </c>
      <c r="C716" s="9">
        <v>200</v>
      </c>
      <c r="D716" s="8" t="s">
        <v>34</v>
      </c>
      <c r="E716" s="8">
        <v>13</v>
      </c>
      <c r="F716" s="6">
        <f>SUM(Ведомственная!G117)</f>
        <v>264.39999999999998</v>
      </c>
    </row>
    <row r="717" spans="1:8" ht="25.5" customHeight="1">
      <c r="A717" s="7" t="s">
        <v>42</v>
      </c>
      <c r="B717" s="9" t="s">
        <v>850</v>
      </c>
      <c r="C717" s="9">
        <v>300</v>
      </c>
      <c r="D717" s="8" t="s">
        <v>34</v>
      </c>
      <c r="E717" s="8">
        <v>13</v>
      </c>
      <c r="F717" s="6">
        <f>SUM(Ведомственная!G118)</f>
        <v>150</v>
      </c>
    </row>
    <row r="718" spans="1:8" s="180" customFormat="1" ht="28.5">
      <c r="A718" s="206" t="s">
        <v>701</v>
      </c>
      <c r="B718" s="60" t="s">
        <v>199</v>
      </c>
      <c r="C718" s="60"/>
      <c r="D718" s="68"/>
      <c r="E718" s="68"/>
      <c r="F718" s="159">
        <f>SUM(F719+F721)</f>
        <v>32450.2</v>
      </c>
      <c r="G718" s="64"/>
      <c r="H718" s="126"/>
    </row>
    <row r="719" spans="1:8">
      <c r="A719" s="7" t="s">
        <v>211</v>
      </c>
      <c r="B719" s="9" t="s">
        <v>212</v>
      </c>
      <c r="C719" s="9"/>
      <c r="D719" s="8"/>
      <c r="E719" s="8"/>
      <c r="F719" s="9">
        <f>SUM(F720)</f>
        <v>31.3</v>
      </c>
    </row>
    <row r="720" spans="1:8">
      <c r="A720" s="7" t="s">
        <v>213</v>
      </c>
      <c r="B720" s="9" t="s">
        <v>212</v>
      </c>
      <c r="C720" s="9">
        <v>700</v>
      </c>
      <c r="D720" s="8" t="s">
        <v>96</v>
      </c>
      <c r="E720" s="8" t="s">
        <v>34</v>
      </c>
      <c r="F720" s="9">
        <f>SUM(Ведомственная!G510)</f>
        <v>31.3</v>
      </c>
    </row>
    <row r="721" spans="1:8" ht="30">
      <c r="A721" s="7" t="s">
        <v>80</v>
      </c>
      <c r="B721" s="8" t="s">
        <v>200</v>
      </c>
      <c r="C721" s="8"/>
      <c r="D721" s="8"/>
      <c r="E721" s="8"/>
      <c r="F721" s="17">
        <f>SUM(F722+F725+F728+F730)</f>
        <v>32418.9</v>
      </c>
    </row>
    <row r="722" spans="1:8">
      <c r="A722" s="7" t="s">
        <v>82</v>
      </c>
      <c r="B722" s="8" t="s">
        <v>201</v>
      </c>
      <c r="C722" s="8"/>
      <c r="D722" s="8"/>
      <c r="E722" s="8"/>
      <c r="F722" s="17">
        <f>SUM(F723:F724)</f>
        <v>25489</v>
      </c>
    </row>
    <row r="723" spans="1:8" ht="45">
      <c r="A723" s="7" t="s">
        <v>51</v>
      </c>
      <c r="B723" s="8" t="s">
        <v>201</v>
      </c>
      <c r="C723" s="8" t="s">
        <v>91</v>
      </c>
      <c r="D723" s="8" t="s">
        <v>34</v>
      </c>
      <c r="E723" s="8" t="s">
        <v>78</v>
      </c>
      <c r="F723" s="17">
        <f>SUM(Ведомственная!G481)</f>
        <v>25482.1</v>
      </c>
    </row>
    <row r="724" spans="1:8" ht="30">
      <c r="A724" s="7" t="s">
        <v>52</v>
      </c>
      <c r="B724" s="8" t="s">
        <v>201</v>
      </c>
      <c r="C724" s="8" t="s">
        <v>93</v>
      </c>
      <c r="D724" s="8" t="s">
        <v>34</v>
      </c>
      <c r="E724" s="8" t="s">
        <v>78</v>
      </c>
      <c r="F724" s="17">
        <f>SUM(Ведомственная!G482)</f>
        <v>6.9</v>
      </c>
    </row>
    <row r="725" spans="1:8">
      <c r="A725" s="7" t="s">
        <v>97</v>
      </c>
      <c r="B725" s="9" t="s">
        <v>203</v>
      </c>
      <c r="C725" s="9"/>
      <c r="D725" s="8"/>
      <c r="E725" s="8"/>
      <c r="F725" s="17">
        <f>SUM(F726:F727)</f>
        <v>261.5</v>
      </c>
    </row>
    <row r="726" spans="1:8" ht="30">
      <c r="A726" s="7" t="s">
        <v>52</v>
      </c>
      <c r="B726" s="9" t="s">
        <v>203</v>
      </c>
      <c r="C726" s="9">
        <v>200</v>
      </c>
      <c r="D726" s="8" t="s">
        <v>34</v>
      </c>
      <c r="E726" s="8" t="s">
        <v>96</v>
      </c>
      <c r="F726" s="17">
        <f>SUM(Ведомственная!G491)</f>
        <v>259.5</v>
      </c>
    </row>
    <row r="727" spans="1:8">
      <c r="A727" s="7" t="s">
        <v>22</v>
      </c>
      <c r="B727" s="9" t="s">
        <v>203</v>
      </c>
      <c r="C727" s="9">
        <v>800</v>
      </c>
      <c r="D727" s="8" t="s">
        <v>34</v>
      </c>
      <c r="E727" s="8" t="s">
        <v>96</v>
      </c>
      <c r="F727" s="17">
        <f>SUM(Ведомственная!G492)</f>
        <v>2</v>
      </c>
    </row>
    <row r="728" spans="1:8" ht="30">
      <c r="A728" s="7" t="s">
        <v>99</v>
      </c>
      <c r="B728" s="9" t="s">
        <v>204</v>
      </c>
      <c r="C728" s="9"/>
      <c r="D728" s="8"/>
      <c r="E728" s="8"/>
      <c r="F728" s="17">
        <f>SUM(F729)</f>
        <v>244.9</v>
      </c>
    </row>
    <row r="729" spans="1:8" ht="30">
      <c r="A729" s="7" t="s">
        <v>52</v>
      </c>
      <c r="B729" s="9" t="s">
        <v>204</v>
      </c>
      <c r="C729" s="9">
        <v>200</v>
      </c>
      <c r="D729" s="8" t="s">
        <v>34</v>
      </c>
      <c r="E729" s="8" t="s">
        <v>96</v>
      </c>
      <c r="F729" s="17">
        <f>SUM(Ведомственная!G494)</f>
        <v>244.9</v>
      </c>
    </row>
    <row r="730" spans="1:8" ht="30">
      <c r="A730" s="7" t="s">
        <v>100</v>
      </c>
      <c r="B730" s="9" t="s">
        <v>205</v>
      </c>
      <c r="C730" s="9"/>
      <c r="D730" s="8"/>
      <c r="E730" s="8"/>
      <c r="F730" s="17">
        <f>SUM(F731:F732)</f>
        <v>6423.5</v>
      </c>
    </row>
    <row r="731" spans="1:8" ht="30">
      <c r="A731" s="7" t="s">
        <v>52</v>
      </c>
      <c r="B731" s="9" t="s">
        <v>205</v>
      </c>
      <c r="C731" s="9">
        <v>200</v>
      </c>
      <c r="D731" s="8" t="s">
        <v>34</v>
      </c>
      <c r="E731" s="8" t="s">
        <v>96</v>
      </c>
      <c r="F731" s="17">
        <f>SUM(Ведомственная!G496)</f>
        <v>6423.5</v>
      </c>
    </row>
    <row r="732" spans="1:8" hidden="1">
      <c r="A732" s="7" t="s">
        <v>22</v>
      </c>
      <c r="B732" s="9" t="s">
        <v>205</v>
      </c>
      <c r="C732" s="9">
        <v>800</v>
      </c>
      <c r="D732" s="8"/>
      <c r="E732" s="8"/>
      <c r="F732" s="17"/>
      <c r="G732" s="64">
        <f>SUM(Ведомственная!G497)</f>
        <v>0</v>
      </c>
    </row>
    <row r="733" spans="1:8" s="180" customFormat="1" ht="28.5">
      <c r="A733" s="48" t="s">
        <v>667</v>
      </c>
      <c r="B733" s="60" t="s">
        <v>245</v>
      </c>
      <c r="C733" s="60"/>
      <c r="D733" s="68"/>
      <c r="E733" s="68"/>
      <c r="F733" s="55">
        <f>SUM(F734)</f>
        <v>135</v>
      </c>
      <c r="G733" s="64"/>
      <c r="H733" s="126"/>
    </row>
    <row r="734" spans="1:8" ht="30">
      <c r="A734" s="7" t="s">
        <v>52</v>
      </c>
      <c r="B734" s="9" t="s">
        <v>245</v>
      </c>
      <c r="C734" s="9">
        <v>200</v>
      </c>
      <c r="D734" s="8" t="s">
        <v>34</v>
      </c>
      <c r="E734" s="8">
        <v>13</v>
      </c>
      <c r="F734" s="6">
        <f>SUM(Ведомственная!G120)</f>
        <v>135</v>
      </c>
    </row>
    <row r="735" spans="1:8" s="180" customFormat="1" ht="42.75">
      <c r="A735" s="48" t="s">
        <v>768</v>
      </c>
      <c r="B735" s="60" t="s">
        <v>246</v>
      </c>
      <c r="C735" s="60"/>
      <c r="D735" s="68"/>
      <c r="E735" s="68"/>
      <c r="F735" s="55">
        <f>SUM(F736+F738)+F740</f>
        <v>4819.5</v>
      </c>
      <c r="G735" s="64"/>
      <c r="H735" s="126"/>
    </row>
    <row r="736" spans="1:8" ht="30">
      <c r="A736" s="7" t="s">
        <v>432</v>
      </c>
      <c r="B736" s="9" t="s">
        <v>822</v>
      </c>
      <c r="C736" s="9"/>
      <c r="D736" s="8"/>
      <c r="E736" s="8"/>
      <c r="F736" s="6">
        <f>SUM(F737)</f>
        <v>226.3</v>
      </c>
    </row>
    <row r="737" spans="1:8" ht="30">
      <c r="A737" s="7" t="s">
        <v>248</v>
      </c>
      <c r="B737" s="9" t="s">
        <v>822</v>
      </c>
      <c r="C737" s="9">
        <v>600</v>
      </c>
      <c r="D737" s="8" t="s">
        <v>34</v>
      </c>
      <c r="E737" s="8">
        <v>13</v>
      </c>
      <c r="F737" s="6">
        <f>SUM(Ведомственная!G123)</f>
        <v>226.3</v>
      </c>
    </row>
    <row r="738" spans="1:8" ht="45">
      <c r="A738" s="7" t="s">
        <v>26</v>
      </c>
      <c r="B738" s="9" t="s">
        <v>247</v>
      </c>
      <c r="C738" s="9"/>
      <c r="D738" s="8"/>
      <c r="E738" s="8"/>
      <c r="F738" s="6">
        <f>SUM(F739)</f>
        <v>4593.2</v>
      </c>
    </row>
    <row r="739" spans="1:8" ht="30">
      <c r="A739" s="7" t="s">
        <v>248</v>
      </c>
      <c r="B739" s="9" t="s">
        <v>247</v>
      </c>
      <c r="C739" s="9">
        <v>600</v>
      </c>
      <c r="D739" s="8" t="s">
        <v>34</v>
      </c>
      <c r="E739" s="8">
        <v>13</v>
      </c>
      <c r="F739" s="6">
        <f>SUM(Ведомственная!G125)</f>
        <v>4593.2</v>
      </c>
    </row>
    <row r="740" spans="1:8" ht="15.75" hidden="1">
      <c r="A740" s="7" t="s">
        <v>154</v>
      </c>
      <c r="B740" s="9" t="s">
        <v>544</v>
      </c>
      <c r="C740" s="8"/>
      <c r="D740" s="8"/>
      <c r="E740" s="9"/>
      <c r="F740" s="9">
        <f>SUM(F741)</f>
        <v>0</v>
      </c>
      <c r="G740" s="71"/>
    </row>
    <row r="741" spans="1:8" ht="30" hidden="1">
      <c r="A741" s="7" t="s">
        <v>500</v>
      </c>
      <c r="B741" s="9" t="s">
        <v>545</v>
      </c>
      <c r="C741" s="8"/>
      <c r="D741" s="8"/>
      <c r="E741" s="9"/>
      <c r="F741" s="9">
        <f>SUM(F742)</f>
        <v>0</v>
      </c>
      <c r="G741" s="71"/>
    </row>
    <row r="742" spans="1:8" ht="30" hidden="1">
      <c r="A742" s="7" t="s">
        <v>248</v>
      </c>
      <c r="B742" s="9" t="s">
        <v>545</v>
      </c>
      <c r="C742" s="9">
        <v>600</v>
      </c>
      <c r="D742" s="8" t="s">
        <v>34</v>
      </c>
      <c r="E742" s="8">
        <v>13</v>
      </c>
      <c r="F742" s="9"/>
      <c r="G742" s="71">
        <f>SUM(Ведомственная!G128)</f>
        <v>0</v>
      </c>
    </row>
    <row r="743" spans="1:8" s="180" customFormat="1" ht="42.75">
      <c r="A743" s="48" t="s">
        <v>711</v>
      </c>
      <c r="B743" s="60" t="s">
        <v>527</v>
      </c>
      <c r="C743" s="60"/>
      <c r="D743" s="68"/>
      <c r="E743" s="68"/>
      <c r="F743" s="159">
        <f>SUM(F744)</f>
        <v>1750</v>
      </c>
      <c r="G743" s="71"/>
      <c r="H743" s="125"/>
    </row>
    <row r="744" spans="1:8" ht="15.75">
      <c r="A744" s="7" t="s">
        <v>35</v>
      </c>
      <c r="B744" s="9" t="s">
        <v>528</v>
      </c>
      <c r="C744" s="9"/>
      <c r="D744" s="8"/>
      <c r="E744" s="8"/>
      <c r="F744" s="17">
        <f>SUM(F745)+F747</f>
        <v>1750</v>
      </c>
      <c r="G744" s="71"/>
    </row>
    <row r="745" spans="1:8" ht="15.75">
      <c r="A745" s="7" t="s">
        <v>55</v>
      </c>
      <c r="B745" s="9" t="s">
        <v>529</v>
      </c>
      <c r="C745" s="9"/>
      <c r="D745" s="8"/>
      <c r="E745" s="8"/>
      <c r="F745" s="17">
        <f>SUM(F746)</f>
        <v>1250</v>
      </c>
      <c r="G745" s="71"/>
    </row>
    <row r="746" spans="1:8" ht="15.75">
      <c r="A746" s="7" t="s">
        <v>42</v>
      </c>
      <c r="B746" s="9" t="s">
        <v>529</v>
      </c>
      <c r="C746" s="9">
        <v>300</v>
      </c>
      <c r="D746" s="8" t="s">
        <v>31</v>
      </c>
      <c r="E746" s="8" t="s">
        <v>54</v>
      </c>
      <c r="F746" s="17">
        <f>SUM(Ведомственная!G413)</f>
        <v>1250</v>
      </c>
      <c r="G746" s="71"/>
    </row>
    <row r="747" spans="1:8" ht="90">
      <c r="A747" s="7" t="s">
        <v>576</v>
      </c>
      <c r="B747" s="9" t="s">
        <v>530</v>
      </c>
      <c r="C747" s="9"/>
      <c r="D747" s="8"/>
      <c r="E747" s="8"/>
      <c r="F747" s="17">
        <f>SUM(F748)</f>
        <v>500</v>
      </c>
      <c r="G747" s="71"/>
    </row>
    <row r="748" spans="1:8" ht="15.75">
      <c r="A748" s="7" t="s">
        <v>42</v>
      </c>
      <c r="B748" s="9" t="s">
        <v>530</v>
      </c>
      <c r="C748" s="9">
        <v>300</v>
      </c>
      <c r="D748" s="8" t="s">
        <v>31</v>
      </c>
      <c r="E748" s="8" t="s">
        <v>54</v>
      </c>
      <c r="F748" s="9">
        <f>SUM(Ведомственная!G632)</f>
        <v>500</v>
      </c>
      <c r="G748" s="71"/>
    </row>
    <row r="749" spans="1:8" ht="28.5">
      <c r="A749" s="63" t="s">
        <v>773</v>
      </c>
      <c r="B749" s="60" t="s">
        <v>614</v>
      </c>
      <c r="C749" s="60"/>
      <c r="D749" s="68"/>
      <c r="E749" s="68"/>
      <c r="F749" s="159">
        <f>SUM(F751+F754)</f>
        <v>2099</v>
      </c>
      <c r="G749" s="71"/>
      <c r="H749" s="156"/>
    </row>
    <row r="750" spans="1:8" ht="30">
      <c r="A750" s="7" t="s">
        <v>52</v>
      </c>
      <c r="B750" s="9" t="s">
        <v>614</v>
      </c>
      <c r="C750" s="9"/>
      <c r="D750" s="8"/>
      <c r="E750" s="8"/>
      <c r="F750" s="17">
        <f>SUM(F751)</f>
        <v>99</v>
      </c>
      <c r="G750" s="71"/>
    </row>
    <row r="751" spans="1:8" ht="18.75" customHeight="1">
      <c r="A751" s="7" t="s">
        <v>35</v>
      </c>
      <c r="B751" s="9" t="s">
        <v>685</v>
      </c>
      <c r="C751" s="8"/>
      <c r="D751" s="8"/>
      <c r="E751" s="8"/>
      <c r="F751" s="17">
        <f>SUM(F752)</f>
        <v>99</v>
      </c>
      <c r="G751" s="71"/>
    </row>
    <row r="752" spans="1:8" ht="30">
      <c r="A752" s="7" t="s">
        <v>52</v>
      </c>
      <c r="B752" s="9" t="s">
        <v>685</v>
      </c>
      <c r="C752" s="8" t="s">
        <v>93</v>
      </c>
      <c r="D752" s="8" t="s">
        <v>13</v>
      </c>
      <c r="E752" s="8" t="s">
        <v>24</v>
      </c>
      <c r="F752" s="17">
        <f>SUM(Ведомственная!G242)</f>
        <v>99</v>
      </c>
      <c r="G752" s="71"/>
    </row>
    <row r="753" spans="1:8" ht="30">
      <c r="A753" s="7" t="s">
        <v>69</v>
      </c>
      <c r="B753" s="9" t="s">
        <v>686</v>
      </c>
      <c r="C753" s="8"/>
      <c r="D753" s="8"/>
      <c r="E753" s="8"/>
      <c r="F753" s="17">
        <f>SUM(F754)</f>
        <v>2000</v>
      </c>
      <c r="G753" s="71"/>
    </row>
    <row r="754" spans="1:8" ht="30">
      <c r="A754" s="7" t="s">
        <v>774</v>
      </c>
      <c r="B754" s="9" t="s">
        <v>687</v>
      </c>
      <c r="C754" s="8"/>
      <c r="D754" s="8"/>
      <c r="E754" s="8"/>
      <c r="F754" s="17">
        <f>SUM(F755)</f>
        <v>2000</v>
      </c>
      <c r="G754" s="71"/>
    </row>
    <row r="755" spans="1:8" ht="30">
      <c r="A755" s="7" t="s">
        <v>248</v>
      </c>
      <c r="B755" s="9" t="s">
        <v>687</v>
      </c>
      <c r="C755" s="8" t="s">
        <v>125</v>
      </c>
      <c r="D755" s="8" t="s">
        <v>13</v>
      </c>
      <c r="E755" s="8" t="s">
        <v>24</v>
      </c>
      <c r="F755" s="17">
        <f>SUM(Ведомственная!G245)</f>
        <v>2000</v>
      </c>
      <c r="G755" s="71"/>
    </row>
    <row r="756" spans="1:8" s="180" customFormat="1" ht="42.75">
      <c r="A756" s="48" t="s">
        <v>704</v>
      </c>
      <c r="B756" s="60" t="s">
        <v>705</v>
      </c>
      <c r="C756" s="68"/>
      <c r="D756" s="68"/>
      <c r="E756" s="68"/>
      <c r="F756" s="159">
        <f>SUM(F757)</f>
        <v>875</v>
      </c>
      <c r="G756" s="71"/>
      <c r="H756" s="126"/>
    </row>
    <row r="757" spans="1:8" ht="30">
      <c r="A757" s="7" t="s">
        <v>69</v>
      </c>
      <c r="B757" s="9" t="s">
        <v>706</v>
      </c>
      <c r="C757" s="8"/>
      <c r="D757" s="8"/>
      <c r="E757" s="8"/>
      <c r="F757" s="17">
        <f>SUM(F758)</f>
        <v>875</v>
      </c>
      <c r="G757" s="71"/>
    </row>
    <row r="758" spans="1:8" ht="15.75">
      <c r="A758" s="7" t="s">
        <v>37</v>
      </c>
      <c r="B758" s="9" t="s">
        <v>707</v>
      </c>
      <c r="C758" s="8"/>
      <c r="D758" s="8"/>
      <c r="E758" s="8"/>
      <c r="F758" s="17">
        <f>SUM(F759)</f>
        <v>875</v>
      </c>
      <c r="G758" s="71"/>
    </row>
    <row r="759" spans="1:8" ht="38.25" customHeight="1">
      <c r="A759" s="7" t="s">
        <v>248</v>
      </c>
      <c r="B759" s="9" t="s">
        <v>707</v>
      </c>
      <c r="C759" s="8" t="s">
        <v>125</v>
      </c>
      <c r="D759" s="8" t="s">
        <v>31</v>
      </c>
      <c r="E759" s="8" t="s">
        <v>54</v>
      </c>
      <c r="F759" s="17">
        <f>SUM(Ведомственная!G636)</f>
        <v>875</v>
      </c>
      <c r="G759" s="71"/>
      <c r="H759" s="156"/>
    </row>
    <row r="760" spans="1:8" ht="30" hidden="1">
      <c r="A760" s="7" t="s">
        <v>812</v>
      </c>
      <c r="B760" s="9" t="s">
        <v>533</v>
      </c>
      <c r="C760" s="8"/>
      <c r="D760" s="8"/>
      <c r="E760" s="8"/>
      <c r="F760" s="6">
        <f>SUM(F761)</f>
        <v>0</v>
      </c>
    </row>
    <row r="761" spans="1:8" ht="45" hidden="1">
      <c r="A761" s="7" t="s">
        <v>468</v>
      </c>
      <c r="B761" s="9" t="s">
        <v>534</v>
      </c>
      <c r="C761" s="8"/>
      <c r="D761" s="8"/>
      <c r="E761" s="8"/>
      <c r="F761" s="6">
        <f>SUM(F762)</f>
        <v>0</v>
      </c>
    </row>
    <row r="762" spans="1:8" ht="60" hidden="1">
      <c r="A762" s="7" t="s">
        <v>532</v>
      </c>
      <c r="B762" s="9" t="s">
        <v>535</v>
      </c>
      <c r="C762" s="8"/>
      <c r="D762" s="8"/>
      <c r="E762" s="8"/>
      <c r="F762" s="6">
        <f>SUM(F763)</f>
        <v>0</v>
      </c>
    </row>
    <row r="763" spans="1:8" ht="30" hidden="1">
      <c r="A763" s="66" t="s">
        <v>307</v>
      </c>
      <c r="B763" s="9" t="s">
        <v>535</v>
      </c>
      <c r="C763" s="8" t="s">
        <v>273</v>
      </c>
      <c r="D763" s="8" t="s">
        <v>172</v>
      </c>
      <c r="E763" s="8" t="s">
        <v>34</v>
      </c>
      <c r="F763" s="6"/>
      <c r="G763" s="64">
        <f>SUM(Ведомственная!G256)</f>
        <v>0</v>
      </c>
    </row>
    <row r="764" spans="1:8" s="180" customFormat="1">
      <c r="A764" s="218" t="s">
        <v>196</v>
      </c>
      <c r="B764" s="18" t="s">
        <v>197</v>
      </c>
      <c r="C764" s="18"/>
      <c r="D764" s="18"/>
      <c r="E764" s="18"/>
      <c r="F764" s="52">
        <f>SUM(F772)+F765+F769+F792+F767+F795+F799</f>
        <v>41385.1</v>
      </c>
      <c r="G764" s="156"/>
      <c r="H764" s="126"/>
    </row>
    <row r="765" spans="1:8" ht="60">
      <c r="A765" s="7" t="s">
        <v>635</v>
      </c>
      <c r="B765" s="9" t="s">
        <v>208</v>
      </c>
      <c r="C765" s="9"/>
      <c r="D765" s="8"/>
      <c r="E765" s="8"/>
      <c r="F765" s="9">
        <f>SUM(F766)</f>
        <v>2834.9</v>
      </c>
    </row>
    <row r="766" spans="1:8">
      <c r="A766" s="7" t="s">
        <v>22</v>
      </c>
      <c r="B766" s="9" t="s">
        <v>208</v>
      </c>
      <c r="C766" s="9">
        <v>800</v>
      </c>
      <c r="D766" s="8">
        <v>10</v>
      </c>
      <c r="E766" s="8" t="s">
        <v>78</v>
      </c>
      <c r="F766" s="9">
        <f>SUM(Ведомственная!G505)</f>
        <v>2834.9</v>
      </c>
    </row>
    <row r="767" spans="1:8">
      <c r="A767" s="7" t="s">
        <v>148</v>
      </c>
      <c r="B767" s="8" t="s">
        <v>202</v>
      </c>
      <c r="C767" s="9"/>
      <c r="D767" s="8"/>
      <c r="E767" s="8"/>
      <c r="F767" s="9">
        <f>SUM(F768)</f>
        <v>900</v>
      </c>
    </row>
    <row r="768" spans="1:8">
      <c r="A768" s="7" t="s">
        <v>22</v>
      </c>
      <c r="B768" s="8" t="s">
        <v>202</v>
      </c>
      <c r="C768" s="9">
        <v>800</v>
      </c>
      <c r="D768" s="8" t="s">
        <v>34</v>
      </c>
      <c r="E768" s="8" t="s">
        <v>173</v>
      </c>
      <c r="F768" s="9">
        <f>SUM(Ведомственная!G486)</f>
        <v>900</v>
      </c>
    </row>
    <row r="769" spans="1:6" ht="45">
      <c r="A769" s="66" t="s">
        <v>313</v>
      </c>
      <c r="B769" s="12" t="s">
        <v>368</v>
      </c>
      <c r="C769" s="12"/>
      <c r="D769" s="12"/>
      <c r="E769" s="12"/>
      <c r="F769" s="13">
        <f>SUM(F770)</f>
        <v>500</v>
      </c>
    </row>
    <row r="770" spans="1:6" ht="30">
      <c r="A770" s="66" t="s">
        <v>367</v>
      </c>
      <c r="B770" s="12" t="s">
        <v>369</v>
      </c>
      <c r="C770" s="12"/>
      <c r="D770" s="12"/>
      <c r="E770" s="12"/>
      <c r="F770" s="13">
        <f>SUM(F771)</f>
        <v>500</v>
      </c>
    </row>
    <row r="771" spans="1:6" ht="30">
      <c r="A771" s="66" t="s">
        <v>52</v>
      </c>
      <c r="B771" s="12" t="s">
        <v>369</v>
      </c>
      <c r="C771" s="12" t="s">
        <v>93</v>
      </c>
      <c r="D771" s="12" t="s">
        <v>54</v>
      </c>
      <c r="E771" s="12" t="s">
        <v>176</v>
      </c>
      <c r="F771" s="13">
        <f>SUM(Ведомственная!G162)</f>
        <v>500</v>
      </c>
    </row>
    <row r="772" spans="1:6" ht="30">
      <c r="A772" s="7" t="s">
        <v>80</v>
      </c>
      <c r="B772" s="12" t="s">
        <v>106</v>
      </c>
      <c r="C772" s="12"/>
      <c r="D772" s="12"/>
      <c r="E772" s="12"/>
      <c r="F772" s="13">
        <f>SUM(F773+F776+F779+F781+F784+F786+F788)+F797</f>
        <v>36978.199999999997</v>
      </c>
    </row>
    <row r="773" spans="1:6">
      <c r="A773" s="7" t="s">
        <v>82</v>
      </c>
      <c r="B773" s="12" t="s">
        <v>107</v>
      </c>
      <c r="C773" s="12"/>
      <c r="D773" s="12"/>
      <c r="E773" s="12"/>
      <c r="F773" s="13">
        <f>SUM(F774+F775)</f>
        <v>15476.2</v>
      </c>
    </row>
    <row r="774" spans="1:6" ht="45">
      <c r="A774" s="7" t="s">
        <v>51</v>
      </c>
      <c r="B774" s="12" t="s">
        <v>107</v>
      </c>
      <c r="C774" s="12" t="s">
        <v>91</v>
      </c>
      <c r="D774" s="12" t="s">
        <v>34</v>
      </c>
      <c r="E774" s="12" t="s">
        <v>54</v>
      </c>
      <c r="F774" s="13">
        <f>SUM(Ведомственная!G16)</f>
        <v>15466.2</v>
      </c>
    </row>
    <row r="775" spans="1:6">
      <c r="A775" s="7" t="s">
        <v>92</v>
      </c>
      <c r="B775" s="12" t="s">
        <v>107</v>
      </c>
      <c r="C775" s="12" t="s">
        <v>93</v>
      </c>
      <c r="D775" s="12" t="s">
        <v>34</v>
      </c>
      <c r="E775" s="12" t="s">
        <v>54</v>
      </c>
      <c r="F775" s="6">
        <f>SUM(Ведомственная!G17)</f>
        <v>10</v>
      </c>
    </row>
    <row r="776" spans="1:6" ht="30">
      <c r="A776" s="7" t="s">
        <v>198</v>
      </c>
      <c r="B776" s="12" t="s">
        <v>112</v>
      </c>
      <c r="C776" s="12"/>
      <c r="D776" s="12"/>
      <c r="E776" s="12"/>
      <c r="F776" s="13">
        <f>SUM(F777:F778)</f>
        <v>4825.2</v>
      </c>
    </row>
    <row r="777" spans="1:6" ht="45">
      <c r="A777" s="7" t="s">
        <v>51</v>
      </c>
      <c r="B777" s="12" t="s">
        <v>112</v>
      </c>
      <c r="C777" s="12" t="s">
        <v>91</v>
      </c>
      <c r="D777" s="12" t="s">
        <v>34</v>
      </c>
      <c r="E777" s="12" t="s">
        <v>78</v>
      </c>
      <c r="F777" s="13">
        <f>SUM(Ведомственная!G37)</f>
        <v>4819.8999999999996</v>
      </c>
    </row>
    <row r="778" spans="1:6" ht="30">
      <c r="A778" s="7" t="s">
        <v>52</v>
      </c>
      <c r="B778" s="12" t="s">
        <v>112</v>
      </c>
      <c r="C778" s="12" t="s">
        <v>93</v>
      </c>
      <c r="D778" s="12" t="s">
        <v>34</v>
      </c>
      <c r="E778" s="12" t="s">
        <v>78</v>
      </c>
      <c r="F778" s="13">
        <f>SUM(Ведомственная!G38)</f>
        <v>5.3</v>
      </c>
    </row>
    <row r="779" spans="1:6">
      <c r="A779" s="7" t="s">
        <v>94</v>
      </c>
      <c r="B779" s="12" t="s">
        <v>108</v>
      </c>
      <c r="C779" s="12"/>
      <c r="D779" s="12"/>
      <c r="E779" s="12"/>
      <c r="F779" s="13">
        <f>SUM(F780)</f>
        <v>1682.4</v>
      </c>
    </row>
    <row r="780" spans="1:6" ht="45">
      <c r="A780" s="7" t="s">
        <v>51</v>
      </c>
      <c r="B780" s="12" t="s">
        <v>108</v>
      </c>
      <c r="C780" s="12" t="s">
        <v>91</v>
      </c>
      <c r="D780" s="12" t="s">
        <v>34</v>
      </c>
      <c r="E780" s="12" t="s">
        <v>54</v>
      </c>
      <c r="F780" s="13">
        <f>SUM(Ведомственная!G19)</f>
        <v>1682.4</v>
      </c>
    </row>
    <row r="781" spans="1:6">
      <c r="A781" s="7" t="s">
        <v>97</v>
      </c>
      <c r="B781" s="12" t="s">
        <v>109</v>
      </c>
      <c r="C781" s="12"/>
      <c r="D781" s="12"/>
      <c r="E781" s="12"/>
      <c r="F781" s="6">
        <f>SUM(F782:F783)</f>
        <v>922.1</v>
      </c>
    </row>
    <row r="782" spans="1:6" ht="30">
      <c r="A782" s="7" t="s">
        <v>52</v>
      </c>
      <c r="B782" s="12" t="s">
        <v>109</v>
      </c>
      <c r="C782" s="12" t="s">
        <v>93</v>
      </c>
      <c r="D782" s="12" t="s">
        <v>34</v>
      </c>
      <c r="E782" s="12" t="s">
        <v>96</v>
      </c>
      <c r="F782" s="6">
        <f>SUM(Ведомственная!G23+Ведомственная!G45)</f>
        <v>895.1</v>
      </c>
    </row>
    <row r="783" spans="1:6">
      <c r="A783" s="7" t="s">
        <v>22</v>
      </c>
      <c r="B783" s="12" t="s">
        <v>109</v>
      </c>
      <c r="C783" s="12" t="s">
        <v>98</v>
      </c>
      <c r="D783" s="12" t="s">
        <v>34</v>
      </c>
      <c r="E783" s="12" t="s">
        <v>96</v>
      </c>
      <c r="F783" s="6">
        <f>SUM(Ведомственная!G46+Ведомственная!G24)</f>
        <v>27</v>
      </c>
    </row>
    <row r="784" spans="1:6" ht="30">
      <c r="A784" s="7" t="s">
        <v>99</v>
      </c>
      <c r="B784" s="12" t="s">
        <v>110</v>
      </c>
      <c r="C784" s="12"/>
      <c r="D784" s="12"/>
      <c r="E784" s="12"/>
      <c r="F784" s="6">
        <f>SUM(F785)</f>
        <v>750.6</v>
      </c>
    </row>
    <row r="785" spans="1:7" ht="30">
      <c r="A785" s="7" t="s">
        <v>52</v>
      </c>
      <c r="B785" s="12" t="s">
        <v>110</v>
      </c>
      <c r="C785" s="12" t="s">
        <v>93</v>
      </c>
      <c r="D785" s="12" t="s">
        <v>34</v>
      </c>
      <c r="E785" s="12" t="s">
        <v>96</v>
      </c>
      <c r="F785" s="6">
        <f>SUM(Ведомственная!G26+Ведомственная!G48)</f>
        <v>750.6</v>
      </c>
    </row>
    <row r="786" spans="1:7" ht="30">
      <c r="A786" s="7" t="s">
        <v>105</v>
      </c>
      <c r="B786" s="12" t="s">
        <v>113</v>
      </c>
      <c r="C786" s="12"/>
      <c r="D786" s="12"/>
      <c r="E786" s="12"/>
      <c r="F786" s="13">
        <f>SUM(F787)</f>
        <v>2097.6</v>
      </c>
    </row>
    <row r="787" spans="1:7" ht="45">
      <c r="A787" s="7" t="s">
        <v>51</v>
      </c>
      <c r="B787" s="12" t="s">
        <v>113</v>
      </c>
      <c r="C787" s="12" t="s">
        <v>91</v>
      </c>
      <c r="D787" s="12" t="s">
        <v>34</v>
      </c>
      <c r="E787" s="12" t="s">
        <v>78</v>
      </c>
      <c r="F787" s="13">
        <f>SUM(Ведомственная!G40)</f>
        <v>2097.6</v>
      </c>
    </row>
    <row r="788" spans="1:7" ht="30">
      <c r="A788" s="38" t="s">
        <v>100</v>
      </c>
      <c r="B788" s="12" t="s">
        <v>111</v>
      </c>
      <c r="C788" s="12"/>
      <c r="D788" s="12"/>
      <c r="E788" s="12"/>
      <c r="F788" s="13">
        <f>SUM(F789:F791)</f>
        <v>11124.9</v>
      </c>
    </row>
    <row r="789" spans="1:7" ht="30">
      <c r="A789" s="7" t="s">
        <v>52</v>
      </c>
      <c r="B789" s="12" t="s">
        <v>111</v>
      </c>
      <c r="C789" s="12" t="s">
        <v>93</v>
      </c>
      <c r="D789" s="12" t="s">
        <v>34</v>
      </c>
      <c r="E789" s="12" t="s">
        <v>96</v>
      </c>
      <c r="F789" s="13">
        <f>SUM(Ведомственная!G50+Ведомственная!G28)</f>
        <v>6387</v>
      </c>
    </row>
    <row r="790" spans="1:7">
      <c r="A790" s="7" t="s">
        <v>42</v>
      </c>
      <c r="B790" s="12" t="s">
        <v>111</v>
      </c>
      <c r="C790" s="12" t="s">
        <v>101</v>
      </c>
      <c r="D790" s="12" t="s">
        <v>34</v>
      </c>
      <c r="E790" s="12" t="s">
        <v>96</v>
      </c>
      <c r="F790" s="13">
        <f>SUM(Ведомственная!G29)</f>
        <v>661</v>
      </c>
    </row>
    <row r="791" spans="1:7">
      <c r="A791" s="7" t="s">
        <v>22</v>
      </c>
      <c r="B791" s="12" t="s">
        <v>111</v>
      </c>
      <c r="C791" s="12" t="s">
        <v>98</v>
      </c>
      <c r="D791" s="12" t="s">
        <v>34</v>
      </c>
      <c r="E791" s="12" t="s">
        <v>96</v>
      </c>
      <c r="F791" s="13">
        <f>SUM(Ведомственная!G30+Ведомственная!G51+Ведомственная!G131)</f>
        <v>4076.9</v>
      </c>
    </row>
    <row r="792" spans="1:7" ht="45" hidden="1">
      <c r="A792" s="7" t="s">
        <v>592</v>
      </c>
      <c r="B792" s="9" t="s">
        <v>593</v>
      </c>
      <c r="C792" s="12"/>
      <c r="D792" s="12"/>
      <c r="E792" s="12"/>
      <c r="F792" s="13">
        <f>SUM(F793)</f>
        <v>0</v>
      </c>
    </row>
    <row r="793" spans="1:7" ht="30" hidden="1">
      <c r="A793" s="7" t="s">
        <v>248</v>
      </c>
      <c r="B793" s="9" t="s">
        <v>593</v>
      </c>
      <c r="C793" s="12" t="s">
        <v>125</v>
      </c>
      <c r="D793" s="12" t="s">
        <v>13</v>
      </c>
      <c r="E793" s="12" t="s">
        <v>24</v>
      </c>
      <c r="F793" s="13"/>
    </row>
    <row r="794" spans="1:7" ht="30" hidden="1">
      <c r="A794" s="7" t="s">
        <v>52</v>
      </c>
      <c r="B794" s="8" t="s">
        <v>224</v>
      </c>
      <c r="C794" s="8" t="s">
        <v>93</v>
      </c>
      <c r="D794" s="8" t="s">
        <v>34</v>
      </c>
      <c r="E794" s="8" t="s">
        <v>13</v>
      </c>
      <c r="F794" s="6"/>
      <c r="G794" s="64">
        <f>SUM(Ведомственная!G77)</f>
        <v>0</v>
      </c>
    </row>
    <row r="795" spans="1:7" ht="45">
      <c r="A795" s="7" t="s">
        <v>226</v>
      </c>
      <c r="B795" s="8" t="s">
        <v>817</v>
      </c>
      <c r="C795" s="8"/>
      <c r="D795" s="8"/>
      <c r="E795" s="8"/>
      <c r="F795" s="6">
        <f>SUM(F796)</f>
        <v>23.1</v>
      </c>
    </row>
    <row r="796" spans="1:7">
      <c r="A796" s="7" t="s">
        <v>92</v>
      </c>
      <c r="B796" s="8" t="s">
        <v>817</v>
      </c>
      <c r="C796" s="8" t="s">
        <v>93</v>
      </c>
      <c r="D796" s="8" t="s">
        <v>34</v>
      </c>
      <c r="E796" s="8" t="s">
        <v>172</v>
      </c>
      <c r="F796" s="6">
        <f>SUM(Ведомственная!G84)</f>
        <v>23.1</v>
      </c>
    </row>
    <row r="797" spans="1:7" ht="210">
      <c r="A797" s="7" t="s">
        <v>819</v>
      </c>
      <c r="B797" s="8" t="s">
        <v>820</v>
      </c>
      <c r="C797" s="9"/>
      <c r="D797" s="8"/>
      <c r="E797" s="8"/>
      <c r="F797" s="6">
        <f>SUM(Ведомственная!G75)</f>
        <v>99.2</v>
      </c>
    </row>
    <row r="798" spans="1:7" ht="45">
      <c r="A798" s="7" t="s">
        <v>51</v>
      </c>
      <c r="B798" s="8" t="s">
        <v>820</v>
      </c>
      <c r="C798" s="8" t="s">
        <v>91</v>
      </c>
      <c r="D798" s="8" t="s">
        <v>34</v>
      </c>
      <c r="E798" s="8" t="s">
        <v>13</v>
      </c>
      <c r="F798" s="6">
        <v>99.2</v>
      </c>
    </row>
    <row r="799" spans="1:7" ht="45">
      <c r="A799" s="7" t="s">
        <v>430</v>
      </c>
      <c r="B799" s="8" t="s">
        <v>827</v>
      </c>
      <c r="C799" s="9"/>
      <c r="D799" s="8"/>
      <c r="E799" s="8"/>
      <c r="F799" s="6">
        <f>SUM(F800)</f>
        <v>148.9</v>
      </c>
    </row>
    <row r="800" spans="1:7" ht="45">
      <c r="A800" s="7" t="s">
        <v>51</v>
      </c>
      <c r="B800" s="8" t="s">
        <v>827</v>
      </c>
      <c r="C800" s="8" t="s">
        <v>91</v>
      </c>
      <c r="D800" s="8" t="s">
        <v>172</v>
      </c>
      <c r="E800" s="8" t="s">
        <v>172</v>
      </c>
      <c r="F800" s="6">
        <f>SUM(Ведомственная!G354)</f>
        <v>148.9</v>
      </c>
    </row>
    <row r="801" spans="1:8" s="180" customFormat="1" ht="14.25" customHeight="1">
      <c r="A801" s="48" t="s">
        <v>195</v>
      </c>
      <c r="B801" s="18"/>
      <c r="C801" s="18"/>
      <c r="D801" s="18"/>
      <c r="E801" s="18"/>
      <c r="F801" s="52">
        <f>SUM(F9+F71+F181+F190+F206+F210+F213+F230+F247+F252+F258+F272+F276+F299+F314+F326+F339+F366+F378+F382+F386+F484+F590+F648+F696+F707+F711+F718+F733+F735+F764+F12+F51+F760)+F25+F743+F168+F295+F749+F46+F474+F164+F21+F186+F43+F756</f>
        <v>4690694.5</v>
      </c>
      <c r="G801" s="64"/>
      <c r="H801" s="64"/>
    </row>
    <row r="802" spans="1:8" ht="16.5" customHeight="1">
      <c r="G802" s="157"/>
      <c r="H802" s="157"/>
    </row>
    <row r="803" spans="1:8" hidden="1">
      <c r="F803" s="160">
        <v>4631027.9000000004</v>
      </c>
      <c r="H803" s="156"/>
    </row>
    <row r="804" spans="1:8" hidden="1">
      <c r="F804" s="161">
        <f>SUM(F801-F803)</f>
        <v>59666.599999999627</v>
      </c>
      <c r="G804" s="157"/>
    </row>
    <row r="805" spans="1:8" ht="18.75" customHeight="1">
      <c r="F805" s="168"/>
    </row>
    <row r="806" spans="1:8" ht="19.5" customHeight="1">
      <c r="F806" s="162"/>
    </row>
    <row r="807" spans="1:8">
      <c r="F807" s="162"/>
    </row>
  </sheetData>
  <mergeCells count="1">
    <mergeCell ref="A6:F6"/>
  </mergeCells>
  <pageMargins left="1.1023622047244095" right="0.11811023622047245" top="0.55118110236220474" bottom="0" header="0.11811023622047245" footer="0"/>
  <pageSetup paperSize="9" scale="52" fitToHeight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1"/>
  <sheetViews>
    <sheetView workbookViewId="0">
      <selection activeCell="D5" sqref="D5"/>
    </sheetView>
  </sheetViews>
  <sheetFormatPr defaultRowHeight="15"/>
  <cols>
    <col min="1" max="1" width="55.5703125" style="72" customWidth="1"/>
    <col min="2" max="2" width="14.42578125" style="44" customWidth="1"/>
    <col min="3" max="3" width="14.7109375" style="44" customWidth="1"/>
    <col min="4" max="4" width="16.28515625" style="44" customWidth="1"/>
    <col min="5" max="5" width="9.140625" style="44" customWidth="1"/>
    <col min="6" max="16384" width="9.140625" style="44"/>
  </cols>
  <sheetData>
    <row r="1" spans="1:4">
      <c r="C1" s="1" t="s">
        <v>1015</v>
      </c>
    </row>
    <row r="2" spans="1:4" ht="0.75" customHeight="1">
      <c r="C2" s="2" t="s">
        <v>0</v>
      </c>
    </row>
    <row r="3" spans="1:4">
      <c r="C3" s="2" t="s">
        <v>1016</v>
      </c>
    </row>
    <row r="4" spans="1:4">
      <c r="C4" s="2" t="s">
        <v>1017</v>
      </c>
    </row>
    <row r="5" spans="1:4">
      <c r="C5" s="4" t="s">
        <v>1014</v>
      </c>
    </row>
    <row r="7" spans="1:4" ht="46.5" customHeight="1">
      <c r="A7" s="225" t="s">
        <v>682</v>
      </c>
      <c r="B7" s="226"/>
      <c r="C7" s="226"/>
      <c r="D7" s="110"/>
    </row>
    <row r="8" spans="1:4">
      <c r="D8" s="3" t="s">
        <v>750</v>
      </c>
    </row>
    <row r="9" spans="1:4" ht="30">
      <c r="A9" s="45" t="s">
        <v>162</v>
      </c>
      <c r="B9" s="46" t="s">
        <v>166</v>
      </c>
      <c r="C9" s="46" t="s">
        <v>167</v>
      </c>
      <c r="D9" s="46" t="s">
        <v>752</v>
      </c>
    </row>
    <row r="10" spans="1:4" s="47" customFormat="1" ht="14.25">
      <c r="A10" s="73" t="s">
        <v>89</v>
      </c>
      <c r="B10" s="74" t="s">
        <v>34</v>
      </c>
      <c r="C10" s="74" t="s">
        <v>32</v>
      </c>
      <c r="D10" s="75">
        <f>SUM(D11:D17)</f>
        <v>249923.19999999998</v>
      </c>
    </row>
    <row r="11" spans="1:4" ht="30">
      <c r="A11" s="76" t="s">
        <v>168</v>
      </c>
      <c r="B11" s="77" t="s">
        <v>34</v>
      </c>
      <c r="C11" s="77" t="s">
        <v>44</v>
      </c>
      <c r="D11" s="78">
        <f>Ведомственная!G54</f>
        <v>2067.8000000000002</v>
      </c>
    </row>
    <row r="12" spans="1:4" ht="45">
      <c r="A12" s="76" t="s">
        <v>169</v>
      </c>
      <c r="B12" s="77" t="s">
        <v>34</v>
      </c>
      <c r="C12" s="77" t="s">
        <v>54</v>
      </c>
      <c r="D12" s="78">
        <f>Ведомственная!G12</f>
        <v>17158.600000000002</v>
      </c>
    </row>
    <row r="13" spans="1:4" ht="60">
      <c r="A13" s="76" t="s">
        <v>170</v>
      </c>
      <c r="B13" s="77" t="s">
        <v>34</v>
      </c>
      <c r="C13" s="77" t="s">
        <v>13</v>
      </c>
      <c r="D13" s="78">
        <f>Ведомственная!G59</f>
        <v>116875.9</v>
      </c>
    </row>
    <row r="14" spans="1:4">
      <c r="A14" s="76" t="s">
        <v>171</v>
      </c>
      <c r="B14" s="77" t="s">
        <v>34</v>
      </c>
      <c r="C14" s="77" t="s">
        <v>172</v>
      </c>
      <c r="D14" s="78">
        <f>Ведомственная!G81</f>
        <v>23.1</v>
      </c>
    </row>
    <row r="15" spans="1:4" ht="45">
      <c r="A15" s="76" t="s">
        <v>104</v>
      </c>
      <c r="B15" s="77" t="s">
        <v>34</v>
      </c>
      <c r="C15" s="77" t="s">
        <v>78</v>
      </c>
      <c r="D15" s="78">
        <f>Ведомственная!G33+Ведомственная!G477</f>
        <v>32411.8</v>
      </c>
    </row>
    <row r="16" spans="1:4">
      <c r="A16" s="76" t="s">
        <v>147</v>
      </c>
      <c r="B16" s="77" t="s">
        <v>34</v>
      </c>
      <c r="C16" s="77" t="s">
        <v>173</v>
      </c>
      <c r="D16" s="78">
        <f>SUM(Ведомственная!G483)</f>
        <v>900</v>
      </c>
    </row>
    <row r="17" spans="1:4">
      <c r="A17" s="76" t="s">
        <v>95</v>
      </c>
      <c r="B17" s="77" t="s">
        <v>34</v>
      </c>
      <c r="C17" s="77" t="s">
        <v>96</v>
      </c>
      <c r="D17" s="78">
        <f>SUM(Ведомственная!G20+Ведомственная!G41+Ведомственная!G85+Ведомственная!G487)</f>
        <v>80486</v>
      </c>
    </row>
    <row r="18" spans="1:4" s="47" customFormat="1" ht="28.5">
      <c r="A18" s="73" t="s">
        <v>249</v>
      </c>
      <c r="B18" s="74" t="s">
        <v>54</v>
      </c>
      <c r="C18" s="74" t="s">
        <v>32</v>
      </c>
      <c r="D18" s="75">
        <f>SUM(D19:D20)</f>
        <v>35410.799999999996</v>
      </c>
    </row>
    <row r="19" spans="1:4">
      <c r="A19" s="76" t="s">
        <v>174</v>
      </c>
      <c r="B19" s="77" t="s">
        <v>54</v>
      </c>
      <c r="C19" s="77" t="s">
        <v>13</v>
      </c>
      <c r="D19" s="78">
        <f>SUM(Ведомственная!G133)</f>
        <v>8444.1999999999989</v>
      </c>
    </row>
    <row r="20" spans="1:4" ht="45">
      <c r="A20" s="76" t="s">
        <v>175</v>
      </c>
      <c r="B20" s="77" t="s">
        <v>54</v>
      </c>
      <c r="C20" s="77" t="s">
        <v>176</v>
      </c>
      <c r="D20" s="78">
        <f>SUM(Ведомственная!G139)</f>
        <v>26966.6</v>
      </c>
    </row>
    <row r="21" spans="1:4" s="47" customFormat="1" ht="14.25">
      <c r="A21" s="73" t="s">
        <v>12</v>
      </c>
      <c r="B21" s="74" t="s">
        <v>13</v>
      </c>
      <c r="C21" s="74" t="s">
        <v>32</v>
      </c>
      <c r="D21" s="75">
        <f>SUM(D22:D25)</f>
        <v>199457.69999999998</v>
      </c>
    </row>
    <row r="22" spans="1:4">
      <c r="A22" s="76" t="s">
        <v>631</v>
      </c>
      <c r="B22" s="77" t="s">
        <v>13</v>
      </c>
      <c r="C22" s="77" t="s">
        <v>172</v>
      </c>
      <c r="D22" s="78">
        <f>SUM(Ведомственная!G166)</f>
        <v>401.2</v>
      </c>
    </row>
    <row r="23" spans="1:4">
      <c r="A23" s="76" t="s">
        <v>14</v>
      </c>
      <c r="B23" s="77" t="s">
        <v>13</v>
      </c>
      <c r="C23" s="77" t="s">
        <v>15</v>
      </c>
      <c r="D23" s="78">
        <f>Ведомственная!G171</f>
        <v>81600</v>
      </c>
    </row>
    <row r="24" spans="1:4">
      <c r="A24" s="76" t="s">
        <v>177</v>
      </c>
      <c r="B24" s="77" t="s">
        <v>13</v>
      </c>
      <c r="C24" s="77" t="s">
        <v>176</v>
      </c>
      <c r="D24" s="78">
        <f>SUM(Ведомственная!G187)</f>
        <v>101641.1</v>
      </c>
    </row>
    <row r="25" spans="1:4">
      <c r="A25" s="76" t="s">
        <v>23</v>
      </c>
      <c r="B25" s="77" t="s">
        <v>13</v>
      </c>
      <c r="C25" s="77" t="s">
        <v>24</v>
      </c>
      <c r="D25" s="78">
        <f>Ведомственная!G208</f>
        <v>15815.4</v>
      </c>
    </row>
    <row r="26" spans="1:4" ht="14.25" customHeight="1">
      <c r="A26" s="73" t="s">
        <v>258</v>
      </c>
      <c r="B26" s="74" t="s">
        <v>172</v>
      </c>
      <c r="C26" s="74" t="s">
        <v>32</v>
      </c>
      <c r="D26" s="75">
        <f>SUM(D27:D30)</f>
        <v>247348.19999999995</v>
      </c>
    </row>
    <row r="27" spans="1:4" hidden="1">
      <c r="A27" s="76" t="s">
        <v>178</v>
      </c>
      <c r="B27" s="77" t="s">
        <v>172</v>
      </c>
      <c r="C27" s="77" t="s">
        <v>34</v>
      </c>
      <c r="D27" s="78">
        <f>SUM(Ведомственная!G247)</f>
        <v>0</v>
      </c>
    </row>
    <row r="28" spans="1:4">
      <c r="A28" s="76" t="s">
        <v>179</v>
      </c>
      <c r="B28" s="77" t="s">
        <v>172</v>
      </c>
      <c r="C28" s="77" t="s">
        <v>44</v>
      </c>
      <c r="D28" s="78">
        <f>SUM(Ведомственная!G260)</f>
        <v>23767</v>
      </c>
    </row>
    <row r="29" spans="1:4">
      <c r="A29" s="76" t="s">
        <v>180</v>
      </c>
      <c r="B29" s="77" t="s">
        <v>172</v>
      </c>
      <c r="C29" s="77" t="s">
        <v>54</v>
      </c>
      <c r="D29" s="78">
        <f>SUM(Ведомственная!G291)</f>
        <v>197767.89999999997</v>
      </c>
    </row>
    <row r="30" spans="1:4" ht="30">
      <c r="A30" s="76" t="s">
        <v>181</v>
      </c>
      <c r="B30" s="77" t="s">
        <v>172</v>
      </c>
      <c r="C30" s="77" t="s">
        <v>172</v>
      </c>
      <c r="D30" s="78">
        <f>SUM(Ведомственная!G334)</f>
        <v>25813.300000000003</v>
      </c>
    </row>
    <row r="31" spans="1:4" s="47" customFormat="1" ht="14.25">
      <c r="A31" s="73" t="s">
        <v>427</v>
      </c>
      <c r="B31" s="74" t="s">
        <v>78</v>
      </c>
      <c r="C31" s="74" t="s">
        <v>32</v>
      </c>
      <c r="D31" s="75">
        <f>SUM(D32:D33)</f>
        <v>6743.5</v>
      </c>
    </row>
    <row r="32" spans="1:4" ht="30">
      <c r="A32" s="76" t="s">
        <v>265</v>
      </c>
      <c r="B32" s="77" t="s">
        <v>78</v>
      </c>
      <c r="C32" s="77" t="s">
        <v>54</v>
      </c>
      <c r="D32" s="78">
        <f>SUM(Ведомственная!G357)</f>
        <v>5633.5</v>
      </c>
    </row>
    <row r="33" spans="1:4">
      <c r="A33" s="76" t="s">
        <v>182</v>
      </c>
      <c r="B33" s="77" t="s">
        <v>78</v>
      </c>
      <c r="C33" s="77" t="s">
        <v>172</v>
      </c>
      <c r="D33" s="78">
        <f>SUM(Ведомственная!G363)</f>
        <v>1110</v>
      </c>
    </row>
    <row r="34" spans="1:4" s="47" customFormat="1" ht="14.25">
      <c r="A34" s="73" t="s">
        <v>115</v>
      </c>
      <c r="B34" s="74" t="s">
        <v>116</v>
      </c>
      <c r="C34" s="74" t="s">
        <v>32</v>
      </c>
      <c r="D34" s="75">
        <f>SUM(D35:D39)</f>
        <v>2288522.7999999998</v>
      </c>
    </row>
    <row r="35" spans="1:4">
      <c r="A35" s="76" t="s">
        <v>183</v>
      </c>
      <c r="B35" s="77" t="s">
        <v>116</v>
      </c>
      <c r="C35" s="77" t="s">
        <v>34</v>
      </c>
      <c r="D35" s="78">
        <f>SUM(Ведомственная!G802)</f>
        <v>898381.79999999993</v>
      </c>
    </row>
    <row r="36" spans="1:4">
      <c r="A36" s="76" t="s">
        <v>184</v>
      </c>
      <c r="B36" s="77" t="s">
        <v>116</v>
      </c>
      <c r="C36" s="77" t="s">
        <v>44</v>
      </c>
      <c r="D36" s="78">
        <f>SUM(Ведомственная!G840+Ведомственная!G379)</f>
        <v>1117789.5</v>
      </c>
    </row>
    <row r="37" spans="1:4">
      <c r="A37" s="76" t="s">
        <v>117</v>
      </c>
      <c r="B37" s="77" t="s">
        <v>116</v>
      </c>
      <c r="C37" s="77" t="s">
        <v>54</v>
      </c>
      <c r="D37" s="78">
        <f>SUM(Ведомственная!G984+Ведомственная!G890+Ведомственная!G388)</f>
        <v>182663.6</v>
      </c>
    </row>
    <row r="38" spans="1:4">
      <c r="A38" s="76" t="s">
        <v>185</v>
      </c>
      <c r="B38" s="77" t="s">
        <v>116</v>
      </c>
      <c r="C38" s="77" t="s">
        <v>116</v>
      </c>
      <c r="D38" s="78">
        <f>SUM(Ведомственная!G903)</f>
        <v>30149.599999999999</v>
      </c>
    </row>
    <row r="39" spans="1:4">
      <c r="A39" s="76" t="s">
        <v>186</v>
      </c>
      <c r="B39" s="77" t="s">
        <v>116</v>
      </c>
      <c r="C39" s="77" t="s">
        <v>176</v>
      </c>
      <c r="D39" s="78">
        <f>SUM(Ведомственная!G930)</f>
        <v>59538.3</v>
      </c>
    </row>
    <row r="40" spans="1:4" s="47" customFormat="1" ht="14.25">
      <c r="A40" s="73" t="s">
        <v>428</v>
      </c>
      <c r="B40" s="74" t="s">
        <v>15</v>
      </c>
      <c r="C40" s="74" t="s">
        <v>32</v>
      </c>
      <c r="D40" s="75">
        <f>SUM(D41:D42)</f>
        <v>212529.7</v>
      </c>
    </row>
    <row r="41" spans="1:4">
      <c r="A41" s="76" t="s">
        <v>187</v>
      </c>
      <c r="B41" s="77" t="s">
        <v>15</v>
      </c>
      <c r="C41" s="77" t="s">
        <v>34</v>
      </c>
      <c r="D41" s="78">
        <f>SUM(Ведомственная!G1009)</f>
        <v>125269.59999999999</v>
      </c>
    </row>
    <row r="42" spans="1:4">
      <c r="A42" s="76" t="s">
        <v>188</v>
      </c>
      <c r="B42" s="77" t="s">
        <v>15</v>
      </c>
      <c r="C42" s="77" t="s">
        <v>13</v>
      </c>
      <c r="D42" s="78">
        <f>SUM(Ведомственная!G1079+Ведомственная!G394+Ведомственная!G397)</f>
        <v>87260.1</v>
      </c>
    </row>
    <row r="43" spans="1:4" s="47" customFormat="1" ht="14.25">
      <c r="A43" s="73" t="s">
        <v>30</v>
      </c>
      <c r="B43" s="74" t="s">
        <v>31</v>
      </c>
      <c r="C43" s="74" t="s">
        <v>32</v>
      </c>
      <c r="D43" s="75">
        <f>SUM(D44:D48)</f>
        <v>1285785.8</v>
      </c>
    </row>
    <row r="44" spans="1:4">
      <c r="A44" s="76" t="s">
        <v>33</v>
      </c>
      <c r="B44" s="77" t="s">
        <v>31</v>
      </c>
      <c r="C44" s="77" t="s">
        <v>34</v>
      </c>
      <c r="D44" s="78">
        <f>SUM(Ведомственная!G513)</f>
        <v>10029.299999999999</v>
      </c>
    </row>
    <row r="45" spans="1:4">
      <c r="A45" s="76" t="s">
        <v>43</v>
      </c>
      <c r="B45" s="77" t="s">
        <v>31</v>
      </c>
      <c r="C45" s="77" t="s">
        <v>44</v>
      </c>
      <c r="D45" s="78">
        <f>SUM(Ведомственная!G520)</f>
        <v>79844.099999999991</v>
      </c>
    </row>
    <row r="46" spans="1:4">
      <c r="A46" s="76" t="s">
        <v>53</v>
      </c>
      <c r="B46" s="77" t="s">
        <v>31</v>
      </c>
      <c r="C46" s="77" t="s">
        <v>54</v>
      </c>
      <c r="D46" s="78">
        <f>SUM(Ведомственная!G401+Ведомственная!G539+Ведомственная!G1122)+Ведомственная!G960</f>
        <v>823642.89999999991</v>
      </c>
    </row>
    <row r="47" spans="1:4">
      <c r="A47" s="76" t="s">
        <v>189</v>
      </c>
      <c r="B47" s="77" t="s">
        <v>31</v>
      </c>
      <c r="C47" s="77" t="s">
        <v>13</v>
      </c>
      <c r="D47" s="78">
        <f>SUM(Ведомственная!G637+Ведомственная!G414+Ведомственная!G969)</f>
        <v>305027.20000000001</v>
      </c>
    </row>
    <row r="48" spans="1:4">
      <c r="A48" s="76" t="s">
        <v>77</v>
      </c>
      <c r="B48" s="77" t="s">
        <v>31</v>
      </c>
      <c r="C48" s="77" t="s">
        <v>78</v>
      </c>
      <c r="D48" s="78">
        <f>SUM(Ведомственная!G425+Ведомственная!G502+Ведомственная!G663+Ведомственная!G701+Ведомственная!G976)</f>
        <v>67242.299999999988</v>
      </c>
    </row>
    <row r="49" spans="1:4" s="47" customFormat="1" ht="14.25">
      <c r="A49" s="73" t="s">
        <v>280</v>
      </c>
      <c r="B49" s="74" t="s">
        <v>173</v>
      </c>
      <c r="C49" s="74" t="s">
        <v>32</v>
      </c>
      <c r="D49" s="75">
        <f>SUM(D50:D53)</f>
        <v>164941.5</v>
      </c>
    </row>
    <row r="50" spans="1:4">
      <c r="A50" s="76" t="s">
        <v>190</v>
      </c>
      <c r="B50" s="77" t="s">
        <v>173</v>
      </c>
      <c r="C50" s="77" t="s">
        <v>34</v>
      </c>
      <c r="D50" s="78">
        <f>SUM(Ведомственная!G446+Ведомственная!G708)</f>
        <v>136969</v>
      </c>
    </row>
    <row r="51" spans="1:4">
      <c r="A51" s="76" t="s">
        <v>191</v>
      </c>
      <c r="B51" s="77" t="s">
        <v>173</v>
      </c>
      <c r="C51" s="77" t="s">
        <v>44</v>
      </c>
      <c r="D51" s="78">
        <f>Ведомственная!G741</f>
        <v>3978.2</v>
      </c>
    </row>
    <row r="52" spans="1:4" ht="13.5" customHeight="1">
      <c r="A52" s="76" t="s">
        <v>192</v>
      </c>
      <c r="B52" s="77" t="s">
        <v>173</v>
      </c>
      <c r="C52" s="77" t="s">
        <v>54</v>
      </c>
      <c r="D52" s="78">
        <f>Ведомственная!G761</f>
        <v>13917.900000000001</v>
      </c>
    </row>
    <row r="53" spans="1:4">
      <c r="A53" s="76" t="s">
        <v>193</v>
      </c>
      <c r="B53" s="77" t="s">
        <v>173</v>
      </c>
      <c r="C53" s="77" t="s">
        <v>172</v>
      </c>
      <c r="D53" s="78">
        <f>SUM(Ведомственная!G781)</f>
        <v>10076.4</v>
      </c>
    </row>
    <row r="54" spans="1:4" s="47" customFormat="1" ht="28.5">
      <c r="A54" s="73" t="s">
        <v>209</v>
      </c>
      <c r="B54" s="74" t="s">
        <v>96</v>
      </c>
      <c r="C54" s="74" t="s">
        <v>32</v>
      </c>
      <c r="D54" s="75">
        <f>SUM(D55)</f>
        <v>31.3</v>
      </c>
    </row>
    <row r="55" spans="1:4" ht="30">
      <c r="A55" s="76" t="s">
        <v>194</v>
      </c>
      <c r="B55" s="77" t="s">
        <v>96</v>
      </c>
      <c r="C55" s="77" t="s">
        <v>34</v>
      </c>
      <c r="D55" s="78">
        <f>SUM(Ведомственная!G506)</f>
        <v>31.3</v>
      </c>
    </row>
    <row r="56" spans="1:4" s="47" customFormat="1" ht="20.25" customHeight="1">
      <c r="A56" s="73" t="s">
        <v>195</v>
      </c>
      <c r="B56" s="79"/>
      <c r="C56" s="79"/>
      <c r="D56" s="80">
        <f>SUM(D10+D18+D21+D26+D31+D34+D40+D43+D49+D54)</f>
        <v>4690694.5</v>
      </c>
    </row>
    <row r="57" spans="1:4" hidden="1">
      <c r="D57" s="114">
        <v>4631027.9000000004</v>
      </c>
    </row>
    <row r="58" spans="1:4" hidden="1">
      <c r="D58" s="121">
        <f>SUM(D57-D56)</f>
        <v>-59666.599999999627</v>
      </c>
    </row>
    <row r="60" spans="1:4">
      <c r="D60" s="123"/>
    </row>
    <row r="61" spans="1:4">
      <c r="D61" s="163"/>
    </row>
  </sheetData>
  <mergeCells count="1">
    <mergeCell ref="A7:C7"/>
  </mergeCells>
  <conditionalFormatting sqref="D10:D55">
    <cfRule type="cellIs" dxfId="0" priority="14" operator="lessThan">
      <formula>0</formula>
    </cfRule>
  </conditionalFormatting>
  <pageMargins left="1.1023622047244095" right="0.31496062992125984" top="0.55118110236220474" bottom="0.15748031496062992" header="0.31496062992125984" footer="0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2"/>
  <sheetViews>
    <sheetView workbookViewId="0">
      <selection activeCell="C5" sqref="C5"/>
    </sheetView>
  </sheetViews>
  <sheetFormatPr defaultRowHeight="15"/>
  <cols>
    <col min="1" max="1" width="79" style="81" customWidth="1"/>
    <col min="2" max="2" width="17.140625" style="115" customWidth="1"/>
    <col min="3" max="3" width="15.7109375" style="82" customWidth="1"/>
    <col min="4" max="4" width="15.28515625" style="82" customWidth="1"/>
    <col min="5" max="16384" width="9.140625" style="82"/>
  </cols>
  <sheetData>
    <row r="1" spans="1:4">
      <c r="C1" s="83" t="s">
        <v>1013</v>
      </c>
    </row>
    <row r="2" spans="1:4">
      <c r="C2" s="84" t="s">
        <v>1011</v>
      </c>
    </row>
    <row r="3" spans="1:4">
      <c r="C3" s="84" t="s">
        <v>1</v>
      </c>
    </row>
    <row r="4" spans="1:4">
      <c r="C4" s="84" t="s">
        <v>2</v>
      </c>
    </row>
    <row r="5" spans="1:4">
      <c r="C5" s="4" t="s">
        <v>1014</v>
      </c>
    </row>
    <row r="6" spans="1:4" ht="36" customHeight="1">
      <c r="A6" s="225" t="s">
        <v>766</v>
      </c>
      <c r="B6" s="225"/>
      <c r="C6" s="227"/>
      <c r="D6" s="227"/>
    </row>
    <row r="7" spans="1:4">
      <c r="B7" s="109"/>
      <c r="D7" s="3" t="s">
        <v>750</v>
      </c>
    </row>
    <row r="8" spans="1:4" ht="39" customHeight="1">
      <c r="A8" s="85" t="s">
        <v>536</v>
      </c>
      <c r="B8" s="116" t="s">
        <v>537</v>
      </c>
      <c r="C8" s="86" t="s">
        <v>603</v>
      </c>
      <c r="D8" s="86" t="s">
        <v>747</v>
      </c>
    </row>
    <row r="9" spans="1:4" ht="28.5">
      <c r="A9" s="63" t="s">
        <v>765</v>
      </c>
      <c r="B9" s="97">
        <f>SUM(B10)</f>
        <v>21800</v>
      </c>
      <c r="C9" s="87">
        <f>SUM(C10+C14)</f>
        <v>146487.5</v>
      </c>
      <c r="D9" s="87">
        <f>SUM(D10+D14)</f>
        <v>87262</v>
      </c>
    </row>
    <row r="10" spans="1:4">
      <c r="A10" s="88" t="s">
        <v>308</v>
      </c>
      <c r="B10" s="100">
        <f>SUM(B11:B13)</f>
        <v>21800</v>
      </c>
      <c r="C10" s="89">
        <f>SUM(C11:C13)</f>
        <v>17000</v>
      </c>
      <c r="D10" s="89">
        <f>SUM(D11:D13)</f>
        <v>17000</v>
      </c>
    </row>
    <row r="11" spans="1:4" ht="30">
      <c r="A11" s="66" t="s">
        <v>649</v>
      </c>
      <c r="B11" s="98">
        <v>7800</v>
      </c>
      <c r="C11" s="67"/>
      <c r="D11" s="67"/>
    </row>
    <row r="12" spans="1:4" ht="60">
      <c r="A12" s="66" t="s">
        <v>838</v>
      </c>
      <c r="B12" s="98">
        <v>14000</v>
      </c>
      <c r="C12" s="67"/>
      <c r="D12" s="67"/>
    </row>
    <row r="13" spans="1:4" ht="45">
      <c r="A13" s="66" t="s">
        <v>656</v>
      </c>
      <c r="B13" s="98"/>
      <c r="C13" s="67">
        <v>17000</v>
      </c>
      <c r="D13" s="67">
        <v>17000</v>
      </c>
    </row>
    <row r="14" spans="1:4" ht="30">
      <c r="A14" s="88" t="s">
        <v>810</v>
      </c>
      <c r="B14" s="98"/>
      <c r="C14" s="67">
        <f>SUM(C15)</f>
        <v>129487.5</v>
      </c>
      <c r="D14" s="67">
        <f>SUM(D15)</f>
        <v>70262</v>
      </c>
    </row>
    <row r="15" spans="1:4" ht="45">
      <c r="A15" s="7" t="s">
        <v>569</v>
      </c>
      <c r="B15" s="98"/>
      <c r="C15" s="6">
        <v>129487.5</v>
      </c>
      <c r="D15" s="6">
        <v>70262</v>
      </c>
    </row>
    <row r="16" spans="1:4" s="92" customFormat="1" ht="28.5">
      <c r="A16" s="62" t="s">
        <v>758</v>
      </c>
      <c r="B16" s="97">
        <f>SUM(B17,B27)</f>
        <v>5874.4</v>
      </c>
      <c r="C16" s="91"/>
      <c r="D16" s="91"/>
    </row>
    <row r="17" spans="1:4">
      <c r="A17" s="93" t="s">
        <v>539</v>
      </c>
      <c r="B17" s="100">
        <f>SUM(B18:B26)</f>
        <v>5774.4</v>
      </c>
      <c r="C17" s="94"/>
      <c r="D17" s="94"/>
    </row>
    <row r="18" spans="1:4" ht="30">
      <c r="A18" s="95" t="s">
        <v>834</v>
      </c>
      <c r="B18" s="98">
        <v>674.4</v>
      </c>
      <c r="C18" s="96"/>
      <c r="D18" s="96"/>
    </row>
    <row r="19" spans="1:4">
      <c r="A19" s="95" t="s">
        <v>753</v>
      </c>
      <c r="B19" s="98">
        <v>20</v>
      </c>
      <c r="C19" s="96"/>
      <c r="D19" s="96"/>
    </row>
    <row r="20" spans="1:4">
      <c r="A20" s="95" t="s">
        <v>648</v>
      </c>
      <c r="B20" s="98">
        <v>4900</v>
      </c>
      <c r="C20" s="96"/>
      <c r="D20" s="96"/>
    </row>
    <row r="21" spans="1:4" ht="30">
      <c r="A21" s="95" t="s">
        <v>835</v>
      </c>
      <c r="B21" s="98">
        <v>100</v>
      </c>
      <c r="C21" s="96"/>
      <c r="D21" s="96"/>
    </row>
    <row r="22" spans="1:4" ht="30">
      <c r="A22" s="95" t="s">
        <v>754</v>
      </c>
      <c r="B22" s="98">
        <v>15</v>
      </c>
      <c r="C22" s="96"/>
      <c r="D22" s="96"/>
    </row>
    <row r="23" spans="1:4" ht="30">
      <c r="A23" s="95" t="s">
        <v>649</v>
      </c>
      <c r="B23" s="98">
        <v>20</v>
      </c>
      <c r="C23" s="96"/>
      <c r="D23" s="96"/>
    </row>
    <row r="24" spans="1:4" ht="30">
      <c r="A24" s="95" t="s">
        <v>836</v>
      </c>
      <c r="B24" s="98">
        <v>15</v>
      </c>
      <c r="C24" s="96"/>
      <c r="D24" s="96"/>
    </row>
    <row r="25" spans="1:4">
      <c r="A25" s="95" t="s">
        <v>837</v>
      </c>
      <c r="B25" s="98">
        <v>15</v>
      </c>
      <c r="C25" s="96"/>
      <c r="D25" s="96"/>
    </row>
    <row r="26" spans="1:4" ht="60">
      <c r="A26" s="95" t="s">
        <v>838</v>
      </c>
      <c r="B26" s="98">
        <v>15</v>
      </c>
      <c r="C26" s="96"/>
      <c r="D26" s="96"/>
    </row>
    <row r="27" spans="1:4" ht="30">
      <c r="A27" s="93" t="s">
        <v>540</v>
      </c>
      <c r="B27" s="100">
        <v>100</v>
      </c>
      <c r="C27" s="94"/>
      <c r="D27" s="94"/>
    </row>
    <row r="28" spans="1:4">
      <c r="A28" s="95" t="s">
        <v>650</v>
      </c>
      <c r="B28" s="98">
        <v>100</v>
      </c>
      <c r="C28" s="96"/>
      <c r="D28" s="96"/>
    </row>
    <row r="29" spans="1:4" ht="28.5">
      <c r="A29" s="56" t="s">
        <v>849</v>
      </c>
      <c r="B29" s="97">
        <f>SUM(B30)</f>
        <v>49395.7</v>
      </c>
      <c r="C29" s="67"/>
      <c r="D29" s="67"/>
    </row>
    <row r="30" spans="1:4">
      <c r="A30" s="7" t="s">
        <v>653</v>
      </c>
      <c r="B30" s="98">
        <v>49395.7</v>
      </c>
      <c r="C30" s="67"/>
      <c r="D30" s="67"/>
    </row>
    <row r="31" spans="1:4" s="92" customFormat="1" ht="28.5">
      <c r="A31" s="63" t="s">
        <v>674</v>
      </c>
      <c r="B31" s="97">
        <f>SUM(B32:B39)</f>
        <v>4640</v>
      </c>
      <c r="C31" s="91"/>
      <c r="D31" s="91"/>
    </row>
    <row r="32" spans="1:4">
      <c r="A32" s="7" t="s">
        <v>651</v>
      </c>
      <c r="B32" s="98">
        <v>540</v>
      </c>
      <c r="C32" s="96"/>
      <c r="D32" s="96"/>
    </row>
    <row r="33" spans="1:4">
      <c r="A33" s="7" t="s">
        <v>652</v>
      </c>
      <c r="B33" s="98">
        <v>500</v>
      </c>
      <c r="C33" s="96"/>
      <c r="D33" s="96"/>
    </row>
    <row r="34" spans="1:4">
      <c r="A34" s="7" t="s">
        <v>653</v>
      </c>
      <c r="B34" s="98">
        <v>300</v>
      </c>
      <c r="C34" s="96"/>
      <c r="D34" s="96"/>
    </row>
    <row r="35" spans="1:4">
      <c r="A35" s="7" t="s">
        <v>755</v>
      </c>
      <c r="B35" s="98">
        <v>1500</v>
      </c>
      <c r="C35" s="96"/>
      <c r="D35" s="96"/>
    </row>
    <row r="36" spans="1:4" ht="30">
      <c r="A36" s="7" t="s">
        <v>654</v>
      </c>
      <c r="B36" s="98">
        <v>0</v>
      </c>
      <c r="C36" s="96"/>
      <c r="D36" s="96"/>
    </row>
    <row r="37" spans="1:4">
      <c r="A37" s="7" t="s">
        <v>839</v>
      </c>
      <c r="B37" s="98">
        <v>1300</v>
      </c>
      <c r="C37" s="96"/>
      <c r="D37" s="96"/>
    </row>
    <row r="38" spans="1:4">
      <c r="A38" s="7" t="s">
        <v>840</v>
      </c>
      <c r="B38" s="98">
        <v>400</v>
      </c>
      <c r="C38" s="96"/>
      <c r="D38" s="96"/>
    </row>
    <row r="39" spans="1:4">
      <c r="A39" s="7" t="s">
        <v>756</v>
      </c>
      <c r="B39" s="98">
        <v>100</v>
      </c>
      <c r="C39" s="96"/>
      <c r="D39" s="96"/>
    </row>
    <row r="40" spans="1:4" ht="28.5">
      <c r="A40" s="48" t="s">
        <v>759</v>
      </c>
      <c r="B40" s="97">
        <f>SUM(B41)</f>
        <v>100</v>
      </c>
      <c r="C40" s="96"/>
      <c r="D40" s="96"/>
    </row>
    <row r="41" spans="1:4">
      <c r="A41" s="7" t="s">
        <v>760</v>
      </c>
      <c r="B41" s="98">
        <v>100</v>
      </c>
      <c r="C41" s="96"/>
      <c r="D41" s="96"/>
    </row>
    <row r="42" spans="1:4" s="92" customFormat="1" ht="42.75">
      <c r="A42" s="63" t="s">
        <v>655</v>
      </c>
      <c r="B42" s="97">
        <f>SUM(B43)</f>
        <v>3500</v>
      </c>
      <c r="C42" s="91"/>
      <c r="D42" s="91"/>
    </row>
    <row r="43" spans="1:4">
      <c r="A43" s="7" t="s">
        <v>757</v>
      </c>
      <c r="B43" s="98">
        <v>3500</v>
      </c>
      <c r="C43" s="96"/>
      <c r="D43" s="96"/>
    </row>
    <row r="44" spans="1:4" ht="28.5">
      <c r="A44" s="48" t="s">
        <v>761</v>
      </c>
      <c r="B44" s="97">
        <f>SUM(B45)</f>
        <v>3100</v>
      </c>
      <c r="C44" s="97">
        <f>SUM(C45)</f>
        <v>3300</v>
      </c>
      <c r="D44" s="96"/>
    </row>
    <row r="45" spans="1:4" ht="30">
      <c r="A45" s="99" t="s">
        <v>762</v>
      </c>
      <c r="B45" s="100">
        <f>SUM(B46:B47)</f>
        <v>3100</v>
      </c>
      <c r="C45" s="100">
        <f>SUM(C46:C47)</f>
        <v>3300</v>
      </c>
      <c r="D45" s="96"/>
    </row>
    <row r="46" spans="1:4" ht="30">
      <c r="A46" s="7" t="s">
        <v>763</v>
      </c>
      <c r="B46" s="98">
        <v>100</v>
      </c>
      <c r="C46" s="96"/>
      <c r="D46" s="96"/>
    </row>
    <row r="47" spans="1:4">
      <c r="A47" s="7" t="s">
        <v>764</v>
      </c>
      <c r="B47" s="98">
        <v>3000</v>
      </c>
      <c r="C47" s="96">
        <v>3300</v>
      </c>
      <c r="D47" s="96"/>
    </row>
    <row r="48" spans="1:4" ht="36" customHeight="1">
      <c r="A48" s="56" t="s">
        <v>672</v>
      </c>
      <c r="B48" s="97">
        <f>SUM(B49)</f>
        <v>6000</v>
      </c>
      <c r="C48" s="96"/>
      <c r="D48" s="96"/>
    </row>
    <row r="49" spans="1:4" ht="29.25" customHeight="1">
      <c r="A49" s="101" t="s">
        <v>302</v>
      </c>
      <c r="B49" s="100">
        <f>SUM(B50:B54)</f>
        <v>6000</v>
      </c>
      <c r="C49" s="96"/>
      <c r="D49" s="96"/>
    </row>
    <row r="50" spans="1:4" ht="30" customHeight="1">
      <c r="A50" s="10" t="s">
        <v>841</v>
      </c>
      <c r="B50" s="98">
        <v>500</v>
      </c>
      <c r="C50" s="96"/>
      <c r="D50" s="96"/>
    </row>
    <row r="51" spans="1:4" ht="16.5" customHeight="1">
      <c r="A51" s="10" t="s">
        <v>842</v>
      </c>
      <c r="B51" s="98">
        <v>500</v>
      </c>
      <c r="C51" s="96"/>
      <c r="D51" s="96"/>
    </row>
    <row r="52" spans="1:4" ht="16.5" customHeight="1">
      <c r="A52" s="10" t="s">
        <v>809</v>
      </c>
      <c r="B52" s="98">
        <v>1800</v>
      </c>
      <c r="C52" s="96"/>
      <c r="D52" s="96"/>
    </row>
    <row r="53" spans="1:4" ht="16.5" customHeight="1">
      <c r="A53" s="10" t="s">
        <v>999</v>
      </c>
      <c r="B53" s="98">
        <v>2000</v>
      </c>
      <c r="C53" s="96"/>
      <c r="D53" s="96"/>
    </row>
    <row r="54" spans="1:4">
      <c r="A54" s="10" t="s">
        <v>660</v>
      </c>
      <c r="B54" s="98">
        <v>1200</v>
      </c>
      <c r="C54" s="96"/>
      <c r="D54" s="96"/>
    </row>
    <row r="55" spans="1:4" s="92" customFormat="1" ht="28.5">
      <c r="A55" s="48" t="s">
        <v>665</v>
      </c>
      <c r="B55" s="97">
        <f>SUM(B56)</f>
        <v>12000</v>
      </c>
      <c r="C55" s="102">
        <f>SUM(C56)</f>
        <v>0</v>
      </c>
      <c r="D55" s="102">
        <f>SUM(D56)</f>
        <v>0</v>
      </c>
    </row>
    <row r="56" spans="1:4" ht="30">
      <c r="A56" s="99" t="s">
        <v>233</v>
      </c>
      <c r="B56" s="100">
        <f>SUM(B57)</f>
        <v>12000</v>
      </c>
      <c r="C56" s="103"/>
      <c r="D56" s="103">
        <f>SUM(D57:D57)</f>
        <v>0</v>
      </c>
    </row>
    <row r="57" spans="1:4">
      <c r="A57" s="104" t="s">
        <v>599</v>
      </c>
      <c r="B57" s="98">
        <v>12000</v>
      </c>
      <c r="C57" s="105">
        <v>0</v>
      </c>
      <c r="D57" s="105"/>
    </row>
    <row r="58" spans="1:4" s="92" customFormat="1" ht="28.5">
      <c r="A58" s="106" t="s">
        <v>691</v>
      </c>
      <c r="B58" s="97">
        <f>B59+B61</f>
        <v>50370.5</v>
      </c>
      <c r="C58" s="91">
        <f>C59+C61</f>
        <v>50370.5</v>
      </c>
      <c r="D58" s="91">
        <f>D59+D61</f>
        <v>50370.5</v>
      </c>
    </row>
    <row r="59" spans="1:4" ht="30" hidden="1">
      <c r="A59" s="107" t="s">
        <v>612</v>
      </c>
      <c r="B59" s="100"/>
      <c r="C59" s="94"/>
      <c r="D59" s="94"/>
    </row>
    <row r="60" spans="1:4" hidden="1">
      <c r="A60" s="61" t="s">
        <v>538</v>
      </c>
      <c r="B60" s="98"/>
      <c r="C60" s="96"/>
      <c r="D60" s="96"/>
    </row>
    <row r="61" spans="1:4" ht="60">
      <c r="A61" s="108" t="s">
        <v>433</v>
      </c>
      <c r="B61" s="100">
        <f>SUM(B62)</f>
        <v>50370.5</v>
      </c>
      <c r="C61" s="89">
        <f>SUM(C62)</f>
        <v>50370.5</v>
      </c>
      <c r="D61" s="89">
        <f>SUM(D62)</f>
        <v>50370.5</v>
      </c>
    </row>
    <row r="62" spans="1:4" ht="45">
      <c r="A62" s="5" t="s">
        <v>600</v>
      </c>
      <c r="B62" s="98">
        <v>50370.5</v>
      </c>
      <c r="C62" s="90">
        <v>50370.5</v>
      </c>
      <c r="D62" s="90">
        <v>50370.5</v>
      </c>
    </row>
    <row r="63" spans="1:4" ht="31.5">
      <c r="A63" s="111" t="s">
        <v>680</v>
      </c>
      <c r="B63" s="117">
        <f>SUM(B64:B71)</f>
        <v>10000</v>
      </c>
      <c r="C63" s="90"/>
      <c r="D63" s="90"/>
    </row>
    <row r="64" spans="1:4" ht="31.5">
      <c r="A64" s="112" t="s">
        <v>797</v>
      </c>
      <c r="B64" s="118">
        <v>2200</v>
      </c>
      <c r="C64" s="90"/>
      <c r="D64" s="90"/>
    </row>
    <row r="65" spans="1:4" ht="31.5">
      <c r="A65" s="112" t="s">
        <v>798</v>
      </c>
      <c r="B65" s="118">
        <v>3000</v>
      </c>
      <c r="C65" s="90"/>
      <c r="D65" s="90"/>
    </row>
    <row r="66" spans="1:4" ht="31.5">
      <c r="A66" s="112" t="s">
        <v>859</v>
      </c>
      <c r="B66" s="118">
        <v>500</v>
      </c>
      <c r="C66" s="90"/>
      <c r="D66" s="90"/>
    </row>
    <row r="67" spans="1:4" ht="31.5">
      <c r="A67" s="112" t="s">
        <v>860</v>
      </c>
      <c r="B67" s="118">
        <v>200</v>
      </c>
      <c r="C67" s="90"/>
      <c r="D67" s="90"/>
    </row>
    <row r="68" spans="1:4" ht="47.25">
      <c r="A68" s="112" t="s">
        <v>799</v>
      </c>
      <c r="B68" s="118">
        <v>1300</v>
      </c>
      <c r="C68" s="90"/>
      <c r="D68" s="90"/>
    </row>
    <row r="69" spans="1:4" ht="31.5">
      <c r="A69" s="112" t="s">
        <v>800</v>
      </c>
      <c r="B69" s="118">
        <v>1170</v>
      </c>
      <c r="C69" s="90"/>
      <c r="D69" s="90"/>
    </row>
    <row r="70" spans="1:4" ht="47.25">
      <c r="A70" s="112" t="s">
        <v>801</v>
      </c>
      <c r="B70" s="118">
        <v>900</v>
      </c>
      <c r="C70" s="90"/>
      <c r="D70" s="90"/>
    </row>
    <row r="71" spans="1:4" ht="31.5">
      <c r="A71" s="113" t="s">
        <v>802</v>
      </c>
      <c r="B71" s="118">
        <v>730</v>
      </c>
      <c r="C71" s="90"/>
      <c r="D71" s="90"/>
    </row>
    <row r="72" spans="1:4" s="92" customFormat="1" ht="14.25">
      <c r="A72" s="106" t="s">
        <v>541</v>
      </c>
      <c r="B72" s="119">
        <f>SUM(B9+B16+B29+B31+B40+B42+B44+B48+B55+B58+B63)</f>
        <v>166780.6</v>
      </c>
      <c r="C72" s="80">
        <f>SUM(C9+C16+C29+C31+C40+C42+C44+C48+C55+C58+C63)</f>
        <v>200158</v>
      </c>
      <c r="D72" s="80">
        <f>SUM(D9+D16+D29+D31+D40+D42+D44+D48+D55+D58)</f>
        <v>137632.5</v>
      </c>
    </row>
  </sheetData>
  <mergeCells count="1">
    <mergeCell ref="A6:D6"/>
  </mergeCells>
  <pageMargins left="1.1023622047244095" right="0.70866141732283472" top="0.55118110236220474" bottom="0.15748031496062992" header="0.31496062992125984" footer="0.31496062992125984"/>
  <pageSetup paperSize="9" scale="64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opLeftCell="A2" workbookViewId="0">
      <selection activeCell="G6" sqref="G6"/>
    </sheetView>
  </sheetViews>
  <sheetFormatPr defaultRowHeight="15"/>
  <cols>
    <col min="1" max="1" width="27.5703125" style="127" customWidth="1"/>
    <col min="2" max="2" width="51.7109375" style="128" customWidth="1"/>
    <col min="3" max="3" width="18.85546875" style="128" hidden="1" customWidth="1"/>
    <col min="4" max="4" width="14.7109375" style="128" customWidth="1"/>
    <col min="5" max="5" width="17.5703125" style="129" hidden="1" customWidth="1"/>
    <col min="6" max="6" width="10.140625" style="129" hidden="1" customWidth="1"/>
    <col min="7" max="8" width="12.85546875" style="129" customWidth="1"/>
    <col min="9" max="16384" width="9.140625" style="129"/>
  </cols>
  <sheetData>
    <row r="1" spans="1:8" hidden="1">
      <c r="D1" s="130" t="s">
        <v>906</v>
      </c>
    </row>
    <row r="2" spans="1:8" ht="16.5" customHeight="1">
      <c r="B2" s="131"/>
      <c r="C2" s="131" t="s">
        <v>613</v>
      </c>
      <c r="D2" s="131"/>
      <c r="G2" s="132" t="s">
        <v>1010</v>
      </c>
    </row>
    <row r="3" spans="1:8" ht="12" customHeight="1">
      <c r="B3" s="133"/>
      <c r="C3" s="133" t="s">
        <v>0</v>
      </c>
      <c r="D3" s="133"/>
      <c r="G3" s="84" t="s">
        <v>1011</v>
      </c>
    </row>
    <row r="4" spans="1:8" ht="15.75" customHeight="1">
      <c r="A4" s="134"/>
      <c r="B4" s="133"/>
      <c r="C4" s="133" t="s">
        <v>1</v>
      </c>
      <c r="D4" s="133"/>
      <c r="G4" s="84" t="s">
        <v>1</v>
      </c>
    </row>
    <row r="5" spans="1:8">
      <c r="C5" s="133" t="s">
        <v>2</v>
      </c>
      <c r="D5" s="133"/>
      <c r="G5" s="84" t="s">
        <v>2</v>
      </c>
    </row>
    <row r="6" spans="1:8" ht="19.5" customHeight="1">
      <c r="C6" s="152" t="s">
        <v>907</v>
      </c>
      <c r="D6" s="109"/>
      <c r="E6" s="109"/>
      <c r="F6" s="128"/>
      <c r="G6" s="83" t="s">
        <v>1012</v>
      </c>
      <c r="H6" s="135"/>
    </row>
    <row r="7" spans="1:8" ht="50.25" customHeight="1">
      <c r="A7" s="229" t="s">
        <v>908</v>
      </c>
      <c r="B7" s="229"/>
      <c r="C7" s="229"/>
      <c r="D7" s="229"/>
    </row>
    <row r="8" spans="1:8" s="128" customFormat="1">
      <c r="A8" s="127"/>
      <c r="H8" s="3" t="s">
        <v>750</v>
      </c>
    </row>
    <row r="9" spans="1:8" s="128" customFormat="1" ht="12.75" customHeight="1">
      <c r="A9" s="230" t="s">
        <v>909</v>
      </c>
      <c r="B9" s="233" t="s">
        <v>910</v>
      </c>
      <c r="C9" s="228" t="s">
        <v>911</v>
      </c>
      <c r="D9" s="228" t="s">
        <v>912</v>
      </c>
      <c r="G9" s="228" t="s">
        <v>913</v>
      </c>
      <c r="H9" s="228" t="s">
        <v>914</v>
      </c>
    </row>
    <row r="10" spans="1:8" s="128" customFormat="1" ht="11.25" customHeight="1">
      <c r="A10" s="231"/>
      <c r="B10" s="233"/>
      <c r="C10" s="228"/>
      <c r="D10" s="228"/>
      <c r="G10" s="228"/>
      <c r="H10" s="228"/>
    </row>
    <row r="11" spans="1:8" s="136" customFormat="1" ht="37.5" customHeight="1">
      <c r="A11" s="232"/>
      <c r="B11" s="233"/>
      <c r="C11" s="228"/>
      <c r="D11" s="228"/>
      <c r="G11" s="228"/>
      <c r="H11" s="228"/>
    </row>
    <row r="12" spans="1:8" ht="30" customHeight="1">
      <c r="A12" s="137" t="s">
        <v>915</v>
      </c>
      <c r="B12" s="120" t="s">
        <v>916</v>
      </c>
      <c r="C12" s="138" t="e">
        <f>C13+C19+C24+C29</f>
        <v>#REF!</v>
      </c>
      <c r="D12" s="138">
        <f>SUM(D13+D18+D24+D29)</f>
        <v>-9708.4000000000015</v>
      </c>
      <c r="E12" s="129">
        <v>73995.600000000006</v>
      </c>
      <c r="G12" s="138">
        <f>SUM(G13+G18+G24+G29)</f>
        <v>0</v>
      </c>
      <c r="H12" s="138">
        <f>SUM(H13+H18+H24+H29)</f>
        <v>0</v>
      </c>
    </row>
    <row r="13" spans="1:8" ht="30" hidden="1" customHeight="1">
      <c r="A13" s="137" t="s">
        <v>917</v>
      </c>
      <c r="B13" s="146" t="s">
        <v>918</v>
      </c>
      <c r="C13" s="138">
        <f>SUM(C14-C16)</f>
        <v>73995.599999999977</v>
      </c>
      <c r="D13" s="138">
        <f>SUM(D14-D16)</f>
        <v>0</v>
      </c>
      <c r="G13" s="138">
        <f>SUM(G14-G16)</f>
        <v>0</v>
      </c>
      <c r="H13" s="138">
        <f>SUM(H14-H16)</f>
        <v>0</v>
      </c>
    </row>
    <row r="14" spans="1:8" ht="33" hidden="1" customHeight="1">
      <c r="A14" s="137" t="s">
        <v>919</v>
      </c>
      <c r="B14" s="147" t="s">
        <v>920</v>
      </c>
      <c r="C14" s="138">
        <f>SUM(C15)</f>
        <v>291614.09999999998</v>
      </c>
      <c r="D14" s="138">
        <f>SUM(D15)</f>
        <v>0</v>
      </c>
      <c r="F14" s="139">
        <f>SUM(C14+C20)</f>
        <v>291614.09999999998</v>
      </c>
      <c r="G14" s="138">
        <f>SUM(G15)</f>
        <v>0</v>
      </c>
      <c r="H14" s="138">
        <f>SUM(H15)</f>
        <v>0</v>
      </c>
    </row>
    <row r="15" spans="1:8" ht="45.75" hidden="1" customHeight="1">
      <c r="A15" s="137" t="s">
        <v>921</v>
      </c>
      <c r="B15" s="120" t="s">
        <v>922</v>
      </c>
      <c r="C15" s="138">
        <f>223995.6-15000+82618.5</f>
        <v>291614.09999999998</v>
      </c>
      <c r="D15" s="138"/>
      <c r="G15" s="138"/>
      <c r="H15" s="138"/>
    </row>
    <row r="16" spans="1:8" ht="49.5" hidden="1" customHeight="1">
      <c r="A16" s="137" t="s">
        <v>923</v>
      </c>
      <c r="B16" s="70" t="s">
        <v>924</v>
      </c>
      <c r="C16" s="138">
        <f>SUM(C17)</f>
        <v>217618.5</v>
      </c>
      <c r="D16" s="138">
        <f>SUM(D17)</f>
        <v>0</v>
      </c>
      <c r="G16" s="138">
        <f>SUM(G17)</f>
        <v>0</v>
      </c>
      <c r="H16" s="138">
        <f>SUM(H17)</f>
        <v>0</v>
      </c>
    </row>
    <row r="17" spans="1:8" ht="46.5" hidden="1" customHeight="1">
      <c r="A17" s="137" t="s">
        <v>925</v>
      </c>
      <c r="B17" s="120" t="s">
        <v>926</v>
      </c>
      <c r="C17" s="138">
        <v>217618.5</v>
      </c>
      <c r="D17" s="138"/>
      <c r="G17" s="138"/>
      <c r="H17" s="138"/>
    </row>
    <row r="18" spans="1:8" ht="46.5" customHeight="1">
      <c r="A18" s="140" t="s">
        <v>927</v>
      </c>
      <c r="B18" s="70" t="s">
        <v>928</v>
      </c>
      <c r="C18" s="141"/>
      <c r="D18" s="141">
        <f>SUM(D19)</f>
        <v>-31300</v>
      </c>
      <c r="G18" s="141">
        <f>SUM(G19)</f>
        <v>0</v>
      </c>
      <c r="H18" s="141">
        <f>SUM(H19)</f>
        <v>0</v>
      </c>
    </row>
    <row r="19" spans="1:8" ht="48" customHeight="1">
      <c r="A19" s="140" t="s">
        <v>929</v>
      </c>
      <c r="B19" s="148" t="s">
        <v>930</v>
      </c>
      <c r="C19" s="141">
        <f>SUM(C20)-C22</f>
        <v>-15000</v>
      </c>
      <c r="D19" s="141">
        <f>SUM(D20)-D22</f>
        <v>-31300</v>
      </c>
      <c r="G19" s="141">
        <f>SUM(G20)-G22</f>
        <v>0</v>
      </c>
      <c r="H19" s="141">
        <f>SUM(H20)-H22</f>
        <v>0</v>
      </c>
    </row>
    <row r="20" spans="1:8" ht="45" hidden="1" customHeight="1">
      <c r="A20" s="137" t="s">
        <v>931</v>
      </c>
      <c r="B20" s="148" t="s">
        <v>932</v>
      </c>
      <c r="C20" s="138"/>
      <c r="D20" s="138"/>
      <c r="G20" s="138"/>
      <c r="H20" s="138"/>
    </row>
    <row r="21" spans="1:8" ht="20.25" hidden="1" customHeight="1">
      <c r="A21" s="137" t="s">
        <v>933</v>
      </c>
      <c r="B21" s="148" t="s">
        <v>934</v>
      </c>
      <c r="C21" s="138"/>
      <c r="D21" s="138"/>
      <c r="G21" s="138"/>
      <c r="H21" s="138"/>
    </row>
    <row r="22" spans="1:8" ht="49.5" customHeight="1">
      <c r="A22" s="137" t="s">
        <v>935</v>
      </c>
      <c r="B22" s="149" t="s">
        <v>936</v>
      </c>
      <c r="C22" s="138">
        <v>15000</v>
      </c>
      <c r="D22" s="138">
        <f>SUM(D23)</f>
        <v>31300</v>
      </c>
      <c r="G22" s="138">
        <f>SUM(G23)</f>
        <v>0</v>
      </c>
      <c r="H22" s="138">
        <f>SUM(H23)</f>
        <v>0</v>
      </c>
    </row>
    <row r="23" spans="1:8" ht="54.75" customHeight="1">
      <c r="A23" s="137" t="s">
        <v>937</v>
      </c>
      <c r="B23" s="120" t="s">
        <v>938</v>
      </c>
      <c r="C23" s="138">
        <v>15000</v>
      </c>
      <c r="D23" s="138">
        <v>31300</v>
      </c>
      <c r="G23" s="138"/>
      <c r="H23" s="138"/>
    </row>
    <row r="24" spans="1:8" ht="31.5" customHeight="1">
      <c r="A24" s="137" t="s">
        <v>939</v>
      </c>
      <c r="B24" s="120" t="s">
        <v>940</v>
      </c>
      <c r="C24" s="138">
        <f t="shared" ref="C24:D27" si="0">SUM(C25)</f>
        <v>15000</v>
      </c>
      <c r="D24" s="138">
        <f t="shared" si="0"/>
        <v>21591.599999999999</v>
      </c>
      <c r="G24" s="138">
        <f t="shared" ref="G24:H27" si="1">SUM(G25)</f>
        <v>0</v>
      </c>
      <c r="H24" s="138">
        <f t="shared" si="1"/>
        <v>0</v>
      </c>
    </row>
    <row r="25" spans="1:8" ht="32.25" customHeight="1">
      <c r="A25" s="137" t="s">
        <v>941</v>
      </c>
      <c r="B25" s="120" t="s">
        <v>942</v>
      </c>
      <c r="C25" s="138">
        <f t="shared" si="0"/>
        <v>15000</v>
      </c>
      <c r="D25" s="138">
        <f t="shared" si="0"/>
        <v>21591.599999999999</v>
      </c>
      <c r="G25" s="138">
        <f t="shared" si="1"/>
        <v>0</v>
      </c>
      <c r="H25" s="138">
        <f t="shared" si="1"/>
        <v>0</v>
      </c>
    </row>
    <row r="26" spans="1:8" ht="31.5" customHeight="1">
      <c r="A26" s="137" t="s">
        <v>943</v>
      </c>
      <c r="B26" s="120" t="s">
        <v>944</v>
      </c>
      <c r="C26" s="138">
        <f t="shared" si="0"/>
        <v>15000</v>
      </c>
      <c r="D26" s="138">
        <f t="shared" si="0"/>
        <v>21591.599999999999</v>
      </c>
      <c r="G26" s="138">
        <f t="shared" si="1"/>
        <v>0</v>
      </c>
      <c r="H26" s="138">
        <f t="shared" si="1"/>
        <v>0</v>
      </c>
    </row>
    <row r="27" spans="1:8" ht="32.25" customHeight="1">
      <c r="A27" s="137" t="s">
        <v>945</v>
      </c>
      <c r="B27" s="120" t="s">
        <v>946</v>
      </c>
      <c r="C27" s="138">
        <f t="shared" si="0"/>
        <v>15000</v>
      </c>
      <c r="D27" s="138">
        <f t="shared" si="0"/>
        <v>21591.599999999999</v>
      </c>
      <c r="G27" s="138">
        <f t="shared" si="1"/>
        <v>0</v>
      </c>
      <c r="H27" s="138">
        <f t="shared" si="1"/>
        <v>0</v>
      </c>
    </row>
    <row r="28" spans="1:8" ht="37.5" customHeight="1">
      <c r="A28" s="137" t="s">
        <v>947</v>
      </c>
      <c r="B28" s="120" t="s">
        <v>948</v>
      </c>
      <c r="C28" s="138">
        <v>15000</v>
      </c>
      <c r="D28" s="141">
        <v>21591.599999999999</v>
      </c>
      <c r="G28" s="141"/>
      <c r="H28" s="141"/>
    </row>
    <row r="29" spans="1:8" ht="35.25" customHeight="1">
      <c r="A29" s="142" t="s">
        <v>949</v>
      </c>
      <c r="B29" s="150" t="s">
        <v>950</v>
      </c>
      <c r="C29" s="143" t="e">
        <f>#REF!+#REF!</f>
        <v>#REF!</v>
      </c>
      <c r="D29" s="144">
        <f>SUM(D30)</f>
        <v>0</v>
      </c>
      <c r="G29" s="144">
        <f>SUM(G30)</f>
        <v>0</v>
      </c>
      <c r="H29" s="144">
        <f>SUM(H30)</f>
        <v>0</v>
      </c>
    </row>
    <row r="30" spans="1:8" ht="36.75" customHeight="1">
      <c r="A30" s="142" t="s">
        <v>951</v>
      </c>
      <c r="B30" s="151" t="s">
        <v>952</v>
      </c>
      <c r="C30" s="145"/>
      <c r="D30" s="145"/>
      <c r="G30" s="145"/>
      <c r="H30" s="145"/>
    </row>
  </sheetData>
  <mergeCells count="7">
    <mergeCell ref="G9:G11"/>
    <mergeCell ref="H9:H11"/>
    <mergeCell ref="A7:D7"/>
    <mergeCell ref="A9:A11"/>
    <mergeCell ref="B9:B11"/>
    <mergeCell ref="C9:C11"/>
    <mergeCell ref="D9:D11"/>
  </mergeCells>
  <pageMargins left="0.51181102362204722" right="0.31496062992125984" top="0.35433070866141736" bottom="0.35433070866141736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Ведомственная</vt:lpstr>
      <vt:lpstr>Программы</vt:lpstr>
      <vt:lpstr>Раздел, подраздел</vt:lpstr>
      <vt:lpstr>Кап.влож</vt:lpstr>
      <vt:lpstr>Источн</vt:lpstr>
      <vt:lpstr>Лист2</vt:lpstr>
      <vt:lpstr>Ведомственная!Заголовки_для_печати</vt:lpstr>
      <vt:lpstr>Кап.влож!Заголовки_для_печати</vt:lpstr>
      <vt:lpstr>Программы!Заголовки_для_печати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Julia</cp:lastModifiedBy>
  <cp:lastPrinted>2019-02-01T10:35:19Z</cp:lastPrinted>
  <dcterms:created xsi:type="dcterms:W3CDTF">2016-11-10T06:54:02Z</dcterms:created>
  <dcterms:modified xsi:type="dcterms:W3CDTF">2019-02-27T07:04:02Z</dcterms:modified>
</cp:coreProperties>
</file>