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0610" windowHeight="9975" firstSheet="2" activeTab="2"/>
  </bookViews>
  <sheets>
    <sheet name="исходя из роста 20%" sheetId="1" r:id="rId1"/>
    <sheet name="в соответствии с законом" sheetId="4" r:id="rId2"/>
    <sheet name="Расчёт тарифов" sheetId="15" r:id="rId3"/>
    <sheet name="Лист3" sheetId="7" r:id="rId4"/>
  </sheets>
  <calcPr calcId="125725"/>
</workbook>
</file>

<file path=xl/calcChain.xml><?xml version="1.0" encoding="utf-8"?>
<calcChain xmlns="http://schemas.openxmlformats.org/spreadsheetml/2006/main">
  <c r="F9" i="15"/>
  <c r="S19"/>
  <c r="R19"/>
  <c r="Q19"/>
  <c r="P19"/>
  <c r="O19"/>
  <c r="N19"/>
  <c r="M19"/>
  <c r="L19"/>
  <c r="K19"/>
  <c r="J19"/>
  <c r="I19"/>
  <c r="H19"/>
  <c r="G19"/>
  <c r="F19"/>
  <c r="E19"/>
  <c r="D19"/>
  <c r="C19"/>
  <c r="D18"/>
  <c r="S9"/>
  <c r="Q9"/>
  <c r="P9"/>
  <c r="O9"/>
  <c r="N9"/>
  <c r="M9"/>
  <c r="L9"/>
  <c r="K9"/>
  <c r="J9"/>
  <c r="I9"/>
  <c r="H9"/>
  <c r="G9"/>
  <c r="E9"/>
  <c r="D9"/>
  <c r="C9"/>
  <c r="R9"/>
  <c r="D8"/>
  <c r="T19" l="1"/>
  <c r="T9"/>
  <c r="F17" l="1"/>
  <c r="E17"/>
  <c r="E18" s="1"/>
  <c r="E7"/>
  <c r="E8" s="1"/>
  <c r="F18" l="1"/>
  <c r="F7"/>
  <c r="F8" s="1"/>
  <c r="G17"/>
  <c r="G18" s="1"/>
  <c r="G7" l="1"/>
  <c r="G8" s="1"/>
  <c r="H17" l="1"/>
  <c r="H18" s="1"/>
  <c r="I17" l="1"/>
  <c r="I18" s="1"/>
  <c r="H7"/>
  <c r="H8" s="1"/>
  <c r="J17"/>
  <c r="I7" l="1"/>
  <c r="I8" s="1"/>
  <c r="J18"/>
  <c r="K17" l="1"/>
  <c r="K18" s="1"/>
  <c r="J7"/>
  <c r="J8" s="1"/>
  <c r="L17" l="1"/>
  <c r="L18" s="1"/>
  <c r="K7"/>
  <c r="K8" s="1"/>
  <c r="M17" l="1"/>
  <c r="M18" s="1"/>
  <c r="L7"/>
  <c r="L8" s="1"/>
  <c r="M7" l="1"/>
  <c r="M8" s="1"/>
  <c r="N17"/>
  <c r="N18" s="1"/>
  <c r="O17" l="1"/>
  <c r="O18" s="1"/>
  <c r="N7"/>
  <c r="N8" s="1"/>
  <c r="P17" l="1"/>
  <c r="P18" s="1"/>
  <c r="O7"/>
  <c r="O8" s="1"/>
  <c r="Q17" l="1"/>
  <c r="Q18" s="1"/>
  <c r="P7"/>
  <c r="P8" s="1"/>
  <c r="Q7" l="1"/>
  <c r="Q8" s="1"/>
  <c r="R17"/>
  <c r="R18" s="1"/>
  <c r="S17"/>
  <c r="S18" l="1"/>
  <c r="S7"/>
  <c r="R7"/>
  <c r="R8" s="1"/>
  <c r="S8" l="1"/>
  <c r="E24" i="4" l="1"/>
  <c r="F24" s="1"/>
  <c r="G24" s="1"/>
  <c r="H24" s="1"/>
  <c r="I24" s="1"/>
  <c r="J24" s="1"/>
  <c r="K24" s="1"/>
  <c r="L24" s="1"/>
  <c r="M24" s="1"/>
  <c r="N24" s="1"/>
  <c r="O24" s="1"/>
  <c r="P24" s="1"/>
  <c r="Q24" s="1"/>
  <c r="D28"/>
  <c r="D23" s="1"/>
  <c r="C28"/>
  <c r="C23"/>
  <c r="C25" s="1"/>
  <c r="D20"/>
  <c r="D15"/>
  <c r="D16" s="1"/>
  <c r="C15"/>
  <c r="C16" s="1"/>
  <c r="D12"/>
  <c r="C12"/>
  <c r="E11"/>
  <c r="F11" s="1"/>
  <c r="G11" s="1"/>
  <c r="H11" s="1"/>
  <c r="I11" s="1"/>
  <c r="E10"/>
  <c r="E14" s="1"/>
  <c r="D7"/>
  <c r="E24" i="1"/>
  <c r="F24" s="1"/>
  <c r="G24" s="1"/>
  <c r="H24" s="1"/>
  <c r="I24" s="1"/>
  <c r="C12"/>
  <c r="C23"/>
  <c r="C25" s="1"/>
  <c r="D28"/>
  <c r="D23" s="1"/>
  <c r="E23" s="1"/>
  <c r="E27" s="1"/>
  <c r="C28"/>
  <c r="S25"/>
  <c r="R25"/>
  <c r="Q25"/>
  <c r="P25"/>
  <c r="O25"/>
  <c r="N25"/>
  <c r="M25"/>
  <c r="L25"/>
  <c r="K25"/>
  <c r="J25"/>
  <c r="D20"/>
  <c r="E19"/>
  <c r="F19" s="1"/>
  <c r="R12"/>
  <c r="K12"/>
  <c r="L12"/>
  <c r="M12"/>
  <c r="N12"/>
  <c r="O12"/>
  <c r="P12"/>
  <c r="Q12"/>
  <c r="S12"/>
  <c r="J12"/>
  <c r="E6"/>
  <c r="E9" s="1"/>
  <c r="E13" s="1"/>
  <c r="E11"/>
  <c r="F11" s="1"/>
  <c r="G11" s="1"/>
  <c r="H11" s="1"/>
  <c r="I11" s="1"/>
  <c r="E10"/>
  <c r="E14" s="1"/>
  <c r="D12"/>
  <c r="D15"/>
  <c r="D16" s="1"/>
  <c r="C15"/>
  <c r="C16" s="1"/>
  <c r="D7"/>
  <c r="C29" l="1"/>
  <c r="J24"/>
  <c r="K24" s="1"/>
  <c r="L24" s="1"/>
  <c r="M24" s="1"/>
  <c r="N24" s="1"/>
  <c r="O24" s="1"/>
  <c r="P24" s="1"/>
  <c r="Q24" s="1"/>
  <c r="R24" s="1"/>
  <c r="J11"/>
  <c r="K11" s="1"/>
  <c r="L11" s="1"/>
  <c r="M11" s="1"/>
  <c r="N11" s="1"/>
  <c r="O11" s="1"/>
  <c r="P11" s="1"/>
  <c r="Q11" s="1"/>
  <c r="S11" s="1"/>
  <c r="F6"/>
  <c r="G6" s="1"/>
  <c r="H6" s="1"/>
  <c r="I6" s="1"/>
  <c r="J6" s="1"/>
  <c r="J9" s="1"/>
  <c r="F10"/>
  <c r="D25"/>
  <c r="D29" i="4"/>
  <c r="C31"/>
  <c r="D25"/>
  <c r="C29"/>
  <c r="E13"/>
  <c r="E15" s="1"/>
  <c r="E9" s="1"/>
  <c r="E6" s="1"/>
  <c r="E7" s="1"/>
  <c r="D31"/>
  <c r="S24"/>
  <c r="R24"/>
  <c r="E23"/>
  <c r="F10"/>
  <c r="D29" i="1"/>
  <c r="F22"/>
  <c r="G19"/>
  <c r="S24"/>
  <c r="E22"/>
  <c r="E26" s="1"/>
  <c r="E28" s="1"/>
  <c r="F23"/>
  <c r="H9"/>
  <c r="G9"/>
  <c r="E15"/>
  <c r="E16" i="4" l="1"/>
  <c r="R11" i="1"/>
  <c r="E16"/>
  <c r="E31"/>
  <c r="F14"/>
  <c r="G10"/>
  <c r="I9"/>
  <c r="F9"/>
  <c r="F13" i="4"/>
  <c r="E26"/>
  <c r="E27"/>
  <c r="F23"/>
  <c r="F14"/>
  <c r="G10"/>
  <c r="G13" s="1"/>
  <c r="E29" i="1"/>
  <c r="G23"/>
  <c r="F27"/>
  <c r="F26" s="1"/>
  <c r="F28" s="1"/>
  <c r="H19"/>
  <c r="G22"/>
  <c r="K6"/>
  <c r="K9" s="1"/>
  <c r="F13" l="1"/>
  <c r="F15" s="1"/>
  <c r="F31" s="1"/>
  <c r="E28" i="4"/>
  <c r="E22" s="1"/>
  <c r="E19" s="1"/>
  <c r="E20" s="1"/>
  <c r="H10" i="1"/>
  <c r="G14"/>
  <c r="G13"/>
  <c r="G15" s="1"/>
  <c r="F26" i="4"/>
  <c r="G14"/>
  <c r="H10"/>
  <c r="H13" s="1"/>
  <c r="F27"/>
  <c r="F28" s="1"/>
  <c r="F22" s="1"/>
  <c r="F19" s="1"/>
  <c r="G23"/>
  <c r="F29" i="1"/>
  <c r="H22"/>
  <c r="I19"/>
  <c r="G27"/>
  <c r="G26" s="1"/>
  <c r="G28" s="1"/>
  <c r="H23"/>
  <c r="L6"/>
  <c r="F16" l="1"/>
  <c r="E29" i="4"/>
  <c r="F20"/>
  <c r="E31"/>
  <c r="G16" i="1"/>
  <c r="G31"/>
  <c r="I10"/>
  <c r="H14"/>
  <c r="H13" s="1"/>
  <c r="H15" s="1"/>
  <c r="G26" i="4"/>
  <c r="F29"/>
  <c r="G27"/>
  <c r="H23"/>
  <c r="H14"/>
  <c r="I10"/>
  <c r="I13" s="1"/>
  <c r="G29" i="1"/>
  <c r="J19"/>
  <c r="I22"/>
  <c r="I23"/>
  <c r="H27"/>
  <c r="H26" s="1"/>
  <c r="H28" s="1"/>
  <c r="H29" s="1"/>
  <c r="L9"/>
  <c r="M6"/>
  <c r="G28" i="4" l="1"/>
  <c r="G22" s="1"/>
  <c r="G19" s="1"/>
  <c r="G20" s="1"/>
  <c r="H16" i="1"/>
  <c r="H31"/>
  <c r="J10"/>
  <c r="I14"/>
  <c r="I13" s="1"/>
  <c r="I15" s="1"/>
  <c r="H26" i="4"/>
  <c r="I14"/>
  <c r="H27"/>
  <c r="I23"/>
  <c r="I27" i="1"/>
  <c r="J23"/>
  <c r="J22"/>
  <c r="K19"/>
  <c r="I26"/>
  <c r="I28" s="1"/>
  <c r="I29" s="1"/>
  <c r="M9"/>
  <c r="N6"/>
  <c r="H28" i="4" l="1"/>
  <c r="H29" s="1"/>
  <c r="G29"/>
  <c r="I16" i="1"/>
  <c r="I31"/>
  <c r="K10"/>
  <c r="J14"/>
  <c r="J13" s="1"/>
  <c r="J15" s="1"/>
  <c r="I26" i="4"/>
  <c r="I27"/>
  <c r="J23"/>
  <c r="L19" i="1"/>
  <c r="K22"/>
  <c r="K23"/>
  <c r="J27"/>
  <c r="J26" s="1"/>
  <c r="J28" s="1"/>
  <c r="J29" s="1"/>
  <c r="N9"/>
  <c r="O6"/>
  <c r="H22" i="4" l="1"/>
  <c r="H19" s="1"/>
  <c r="H20" s="1"/>
  <c r="I28"/>
  <c r="I29" s="1"/>
  <c r="J16" i="1"/>
  <c r="J31"/>
  <c r="L10"/>
  <c r="K14"/>
  <c r="K13" s="1"/>
  <c r="K15" s="1"/>
  <c r="J26" i="4"/>
  <c r="J27"/>
  <c r="K23"/>
  <c r="K27" i="1"/>
  <c r="K26" s="1"/>
  <c r="K28" s="1"/>
  <c r="K29" s="1"/>
  <c r="L23"/>
  <c r="L22"/>
  <c r="M19"/>
  <c r="O9"/>
  <c r="P6"/>
  <c r="I22" i="4" l="1"/>
  <c r="I19" s="1"/>
  <c r="I20" s="1"/>
  <c r="J28"/>
  <c r="J22" s="1"/>
  <c r="J19" s="1"/>
  <c r="K16" i="1"/>
  <c r="K31"/>
  <c r="M10"/>
  <c r="L14"/>
  <c r="L13" s="1"/>
  <c r="L15" s="1"/>
  <c r="K26" i="4"/>
  <c r="K27"/>
  <c r="L23"/>
  <c r="K28"/>
  <c r="K29" s="1"/>
  <c r="N19" i="1"/>
  <c r="M22"/>
  <c r="M23"/>
  <c r="L27"/>
  <c r="L26" s="1"/>
  <c r="L28" s="1"/>
  <c r="L29" s="1"/>
  <c r="P9"/>
  <c r="Q6"/>
  <c r="R6" s="1"/>
  <c r="J20" i="4" l="1"/>
  <c r="J29"/>
  <c r="K22"/>
  <c r="K19" s="1"/>
  <c r="K20" s="1"/>
  <c r="S6" i="1"/>
  <c r="S9" s="1"/>
  <c r="R9"/>
  <c r="L16"/>
  <c r="L31"/>
  <c r="N10"/>
  <c r="M14"/>
  <c r="M13" s="1"/>
  <c r="M15" s="1"/>
  <c r="L26" i="4"/>
  <c r="L27"/>
  <c r="M23"/>
  <c r="N22" i="1"/>
  <c r="O19"/>
  <c r="M27"/>
  <c r="M26" s="1"/>
  <c r="M28" s="1"/>
  <c r="M29" s="1"/>
  <c r="N23"/>
  <c r="Q9"/>
  <c r="M16" l="1"/>
  <c r="M31"/>
  <c r="O10"/>
  <c r="N14"/>
  <c r="N13" s="1"/>
  <c r="N15" s="1"/>
  <c r="L28" i="4"/>
  <c r="L29" s="1"/>
  <c r="M26"/>
  <c r="M27"/>
  <c r="N23"/>
  <c r="O23" i="1"/>
  <c r="N27"/>
  <c r="N26" s="1"/>
  <c r="N28" s="1"/>
  <c r="N29" s="1"/>
  <c r="P19"/>
  <c r="O22"/>
  <c r="L22" i="4" l="1"/>
  <c r="L19" s="1"/>
  <c r="L20" s="1"/>
  <c r="M28"/>
  <c r="M29" s="1"/>
  <c r="N16" i="1"/>
  <c r="N31"/>
  <c r="P10"/>
  <c r="O14"/>
  <c r="O13" s="1"/>
  <c r="O15" s="1"/>
  <c r="N26" i="4"/>
  <c r="N28" s="1"/>
  <c r="N29" s="1"/>
  <c r="N27"/>
  <c r="O23"/>
  <c r="O27" i="1"/>
  <c r="P23"/>
  <c r="P22"/>
  <c r="Q19"/>
  <c r="O26"/>
  <c r="O28" s="1"/>
  <c r="O29" s="1"/>
  <c r="M22" i="4" l="1"/>
  <c r="M19" s="1"/>
  <c r="M20" s="1"/>
  <c r="O16" i="1"/>
  <c r="O31"/>
  <c r="Q10"/>
  <c r="P14"/>
  <c r="P13" s="1"/>
  <c r="P15" s="1"/>
  <c r="O26" i="4"/>
  <c r="N22"/>
  <c r="N19" s="1"/>
  <c r="O27"/>
  <c r="P23"/>
  <c r="R19" i="1"/>
  <c r="Q22"/>
  <c r="Q23"/>
  <c r="P27"/>
  <c r="P26" s="1"/>
  <c r="P28" s="1"/>
  <c r="P29" s="1"/>
  <c r="O28" i="4" l="1"/>
  <c r="O29" s="1"/>
  <c r="N20"/>
  <c r="P16" i="1"/>
  <c r="P31"/>
  <c r="Q14"/>
  <c r="Q13" s="1"/>
  <c r="Q15" s="1"/>
  <c r="R10"/>
  <c r="P26" i="4"/>
  <c r="P27"/>
  <c r="Q23"/>
  <c r="R22" i="1"/>
  <c r="S19"/>
  <c r="S22" s="1"/>
  <c r="Q27"/>
  <c r="Q26" s="1"/>
  <c r="Q28" s="1"/>
  <c r="Q29" s="1"/>
  <c r="R23"/>
  <c r="O22" i="4" l="1"/>
  <c r="O19" s="1"/>
  <c r="O20" s="1"/>
  <c r="P28"/>
  <c r="P29" s="1"/>
  <c r="S10" i="1"/>
  <c r="R14"/>
  <c r="R13" s="1"/>
  <c r="R15" s="1"/>
  <c r="Q16"/>
  <c r="Q31"/>
  <c r="Q26" i="4"/>
  <c r="Q27"/>
  <c r="R23"/>
  <c r="S23" i="1"/>
  <c r="S27" s="1"/>
  <c r="R27"/>
  <c r="R26" s="1"/>
  <c r="R28" s="1"/>
  <c r="R29" s="1"/>
  <c r="P22" i="4" l="1"/>
  <c r="P19" s="1"/>
  <c r="P20" s="1"/>
  <c r="S26" i="1"/>
  <c r="S28" s="1"/>
  <c r="T28" s="1"/>
  <c r="Q28" i="4"/>
  <c r="Q29" s="1"/>
  <c r="R31" i="1"/>
  <c r="R16"/>
  <c r="S14"/>
  <c r="S13" s="1"/>
  <c r="S15" s="1"/>
  <c r="Q22" i="4"/>
  <c r="Q19" s="1"/>
  <c r="R26"/>
  <c r="R27"/>
  <c r="R28" s="1"/>
  <c r="R29" s="1"/>
  <c r="S23"/>
  <c r="S29" i="1" l="1"/>
  <c r="Q20" i="4"/>
  <c r="S16" i="1"/>
  <c r="S31"/>
  <c r="T31" s="1"/>
  <c r="T15"/>
  <c r="S27" i="4"/>
  <c r="S26"/>
  <c r="R22"/>
  <c r="R19" s="1"/>
  <c r="R20" s="1"/>
  <c r="S28" l="1"/>
  <c r="S22" s="1"/>
  <c r="S19" s="1"/>
  <c r="S20" s="1"/>
  <c r="G15"/>
  <c r="G16" s="1"/>
  <c r="H15"/>
  <c r="H31" s="1"/>
  <c r="F15"/>
  <c r="I15"/>
  <c r="I16" s="1"/>
  <c r="T28" l="1"/>
  <c r="S29"/>
  <c r="F16"/>
  <c r="F9"/>
  <c r="F6" s="1"/>
  <c r="F7" s="1"/>
  <c r="H16"/>
  <c r="I31"/>
  <c r="G31"/>
  <c r="I9"/>
  <c r="I6" s="1"/>
  <c r="H9"/>
  <c r="H6" s="1"/>
  <c r="G9"/>
  <c r="G6" s="1"/>
  <c r="F31"/>
  <c r="J11"/>
  <c r="K11" s="1"/>
  <c r="L11" s="1"/>
  <c r="M11" s="1"/>
  <c r="N11" s="1"/>
  <c r="O11" s="1"/>
  <c r="P11" s="1"/>
  <c r="Q11" s="1"/>
  <c r="G7" l="1"/>
  <c r="I7"/>
  <c r="H7"/>
  <c r="S11"/>
  <c r="R11"/>
  <c r="J10"/>
  <c r="J14" l="1"/>
  <c r="K10"/>
  <c r="J13"/>
  <c r="J15" l="1"/>
  <c r="J9" s="1"/>
  <c r="J6" s="1"/>
  <c r="J7" s="1"/>
  <c r="K14"/>
  <c r="K13"/>
  <c r="L10"/>
  <c r="J16" l="1"/>
  <c r="J31"/>
  <c r="L14"/>
  <c r="M10"/>
  <c r="L13"/>
  <c r="L15" s="1"/>
  <c r="K15"/>
  <c r="L31" l="1"/>
  <c r="L16"/>
  <c r="M14"/>
  <c r="N10"/>
  <c r="M13"/>
  <c r="K16"/>
  <c r="K31"/>
  <c r="K9"/>
  <c r="K6" s="1"/>
  <c r="K7" s="1"/>
  <c r="L9"/>
  <c r="L6" s="1"/>
  <c r="L7" l="1"/>
  <c r="N14"/>
  <c r="N13"/>
  <c r="O10"/>
  <c r="M15"/>
  <c r="N15" l="1"/>
  <c r="N9" s="1"/>
  <c r="N6" s="1"/>
  <c r="O13"/>
  <c r="O14"/>
  <c r="P10"/>
  <c r="M16"/>
  <c r="M31"/>
  <c r="M9"/>
  <c r="M6" s="1"/>
  <c r="M7" s="1"/>
  <c r="N7" l="1"/>
  <c r="N16"/>
  <c r="N31"/>
  <c r="O15"/>
  <c r="O9" s="1"/>
  <c r="O6" s="1"/>
  <c r="O7" s="1"/>
  <c r="Q10"/>
  <c r="P14"/>
  <c r="P13"/>
  <c r="O31" l="1"/>
  <c r="P15"/>
  <c r="P9" s="1"/>
  <c r="P6" s="1"/>
  <c r="P7" s="1"/>
  <c r="O16"/>
  <c r="Q14"/>
  <c r="R10"/>
  <c r="Q13"/>
  <c r="Q15" s="1"/>
  <c r="Q9" s="1"/>
  <c r="Q6" s="1"/>
  <c r="Q7" s="1"/>
  <c r="P16" l="1"/>
  <c r="P31"/>
  <c r="R13"/>
  <c r="S10"/>
  <c r="R14"/>
  <c r="Q16"/>
  <c r="Q31"/>
  <c r="S14" l="1"/>
  <c r="S13"/>
  <c r="R15"/>
  <c r="S15" l="1"/>
  <c r="S16" s="1"/>
  <c r="R16"/>
  <c r="R31"/>
  <c r="R9"/>
  <c r="R6" s="1"/>
  <c r="R7" s="1"/>
  <c r="S9" l="1"/>
  <c r="S6" s="1"/>
  <c r="S7" s="1"/>
  <c r="T15"/>
  <c r="S31"/>
  <c r="T31" s="1"/>
</calcChain>
</file>

<file path=xl/sharedStrings.xml><?xml version="1.0" encoding="utf-8"?>
<sst xmlns="http://schemas.openxmlformats.org/spreadsheetml/2006/main" count="132" uniqueCount="37">
  <si>
    <t>Ед.изм.</t>
  </si>
  <si>
    <t>руб./м3</t>
  </si>
  <si>
    <t>с 01.07.14</t>
  </si>
  <si>
    <t>Полезный отпуск</t>
  </si>
  <si>
    <t>тыс.м3</t>
  </si>
  <si>
    <t>%</t>
  </si>
  <si>
    <t>Прибыль на капвложения</t>
  </si>
  <si>
    <t>тыс.руб.</t>
  </si>
  <si>
    <t>НВВ</t>
  </si>
  <si>
    <t>Соцрасходы</t>
  </si>
  <si>
    <t>Расходы, включаемые в НВВ</t>
  </si>
  <si>
    <t>в % от расходов</t>
  </si>
  <si>
    <t>Предппринимательская прибыль</t>
  </si>
  <si>
    <t>Итого прибыль на капвложения</t>
  </si>
  <si>
    <t>Индекс роста</t>
  </si>
  <si>
    <t>Индекс роста операционных расходов</t>
  </si>
  <si>
    <t>ВОДОСНАБЖЕНИЕ</t>
  </si>
  <si>
    <t>Тариф на воду</t>
  </si>
  <si>
    <t>ВСЕГО за 15 лет (2016-2030)</t>
  </si>
  <si>
    <t>ВОДООТВЕДЕНИЕ</t>
  </si>
  <si>
    <t>Тариф на стоки</t>
  </si>
  <si>
    <t>Соцрасходы и прочие расходы из прибыли</t>
  </si>
  <si>
    <t>Прибыль на капвложения ВСЕГО</t>
  </si>
  <si>
    <t>прибыль на капвложения в % от расходов</t>
  </si>
  <si>
    <t>Показатели</t>
  </si>
  <si>
    <t>Прибыль на капвложения ВСЕГО по МВК</t>
  </si>
  <si>
    <t>Прогноз динамики роста тарифов на услуги ОАО "Миассводоканал" и прибыли на капвложения. ( ВАРИАНТ 12% от РАСХОДОВ)</t>
  </si>
  <si>
    <t>Прогноз динамики роста тарифов на услуги ОАО "Миассводоканал" и прибыли на капвложения. (ВАРИАНТ 20:20:20:18:18)</t>
  </si>
  <si>
    <t>Итого капитальные вложения</t>
  </si>
  <si>
    <t>Расчёт финансовых потребностей на реализацию мероприятий инвестиционной программы ОАО "Миассводоканал"" и предварительный расчёт тарифов  на период реализации инвестиционной программы</t>
  </si>
  <si>
    <t>Тариф на воду (прогноз)</t>
  </si>
  <si>
    <t>Индекс роста (прогноз)</t>
  </si>
  <si>
    <t>с 01.07.14 (факт)</t>
  </si>
  <si>
    <t>с 01.07.15 (факт)</t>
  </si>
  <si>
    <t>Тариф на водоотведение (прогноз)</t>
  </si>
  <si>
    <t>ВСЕГО за 15 лет</t>
  </si>
  <si>
    <t>Форма  №7-ИП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</si>
</sst>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horizontal="center" wrapText="1"/>
    </xf>
    <xf numFmtId="164" fontId="0" fillId="0" borderId="0" xfId="0" applyNumberFormat="1"/>
    <xf numFmtId="164" fontId="2" fillId="0" borderId="1" xfId="0" applyNumberFormat="1" applyFont="1" applyBorder="1" applyAlignment="1">
      <alignment horizontal="center" wrapText="1"/>
    </xf>
    <xf numFmtId="165" fontId="0" fillId="0" borderId="1" xfId="0" applyNumberFormat="1" applyBorder="1" applyAlignment="1">
      <alignment wrapText="1"/>
    </xf>
    <xf numFmtId="165" fontId="0" fillId="0" borderId="1" xfId="0" applyNumberFormat="1" applyBorder="1" applyAlignment="1">
      <alignment horizontal="center" wrapText="1"/>
    </xf>
    <xf numFmtId="165" fontId="0" fillId="0" borderId="0" xfId="0" applyNumberFormat="1"/>
    <xf numFmtId="164" fontId="0" fillId="0" borderId="1" xfId="0" applyNumberFormat="1" applyFont="1" applyBorder="1" applyAlignment="1">
      <alignment horizontal="center" wrapText="1"/>
    </xf>
    <xf numFmtId="165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2" fillId="0" borderId="0" xfId="0" applyNumberFormat="1" applyFont="1"/>
    <xf numFmtId="9" fontId="2" fillId="0" borderId="1" xfId="0" applyNumberFormat="1" applyFont="1" applyBorder="1" applyAlignment="1">
      <alignment wrapText="1"/>
    </xf>
    <xf numFmtId="9" fontId="2" fillId="0" borderId="1" xfId="0" applyNumberFormat="1" applyFont="1" applyBorder="1" applyAlignment="1">
      <alignment horizontal="center" wrapText="1"/>
    </xf>
    <xf numFmtId="9" fontId="2" fillId="0" borderId="0" xfId="0" applyNumberFormat="1" applyFont="1"/>
    <xf numFmtId="0" fontId="2" fillId="0" borderId="1" xfId="0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/>
    <xf numFmtId="165" fontId="0" fillId="0" borderId="1" xfId="0" applyNumberFormat="1" applyBorder="1"/>
    <xf numFmtId="9" fontId="2" fillId="0" borderId="1" xfId="0" applyNumberFormat="1" applyFont="1" applyBorder="1"/>
    <xf numFmtId="165" fontId="2" fillId="2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/>
    <xf numFmtId="0" fontId="2" fillId="2" borderId="1" xfId="0" applyFont="1" applyFill="1" applyBorder="1" applyAlignment="1">
      <alignment wrapText="1"/>
    </xf>
    <xf numFmtId="165" fontId="2" fillId="2" borderId="1" xfId="0" applyNumberFormat="1" applyFont="1" applyFill="1" applyBorder="1" applyAlignment="1">
      <alignment wrapText="1"/>
    </xf>
    <xf numFmtId="9" fontId="3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 wrapText="1"/>
    </xf>
    <xf numFmtId="9" fontId="0" fillId="0" borderId="1" xfId="0" applyNumberFormat="1" applyFont="1" applyBorder="1" applyAlignment="1">
      <alignment wrapText="1"/>
    </xf>
    <xf numFmtId="165" fontId="0" fillId="0" borderId="1" xfId="0" applyNumberFormat="1" applyFont="1" applyBorder="1" applyAlignment="1">
      <alignment horizontal="center" wrapText="1"/>
    </xf>
    <xf numFmtId="165" fontId="0" fillId="2" borderId="1" xfId="0" applyNumberFormat="1" applyFont="1" applyFill="1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wrapText="1"/>
    </xf>
    <xf numFmtId="0" fontId="2" fillId="0" borderId="0" xfId="0" applyFont="1"/>
    <xf numFmtId="0" fontId="7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6" xfId="0" applyFont="1" applyBorder="1"/>
    <xf numFmtId="164" fontId="5" fillId="0" borderId="5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wrapText="1"/>
    </xf>
    <xf numFmtId="164" fontId="5" fillId="0" borderId="6" xfId="0" applyNumberFormat="1" applyFont="1" applyBorder="1"/>
    <xf numFmtId="9" fontId="7" fillId="0" borderId="1" xfId="0" applyNumberFormat="1" applyFont="1" applyBorder="1" applyAlignment="1">
      <alignment wrapText="1"/>
    </xf>
    <xf numFmtId="9" fontId="7" fillId="0" borderId="5" xfId="0" applyNumberFormat="1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2" fontId="7" fillId="0" borderId="6" xfId="0" applyNumberFormat="1" applyFont="1" applyBorder="1" applyAlignment="1">
      <alignment wrapText="1"/>
    </xf>
    <xf numFmtId="0" fontId="5" fillId="0" borderId="9" xfId="0" applyFont="1" applyBorder="1"/>
    <xf numFmtId="9" fontId="7" fillId="0" borderId="0" xfId="0" applyNumberFormat="1" applyFont="1" applyBorder="1" applyAlignment="1">
      <alignment wrapText="1"/>
    </xf>
    <xf numFmtId="2" fontId="7" fillId="0" borderId="0" xfId="0" applyNumberFormat="1" applyFont="1" applyBorder="1" applyAlignment="1">
      <alignment wrapText="1"/>
    </xf>
    <xf numFmtId="2" fontId="7" fillId="0" borderId="0" xfId="0" applyNumberFormat="1" applyFont="1" applyBorder="1" applyAlignment="1">
      <alignment horizontal="center" wrapText="1"/>
    </xf>
    <xf numFmtId="2" fontId="8" fillId="0" borderId="0" xfId="0" applyNumberFormat="1" applyFont="1" applyBorder="1" applyAlignment="1">
      <alignment horizontal="right" wrapText="1"/>
    </xf>
    <xf numFmtId="2" fontId="7" fillId="0" borderId="0" xfId="0" applyNumberFormat="1" applyFont="1" applyBorder="1"/>
    <xf numFmtId="0" fontId="7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2" fontId="5" fillId="0" borderId="8" xfId="0" applyNumberFormat="1" applyFont="1" applyBorder="1" applyAlignment="1">
      <alignment horizontal="center" wrapText="1"/>
    </xf>
    <xf numFmtId="0" fontId="5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64" fontId="8" fillId="0" borderId="1" xfId="0" applyNumberFormat="1" applyFont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1"/>
  <sheetViews>
    <sheetView topLeftCell="C22" workbookViewId="0">
      <selection activeCell="E28" sqref="E28:S28"/>
    </sheetView>
  </sheetViews>
  <sheetFormatPr defaultRowHeight="15"/>
  <cols>
    <col min="1" max="1" width="29" style="1" customWidth="1"/>
    <col min="2" max="2" width="9.140625" style="1"/>
    <col min="3" max="3" width="11.140625" style="1" customWidth="1"/>
    <col min="4" max="6" width="9.5703125" style="1" bestFit="1" customWidth="1"/>
    <col min="7" max="7" width="10.7109375" style="1" customWidth="1"/>
    <col min="8" max="8" width="10" style="1" customWidth="1"/>
    <col min="9" max="9" width="10.42578125" style="1" customWidth="1"/>
    <col min="10" max="11" width="10.140625" style="1" customWidth="1"/>
    <col min="12" max="13" width="10.28515625" style="1" customWidth="1"/>
    <col min="14" max="14" width="10.140625" style="1" customWidth="1"/>
    <col min="15" max="16" width="10.28515625" style="1" customWidth="1"/>
    <col min="17" max="18" width="9.85546875" style="1" customWidth="1"/>
    <col min="19" max="19" width="10.140625" style="1" customWidth="1"/>
    <col min="20" max="20" width="15.140625" customWidth="1"/>
  </cols>
  <sheetData>
    <row r="1" spans="1:20" ht="15.75" customHeight="1">
      <c r="A1" s="76" t="s">
        <v>27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3" spans="1:20" ht="15" customHeight="1">
      <c r="A3" s="74" t="s">
        <v>24</v>
      </c>
      <c r="B3" s="74" t="s">
        <v>0</v>
      </c>
      <c r="C3" s="74" t="s">
        <v>2</v>
      </c>
      <c r="D3" s="74">
        <v>2015</v>
      </c>
      <c r="E3" s="72">
        <v>2016</v>
      </c>
      <c r="F3" s="72">
        <v>2017</v>
      </c>
      <c r="G3" s="72">
        <v>2018</v>
      </c>
      <c r="H3" s="72">
        <v>2019</v>
      </c>
      <c r="I3" s="72">
        <v>2020</v>
      </c>
      <c r="J3" s="72">
        <v>2021</v>
      </c>
      <c r="K3" s="72">
        <v>2022</v>
      </c>
      <c r="L3" s="72">
        <v>2023</v>
      </c>
      <c r="M3" s="72">
        <v>2024</v>
      </c>
      <c r="N3" s="72">
        <v>2025</v>
      </c>
      <c r="O3" s="72">
        <v>2026</v>
      </c>
      <c r="P3" s="72">
        <v>2027</v>
      </c>
      <c r="Q3" s="72">
        <v>2028</v>
      </c>
      <c r="R3" s="72">
        <v>2029</v>
      </c>
      <c r="S3" s="72">
        <v>2030</v>
      </c>
      <c r="T3" s="71" t="s">
        <v>18</v>
      </c>
    </row>
    <row r="4" spans="1:20">
      <c r="A4" s="75"/>
      <c r="B4" s="75"/>
      <c r="C4" s="75"/>
      <c r="D4" s="75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1"/>
    </row>
    <row r="5" spans="1:20">
      <c r="A5" s="22" t="s">
        <v>16</v>
      </c>
      <c r="B5" s="7"/>
      <c r="C5" s="6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37"/>
    </row>
    <row r="6" spans="1:20">
      <c r="A6" s="2" t="s">
        <v>17</v>
      </c>
      <c r="B6" s="2" t="s">
        <v>1</v>
      </c>
      <c r="C6" s="3">
        <v>15.36</v>
      </c>
      <c r="D6" s="4">
        <v>16.95</v>
      </c>
      <c r="E6" s="4">
        <f>D6*E7</f>
        <v>20.34</v>
      </c>
      <c r="F6" s="4">
        <f t="shared" ref="F6:Q6" si="0">E6*F7</f>
        <v>24.407999999999998</v>
      </c>
      <c r="G6" s="4">
        <f t="shared" si="0"/>
        <v>29.289599999999997</v>
      </c>
      <c r="H6" s="4">
        <f t="shared" si="0"/>
        <v>34.561727999999995</v>
      </c>
      <c r="I6" s="4">
        <f t="shared" si="0"/>
        <v>40.782839039999992</v>
      </c>
      <c r="J6" s="4">
        <f t="shared" si="0"/>
        <v>42.373369762559989</v>
      </c>
      <c r="K6" s="4">
        <f t="shared" si="0"/>
        <v>43.983557813537267</v>
      </c>
      <c r="L6" s="4">
        <f t="shared" si="0"/>
        <v>45.566965894824612</v>
      </c>
      <c r="M6" s="4">
        <f t="shared" si="0"/>
        <v>47.161809701143468</v>
      </c>
      <c r="N6" s="4">
        <f t="shared" si="0"/>
        <v>48.765311230982348</v>
      </c>
      <c r="O6" s="4">
        <f t="shared" si="0"/>
        <v>50.374566501604761</v>
      </c>
      <c r="P6" s="4">
        <f t="shared" si="0"/>
        <v>51.936178063154507</v>
      </c>
      <c r="Q6" s="4">
        <f t="shared" si="0"/>
        <v>53.442327226985981</v>
      </c>
      <c r="R6" s="4">
        <f t="shared" ref="R6" si="1">Q6*R7</f>
        <v>54.938712389341589</v>
      </c>
      <c r="S6" s="4">
        <f t="shared" ref="S6" si="2">R6*S7</f>
        <v>56.476996336243154</v>
      </c>
      <c r="T6" s="24"/>
    </row>
    <row r="7" spans="1:20" s="10" customFormat="1">
      <c r="A7" s="8" t="s">
        <v>14</v>
      </c>
      <c r="B7" s="8" t="s">
        <v>5</v>
      </c>
      <c r="C7" s="9">
        <v>1.04</v>
      </c>
      <c r="D7" s="9">
        <f>D6/C6</f>
        <v>1.103515625</v>
      </c>
      <c r="E7" s="11">
        <v>1.2</v>
      </c>
      <c r="F7" s="11">
        <v>1.2</v>
      </c>
      <c r="G7" s="11">
        <v>1.2</v>
      </c>
      <c r="H7" s="11">
        <v>1.18</v>
      </c>
      <c r="I7" s="11">
        <v>1.18</v>
      </c>
      <c r="J7" s="15">
        <v>1.0389999999999999</v>
      </c>
      <c r="K7" s="15">
        <v>1.038</v>
      </c>
      <c r="L7" s="15">
        <v>1.036</v>
      </c>
      <c r="M7" s="15">
        <v>1.0349999999999999</v>
      </c>
      <c r="N7" s="15">
        <v>1.034</v>
      </c>
      <c r="O7" s="15">
        <v>1.0329999999999999</v>
      </c>
      <c r="P7" s="15">
        <v>1.0309999999999999</v>
      </c>
      <c r="Q7" s="15">
        <v>1.0289999999999999</v>
      </c>
      <c r="R7" s="15">
        <v>1.028</v>
      </c>
      <c r="S7" s="15">
        <v>1.028</v>
      </c>
      <c r="T7" s="25"/>
    </row>
    <row r="8" spans="1:20">
      <c r="A8" s="2" t="s">
        <v>3</v>
      </c>
      <c r="B8" s="2" t="s">
        <v>4</v>
      </c>
      <c r="C8" s="7">
        <v>16043.5</v>
      </c>
      <c r="D8" s="4">
        <v>13914.57</v>
      </c>
      <c r="E8" s="4">
        <v>13914.57</v>
      </c>
      <c r="F8" s="4">
        <v>13914.57</v>
      </c>
      <c r="G8" s="4">
        <v>13914.57</v>
      </c>
      <c r="H8" s="4">
        <v>13914.57</v>
      </c>
      <c r="I8" s="4">
        <v>13914.57</v>
      </c>
      <c r="J8" s="4">
        <v>13914.57</v>
      </c>
      <c r="K8" s="4">
        <v>13914.57</v>
      </c>
      <c r="L8" s="4">
        <v>13914.57</v>
      </c>
      <c r="M8" s="4">
        <v>13914.57</v>
      </c>
      <c r="N8" s="4">
        <v>13914.57</v>
      </c>
      <c r="O8" s="4">
        <v>13914.57</v>
      </c>
      <c r="P8" s="4">
        <v>13914.57</v>
      </c>
      <c r="Q8" s="4">
        <v>13914.57</v>
      </c>
      <c r="R8" s="4">
        <v>13914.57</v>
      </c>
      <c r="S8" s="4">
        <v>13914.57</v>
      </c>
      <c r="T8" s="24"/>
    </row>
    <row r="9" spans="1:20">
      <c r="A9" s="2" t="s">
        <v>8</v>
      </c>
      <c r="B9" s="2" t="s">
        <v>7</v>
      </c>
      <c r="C9" s="7">
        <v>246428.16</v>
      </c>
      <c r="D9" s="4">
        <v>235851.96</v>
      </c>
      <c r="E9" s="4">
        <f>E6*E8</f>
        <v>283022.35379999998</v>
      </c>
      <c r="F9" s="4">
        <f t="shared" ref="F9:R9" si="3">F6*F8</f>
        <v>339626.82455999998</v>
      </c>
      <c r="G9" s="4">
        <f t="shared" si="3"/>
        <v>407552.18947199994</v>
      </c>
      <c r="H9" s="4">
        <f t="shared" si="3"/>
        <v>480911.58357695991</v>
      </c>
      <c r="I9" s="4">
        <f t="shared" si="3"/>
        <v>567475.66862081271</v>
      </c>
      <c r="J9" s="4">
        <f t="shared" si="3"/>
        <v>589607.21969702432</v>
      </c>
      <c r="K9" s="4">
        <f t="shared" si="3"/>
        <v>612012.29404551128</v>
      </c>
      <c r="L9" s="4">
        <f t="shared" si="3"/>
        <v>634044.73663114966</v>
      </c>
      <c r="M9" s="4">
        <f t="shared" si="3"/>
        <v>656236.30241323984</v>
      </c>
      <c r="N9" s="4">
        <f t="shared" si="3"/>
        <v>678548.33669529005</v>
      </c>
      <c r="O9" s="4">
        <f t="shared" si="3"/>
        <v>700940.43180623453</v>
      </c>
      <c r="P9" s="4">
        <f t="shared" si="3"/>
        <v>722669.58519222785</v>
      </c>
      <c r="Q9" s="4">
        <f t="shared" si="3"/>
        <v>743627.00316280231</v>
      </c>
      <c r="R9" s="4">
        <f t="shared" si="3"/>
        <v>764448.55925136083</v>
      </c>
      <c r="S9" s="4">
        <f>S6*S8</f>
        <v>785853.11891039892</v>
      </c>
      <c r="T9" s="24"/>
    </row>
    <row r="10" spans="1:20" ht="19.5" customHeight="1">
      <c r="A10" s="2" t="s">
        <v>10</v>
      </c>
      <c r="B10" s="2" t="s">
        <v>7</v>
      </c>
      <c r="C10" s="7">
        <v>234532.26</v>
      </c>
      <c r="D10" s="4">
        <v>223690.89</v>
      </c>
      <c r="E10" s="4">
        <f>D10*E12</f>
        <v>240244.01586000004</v>
      </c>
      <c r="F10" s="4">
        <f>E10*F12</f>
        <v>253697.68074816006</v>
      </c>
      <c r="G10" s="4">
        <f t="shared" ref="G10:Q10" si="4">F10*G12</f>
        <v>265875.16942407173</v>
      </c>
      <c r="H10" s="4">
        <f t="shared" si="4"/>
        <v>277839.55204815493</v>
      </c>
      <c r="I10" s="4">
        <f t="shared" si="4"/>
        <v>289508.81323417748</v>
      </c>
      <c r="J10" s="4">
        <f t="shared" si="4"/>
        <v>300799.6569503104</v>
      </c>
      <c r="K10" s="4">
        <f t="shared" si="4"/>
        <v>312230.04391442222</v>
      </c>
      <c r="L10" s="4">
        <f t="shared" si="4"/>
        <v>323470.32549534144</v>
      </c>
      <c r="M10" s="4">
        <f t="shared" si="4"/>
        <v>334791.78688767838</v>
      </c>
      <c r="N10" s="4">
        <f t="shared" si="4"/>
        <v>346174.70764185942</v>
      </c>
      <c r="O10" s="4">
        <f t="shared" si="4"/>
        <v>357598.47299404076</v>
      </c>
      <c r="P10" s="4">
        <f t="shared" si="4"/>
        <v>368684.02565685601</v>
      </c>
      <c r="Q10" s="4">
        <f t="shared" si="4"/>
        <v>379375.86240090482</v>
      </c>
      <c r="R10" s="4">
        <f>Q10*R12</f>
        <v>389998.38654813019</v>
      </c>
      <c r="S10" s="4">
        <f>R10*S12</f>
        <v>400918.34137147787</v>
      </c>
      <c r="T10" s="24"/>
    </row>
    <row r="11" spans="1:20">
      <c r="A11" s="2" t="s">
        <v>9</v>
      </c>
      <c r="B11" s="2" t="s">
        <v>7</v>
      </c>
      <c r="C11" s="7">
        <v>895.9</v>
      </c>
      <c r="D11" s="4">
        <v>925</v>
      </c>
      <c r="E11" s="4">
        <f>D11*E12</f>
        <v>993.45</v>
      </c>
      <c r="F11" s="4">
        <f>E11*F12</f>
        <v>1049.0832</v>
      </c>
      <c r="G11" s="4">
        <f t="shared" ref="G11:R11" si="5">F11*G12</f>
        <v>1099.4391936000002</v>
      </c>
      <c r="H11" s="4">
        <f t="shared" si="5"/>
        <v>1148.9139573120001</v>
      </c>
      <c r="I11" s="4">
        <f t="shared" si="5"/>
        <v>1197.1683435191042</v>
      </c>
      <c r="J11" s="4">
        <f t="shared" si="5"/>
        <v>1243.8579089163491</v>
      </c>
      <c r="K11" s="4">
        <f t="shared" si="5"/>
        <v>1291.1245094551703</v>
      </c>
      <c r="L11" s="4">
        <f t="shared" si="5"/>
        <v>1337.6049917955563</v>
      </c>
      <c r="M11" s="4">
        <f t="shared" si="5"/>
        <v>1384.4211665084006</v>
      </c>
      <c r="N11" s="4">
        <f t="shared" si="5"/>
        <v>1431.4914861696861</v>
      </c>
      <c r="O11" s="4">
        <f t="shared" si="5"/>
        <v>1478.7307052132858</v>
      </c>
      <c r="P11" s="4">
        <f t="shared" si="5"/>
        <v>1524.5713570748976</v>
      </c>
      <c r="Q11" s="4">
        <f t="shared" si="5"/>
        <v>1568.7839264300694</v>
      </c>
      <c r="R11" s="4">
        <f t="shared" si="5"/>
        <v>1612.7098763701115</v>
      </c>
      <c r="S11" s="4">
        <f>Q11*S12</f>
        <v>1612.7098763701115</v>
      </c>
      <c r="T11" s="24"/>
    </row>
    <row r="12" spans="1:20" s="10" customFormat="1" ht="30">
      <c r="A12" s="8" t="s">
        <v>15</v>
      </c>
      <c r="B12" s="8" t="s">
        <v>5</v>
      </c>
      <c r="C12" s="9">
        <f>C10/224684.3</f>
        <v>1.0438302097654355</v>
      </c>
      <c r="D12" s="9">
        <f>D10/C10</f>
        <v>0.95377450419827103</v>
      </c>
      <c r="E12" s="15">
        <v>1.0740000000000001</v>
      </c>
      <c r="F12" s="15">
        <v>1.056</v>
      </c>
      <c r="G12" s="15">
        <v>1.048</v>
      </c>
      <c r="H12" s="15">
        <v>1.0449999999999999</v>
      </c>
      <c r="I12" s="15">
        <v>1.042</v>
      </c>
      <c r="J12" s="15">
        <f>J7</f>
        <v>1.0389999999999999</v>
      </c>
      <c r="K12" s="15">
        <f t="shared" ref="K12:S12" si="6">K7</f>
        <v>1.038</v>
      </c>
      <c r="L12" s="15">
        <f t="shared" si="6"/>
        <v>1.036</v>
      </c>
      <c r="M12" s="15">
        <f t="shared" si="6"/>
        <v>1.0349999999999999</v>
      </c>
      <c r="N12" s="15">
        <f t="shared" si="6"/>
        <v>1.034</v>
      </c>
      <c r="O12" s="15">
        <f t="shared" si="6"/>
        <v>1.0329999999999999</v>
      </c>
      <c r="P12" s="15">
        <f t="shared" si="6"/>
        <v>1.0309999999999999</v>
      </c>
      <c r="Q12" s="15">
        <f t="shared" si="6"/>
        <v>1.0289999999999999</v>
      </c>
      <c r="R12" s="15">
        <f t="shared" si="6"/>
        <v>1.028</v>
      </c>
      <c r="S12" s="15">
        <f t="shared" si="6"/>
        <v>1.028</v>
      </c>
      <c r="T12" s="25"/>
    </row>
    <row r="13" spans="1:20" s="14" customFormat="1" ht="23.25" customHeight="1">
      <c r="A13" s="12" t="s">
        <v>6</v>
      </c>
      <c r="B13" s="12" t="s">
        <v>7</v>
      </c>
      <c r="C13" s="13">
        <v>11000</v>
      </c>
      <c r="D13" s="13">
        <v>0</v>
      </c>
      <c r="E13" s="23">
        <f t="shared" ref="E13:J13" si="7">E9-E10-E11-E14</f>
        <v>29772.687146999939</v>
      </c>
      <c r="F13" s="13">
        <f t="shared" si="7"/>
        <v>72195.176574431927</v>
      </c>
      <c r="G13" s="13">
        <f t="shared" si="7"/>
        <v>127283.82238312461</v>
      </c>
      <c r="H13" s="13">
        <f t="shared" si="7"/>
        <v>188031.13996908523</v>
      </c>
      <c r="I13" s="13">
        <f t="shared" si="7"/>
        <v>262294.24638140725</v>
      </c>
      <c r="J13" s="13">
        <f t="shared" si="7"/>
        <v>272523.72199028207</v>
      </c>
      <c r="K13" s="13">
        <f t="shared" ref="K13:S13" si="8">K9-K10-K11-K14</f>
        <v>282879.62342591281</v>
      </c>
      <c r="L13" s="13">
        <f t="shared" si="8"/>
        <v>293063.28986924561</v>
      </c>
      <c r="M13" s="13">
        <f t="shared" si="8"/>
        <v>303320.50501466915</v>
      </c>
      <c r="N13" s="13">
        <f t="shared" si="8"/>
        <v>313633.402185168</v>
      </c>
      <c r="O13" s="13">
        <f t="shared" si="8"/>
        <v>323983.30445727846</v>
      </c>
      <c r="P13" s="13">
        <f t="shared" si="8"/>
        <v>334026.78689545416</v>
      </c>
      <c r="Q13" s="13">
        <f t="shared" si="8"/>
        <v>343713.56371542223</v>
      </c>
      <c r="R13" s="13">
        <f t="shared" si="8"/>
        <v>353337.54349945404</v>
      </c>
      <c r="S13" s="13">
        <f t="shared" si="8"/>
        <v>363276.15059397707</v>
      </c>
      <c r="T13" s="26"/>
    </row>
    <row r="14" spans="1:20" s="14" customFormat="1" ht="25.5" customHeight="1">
      <c r="A14" s="12" t="s">
        <v>12</v>
      </c>
      <c r="B14" s="12" t="s">
        <v>7</v>
      </c>
      <c r="C14" s="13">
        <v>0</v>
      </c>
      <c r="D14" s="13">
        <v>11236.07</v>
      </c>
      <c r="E14" s="13">
        <f>E10*0.05</f>
        <v>12012.200793000004</v>
      </c>
      <c r="F14" s="13">
        <f t="shared" ref="F14:S14" si="9">F10*0.05</f>
        <v>12684.884037408003</v>
      </c>
      <c r="G14" s="13">
        <f t="shared" si="9"/>
        <v>13293.758471203588</v>
      </c>
      <c r="H14" s="13">
        <f t="shared" si="9"/>
        <v>13891.977602407747</v>
      </c>
      <c r="I14" s="13">
        <f t="shared" si="9"/>
        <v>14475.440661708875</v>
      </c>
      <c r="J14" s="13">
        <f t="shared" si="9"/>
        <v>15039.982847515521</v>
      </c>
      <c r="K14" s="13">
        <f t="shared" si="9"/>
        <v>15611.502195721112</v>
      </c>
      <c r="L14" s="13">
        <f t="shared" si="9"/>
        <v>16173.516274767073</v>
      </c>
      <c r="M14" s="13">
        <f t="shared" si="9"/>
        <v>16739.58934438392</v>
      </c>
      <c r="N14" s="13">
        <f t="shared" si="9"/>
        <v>17308.735382092971</v>
      </c>
      <c r="O14" s="13">
        <f t="shared" si="9"/>
        <v>17879.923649702039</v>
      </c>
      <c r="P14" s="13">
        <f t="shared" si="9"/>
        <v>18434.201282842801</v>
      </c>
      <c r="Q14" s="13">
        <f>Q10*0.05</f>
        <v>18968.79312004524</v>
      </c>
      <c r="R14" s="13">
        <f>R10*0.05</f>
        <v>19499.919327406511</v>
      </c>
      <c r="S14" s="13">
        <f t="shared" si="9"/>
        <v>20045.917068573894</v>
      </c>
      <c r="T14" s="26"/>
    </row>
    <row r="15" spans="1:20" s="18" customFormat="1" ht="28.5" customHeight="1">
      <c r="A15" s="16" t="s">
        <v>13</v>
      </c>
      <c r="B15" s="16" t="s">
        <v>7</v>
      </c>
      <c r="C15" s="17">
        <f>C13+C14</f>
        <v>11000</v>
      </c>
      <c r="D15" s="17">
        <f>D13+D14</f>
        <v>11236.07</v>
      </c>
      <c r="E15" s="28">
        <f>E13+E14</f>
        <v>41784.887939999942</v>
      </c>
      <c r="F15" s="28">
        <f t="shared" ref="F15:R15" si="10">F13+F14</f>
        <v>84880.06061183993</v>
      </c>
      <c r="G15" s="28">
        <f t="shared" si="10"/>
        <v>140577.5808543282</v>
      </c>
      <c r="H15" s="28">
        <f t="shared" si="10"/>
        <v>201923.11757149297</v>
      </c>
      <c r="I15" s="28">
        <f t="shared" si="10"/>
        <v>276769.68704311614</v>
      </c>
      <c r="J15" s="28">
        <f t="shared" si="10"/>
        <v>287563.70483779756</v>
      </c>
      <c r="K15" s="28">
        <f t="shared" si="10"/>
        <v>298491.1256216339</v>
      </c>
      <c r="L15" s="28">
        <f t="shared" si="10"/>
        <v>309236.80614401266</v>
      </c>
      <c r="M15" s="28">
        <f t="shared" si="10"/>
        <v>320060.09435905307</v>
      </c>
      <c r="N15" s="28">
        <f t="shared" si="10"/>
        <v>330942.137567261</v>
      </c>
      <c r="O15" s="28">
        <f t="shared" si="10"/>
        <v>341863.2281069805</v>
      </c>
      <c r="P15" s="28">
        <f t="shared" si="10"/>
        <v>352460.98817829695</v>
      </c>
      <c r="Q15" s="28">
        <f t="shared" si="10"/>
        <v>362682.35683546745</v>
      </c>
      <c r="R15" s="28">
        <f t="shared" si="10"/>
        <v>372837.46282686054</v>
      </c>
      <c r="S15" s="28">
        <f>S13+S14</f>
        <v>383322.06766255095</v>
      </c>
      <c r="T15" s="29">
        <f>SUM(E15:S15)</f>
        <v>4105395.3061606917</v>
      </c>
    </row>
    <row r="16" spans="1:20" s="21" customFormat="1" ht="25.5" customHeight="1">
      <c r="A16" s="19" t="s">
        <v>11</v>
      </c>
      <c r="B16" s="19" t="s">
        <v>5</v>
      </c>
      <c r="C16" s="20">
        <f>C15/C10</f>
        <v>4.6901863308697916E-2</v>
      </c>
      <c r="D16" s="20">
        <f>D15/D10</f>
        <v>5.0230342415822117E-2</v>
      </c>
      <c r="E16" s="32">
        <f>E15/E10</f>
        <v>0.17392686261267667</v>
      </c>
      <c r="F16" s="32">
        <f t="shared" ref="F16:Q16" si="11">F15/F10</f>
        <v>0.3345716853284853</v>
      </c>
      <c r="G16" s="32">
        <f t="shared" si="11"/>
        <v>0.528735275124946</v>
      </c>
      <c r="H16" s="32">
        <f t="shared" si="11"/>
        <v>0.72676160065394801</v>
      </c>
      <c r="I16" s="32">
        <f t="shared" si="11"/>
        <v>0.95599744944290543</v>
      </c>
      <c r="J16" s="32">
        <f t="shared" si="11"/>
        <v>0.9559974494429051</v>
      </c>
      <c r="K16" s="32">
        <f t="shared" si="11"/>
        <v>0.9559974494429051</v>
      </c>
      <c r="L16" s="32">
        <f t="shared" si="11"/>
        <v>0.95599744944290488</v>
      </c>
      <c r="M16" s="32">
        <f t="shared" si="11"/>
        <v>0.95599744944290477</v>
      </c>
      <c r="N16" s="32">
        <f t="shared" si="11"/>
        <v>0.95599744944290521</v>
      </c>
      <c r="O16" s="32">
        <f t="shared" si="11"/>
        <v>0.95599744944290499</v>
      </c>
      <c r="P16" s="32">
        <f t="shared" si="11"/>
        <v>0.9559974494429051</v>
      </c>
      <c r="Q16" s="32">
        <f t="shared" si="11"/>
        <v>0.95599744944290488</v>
      </c>
      <c r="R16" s="32">
        <f t="shared" ref="R16" si="12">R15/R10</f>
        <v>0.95599744944290488</v>
      </c>
      <c r="S16" s="32">
        <f>S15/S10</f>
        <v>0.95611008054973767</v>
      </c>
      <c r="T16" s="27"/>
    </row>
    <row r="17" spans="1:20">
      <c r="A17" s="2"/>
      <c r="B17" s="2"/>
      <c r="C17" s="7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24"/>
    </row>
    <row r="18" spans="1:20">
      <c r="A18" s="22" t="s">
        <v>19</v>
      </c>
      <c r="B18" s="7"/>
      <c r="C18" s="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24"/>
    </row>
    <row r="19" spans="1:20">
      <c r="A19" s="2" t="s">
        <v>20</v>
      </c>
      <c r="B19" s="2" t="s">
        <v>1</v>
      </c>
      <c r="C19" s="7">
        <v>19.55</v>
      </c>
      <c r="D19" s="4">
        <v>21.19</v>
      </c>
      <c r="E19" s="4">
        <f>D19*E20</f>
        <v>25.428000000000001</v>
      </c>
      <c r="F19" s="4">
        <f t="shared" ref="F19" si="13">E19*F20</f>
        <v>30.5136</v>
      </c>
      <c r="G19" s="4">
        <f t="shared" ref="G19" si="14">F19*G20</f>
        <v>36.616320000000002</v>
      </c>
      <c r="H19" s="4">
        <f t="shared" ref="H19" si="15">G19*H20</f>
        <v>43.207257599999998</v>
      </c>
      <c r="I19" s="4">
        <f t="shared" ref="I19" si="16">H19*I20</f>
        <v>50.984563967999996</v>
      </c>
      <c r="J19" s="4">
        <f t="shared" ref="J19" si="17">I19*J20</f>
        <v>52.972961962751995</v>
      </c>
      <c r="K19" s="4">
        <f t="shared" ref="K19" si="18">J19*K20</f>
        <v>54.985934517336574</v>
      </c>
      <c r="L19" s="4">
        <f t="shared" ref="L19" si="19">K19*L20</f>
        <v>56.965428159960695</v>
      </c>
      <c r="M19" s="4">
        <f t="shared" ref="M19" si="20">L19*M20</f>
        <v>58.959218145559312</v>
      </c>
      <c r="N19" s="4">
        <f t="shared" ref="N19" si="21">M19*N20</f>
        <v>60.963831562508332</v>
      </c>
      <c r="O19" s="4">
        <f t="shared" ref="O19" si="22">N19*O20</f>
        <v>62.975638004071101</v>
      </c>
      <c r="P19" s="4">
        <f t="shared" ref="P19" si="23">O19*P20</f>
        <v>64.927882782197301</v>
      </c>
      <c r="Q19" s="4">
        <f t="shared" ref="Q19" si="24">P19*Q20</f>
        <v>66.810791382881021</v>
      </c>
      <c r="R19" s="4">
        <f t="shared" ref="R19" si="25">Q19*R20</f>
        <v>68.681493541601697</v>
      </c>
      <c r="S19" s="4">
        <f t="shared" ref="S19" si="26">R19*S20</f>
        <v>70.604575360766546</v>
      </c>
      <c r="T19" s="24"/>
    </row>
    <row r="20" spans="1:20" s="10" customFormat="1">
      <c r="A20" s="8" t="s">
        <v>14</v>
      </c>
      <c r="B20" s="8" t="s">
        <v>5</v>
      </c>
      <c r="C20" s="9">
        <v>1.0429999999999999</v>
      </c>
      <c r="D20" s="9">
        <f>D19/C19</f>
        <v>1.0838874680306905</v>
      </c>
      <c r="E20" s="11">
        <v>1.2</v>
      </c>
      <c r="F20" s="11">
        <v>1.2</v>
      </c>
      <c r="G20" s="11">
        <v>1.2</v>
      </c>
      <c r="H20" s="11">
        <v>1.18</v>
      </c>
      <c r="I20" s="11">
        <v>1.18</v>
      </c>
      <c r="J20" s="15">
        <v>1.0389999999999999</v>
      </c>
      <c r="K20" s="15">
        <v>1.038</v>
      </c>
      <c r="L20" s="15">
        <v>1.036</v>
      </c>
      <c r="M20" s="15">
        <v>1.0349999999999999</v>
      </c>
      <c r="N20" s="15">
        <v>1.034</v>
      </c>
      <c r="O20" s="15">
        <v>1.0329999999999999</v>
      </c>
      <c r="P20" s="15">
        <v>1.0309999999999999</v>
      </c>
      <c r="Q20" s="15">
        <v>1.0289999999999999</v>
      </c>
      <c r="R20" s="15">
        <v>1.028</v>
      </c>
      <c r="S20" s="15">
        <v>1.028</v>
      </c>
      <c r="T20" s="25"/>
    </row>
    <row r="21" spans="1:20">
      <c r="A21" s="2" t="s">
        <v>3</v>
      </c>
      <c r="B21" s="2" t="s">
        <v>4</v>
      </c>
      <c r="C21" s="7">
        <v>10133</v>
      </c>
      <c r="D21" s="4">
        <v>9561</v>
      </c>
      <c r="E21" s="4">
        <v>9561</v>
      </c>
      <c r="F21" s="4">
        <v>9561</v>
      </c>
      <c r="G21" s="4">
        <v>9561</v>
      </c>
      <c r="H21" s="4">
        <v>9561</v>
      </c>
      <c r="I21" s="4">
        <v>9561</v>
      </c>
      <c r="J21" s="4">
        <v>9561</v>
      </c>
      <c r="K21" s="4">
        <v>9561</v>
      </c>
      <c r="L21" s="4">
        <v>9561</v>
      </c>
      <c r="M21" s="4">
        <v>9561</v>
      </c>
      <c r="N21" s="4">
        <v>9561</v>
      </c>
      <c r="O21" s="4">
        <v>9561</v>
      </c>
      <c r="P21" s="4">
        <v>9561</v>
      </c>
      <c r="Q21" s="4">
        <v>9561</v>
      </c>
      <c r="R21" s="4">
        <v>9561</v>
      </c>
      <c r="S21" s="4">
        <v>9561</v>
      </c>
      <c r="T21" s="24"/>
    </row>
    <row r="22" spans="1:20">
      <c r="A22" s="2" t="s">
        <v>8</v>
      </c>
      <c r="B22" s="2" t="s">
        <v>7</v>
      </c>
      <c r="C22" s="7">
        <v>198100.15</v>
      </c>
      <c r="D22" s="4">
        <v>202597.59</v>
      </c>
      <c r="E22" s="4">
        <f>E19*E21</f>
        <v>243117.10800000001</v>
      </c>
      <c r="F22" s="4">
        <f t="shared" ref="F22" si="27">F19*F21</f>
        <v>291740.52960000001</v>
      </c>
      <c r="G22" s="4">
        <f t="shared" ref="G22" si="28">G19*G21</f>
        <v>350088.63552000001</v>
      </c>
      <c r="H22" s="4">
        <f t="shared" ref="H22" si="29">H19*H21</f>
        <v>413104.58991360001</v>
      </c>
      <c r="I22" s="4">
        <f t="shared" ref="I22" si="30">I19*I21</f>
        <v>487463.41609804798</v>
      </c>
      <c r="J22" s="4">
        <f t="shared" ref="J22" si="31">J19*J21</f>
        <v>506474.48932587181</v>
      </c>
      <c r="K22" s="4">
        <f t="shared" ref="K22" si="32">K19*K21</f>
        <v>525720.51992025494</v>
      </c>
      <c r="L22" s="4">
        <f t="shared" ref="L22" si="33">L19*L21</f>
        <v>544646.45863738423</v>
      </c>
      <c r="M22" s="4">
        <f t="shared" ref="M22" si="34">M19*M21</f>
        <v>563709.08468969259</v>
      </c>
      <c r="N22" s="4">
        <f t="shared" ref="N22" si="35">N19*N21</f>
        <v>582875.19356914214</v>
      </c>
      <c r="O22" s="4">
        <f t="shared" ref="O22" si="36">O19*O21</f>
        <v>602110.07495692384</v>
      </c>
      <c r="P22" s="4">
        <f t="shared" ref="P22" si="37">P19*P21</f>
        <v>620775.48728058836</v>
      </c>
      <c r="Q22" s="4">
        <f t="shared" ref="Q22" si="38">Q19*Q21</f>
        <v>638777.97641172539</v>
      </c>
      <c r="R22" s="4">
        <f t="shared" ref="R22" si="39">R19*R21</f>
        <v>656663.75975125388</v>
      </c>
      <c r="S22" s="4">
        <f>S19*S21</f>
        <v>675050.34502428898</v>
      </c>
      <c r="T22" s="24"/>
    </row>
    <row r="23" spans="1:20" ht="19.5" customHeight="1">
      <c r="A23" s="2" t="s">
        <v>10</v>
      </c>
      <c r="B23" s="2" t="s">
        <v>7</v>
      </c>
      <c r="C23" s="13">
        <f>C22-C24-C26</f>
        <v>189582.65</v>
      </c>
      <c r="D23" s="4">
        <f>D22-D24-D28</f>
        <v>192362.05</v>
      </c>
      <c r="E23" s="4">
        <f>D23*E25</f>
        <v>206596.84169999999</v>
      </c>
      <c r="F23" s="4">
        <f>E23*F25</f>
        <v>218166.26483520001</v>
      </c>
      <c r="G23" s="4">
        <f t="shared" ref="G23:Q23" si="40">F23*G25</f>
        <v>228638.24554728961</v>
      </c>
      <c r="H23" s="4">
        <f t="shared" si="40"/>
        <v>238926.96659691763</v>
      </c>
      <c r="I23" s="4">
        <f t="shared" si="40"/>
        <v>248961.89919398818</v>
      </c>
      <c r="J23" s="4">
        <f t="shared" si="40"/>
        <v>258671.41326255369</v>
      </c>
      <c r="K23" s="4">
        <f t="shared" si="40"/>
        <v>268500.92696653074</v>
      </c>
      <c r="L23" s="4">
        <f t="shared" si="40"/>
        <v>278166.96033732587</v>
      </c>
      <c r="M23" s="4">
        <f t="shared" si="40"/>
        <v>287902.80394913227</v>
      </c>
      <c r="N23" s="4">
        <f t="shared" si="40"/>
        <v>297691.49928340275</v>
      </c>
      <c r="O23" s="4">
        <f t="shared" si="40"/>
        <v>307515.318759755</v>
      </c>
      <c r="P23" s="4">
        <f t="shared" si="40"/>
        <v>317048.29364130739</v>
      </c>
      <c r="Q23" s="4">
        <f t="shared" si="40"/>
        <v>326242.69415690529</v>
      </c>
      <c r="R23" s="4">
        <f>Q23*R25</f>
        <v>335377.48959329864</v>
      </c>
      <c r="S23" s="4">
        <f>R23*S25</f>
        <v>344768.05930191104</v>
      </c>
      <c r="T23" s="24"/>
    </row>
    <row r="24" spans="1:20" ht="30">
      <c r="A24" s="2" t="s">
        <v>21</v>
      </c>
      <c r="B24" s="2" t="s">
        <v>7</v>
      </c>
      <c r="C24" s="7">
        <v>2217.5</v>
      </c>
      <c r="D24" s="4">
        <v>561</v>
      </c>
      <c r="E24" s="4">
        <f>D24*E25</f>
        <v>602.51400000000001</v>
      </c>
      <c r="F24" s="4">
        <f>E24*F25</f>
        <v>636.25478400000009</v>
      </c>
      <c r="G24" s="4">
        <f t="shared" ref="G24" si="41">F24*G25</f>
        <v>666.79501363200006</v>
      </c>
      <c r="H24" s="4">
        <f t="shared" ref="H24" si="42">G24*H25</f>
        <v>696.80078924544</v>
      </c>
      <c r="I24" s="4">
        <f t="shared" ref="I24" si="43">H24*I25</f>
        <v>726.06642239374855</v>
      </c>
      <c r="J24" s="4">
        <f t="shared" ref="J24" si="44">I24*J25</f>
        <v>754.38301286710464</v>
      </c>
      <c r="K24" s="4">
        <f t="shared" ref="K24" si="45">J24*K25</f>
        <v>783.04956735605469</v>
      </c>
      <c r="L24" s="4">
        <f t="shared" ref="L24" si="46">K24*L25</f>
        <v>811.23935178087265</v>
      </c>
      <c r="M24" s="4">
        <f t="shared" ref="M24" si="47">L24*M25</f>
        <v>839.63272909320312</v>
      </c>
      <c r="N24" s="4">
        <f t="shared" ref="N24" si="48">M24*N25</f>
        <v>868.180241882372</v>
      </c>
      <c r="O24" s="4">
        <f t="shared" ref="O24" si="49">N24*O25</f>
        <v>896.83018986449019</v>
      </c>
      <c r="P24" s="4">
        <f t="shared" ref="P24" si="50">O24*P25</f>
        <v>924.63192575028927</v>
      </c>
      <c r="Q24" s="4">
        <f t="shared" ref="Q24" si="51">P24*Q25</f>
        <v>951.44625159704754</v>
      </c>
      <c r="R24" s="4">
        <f t="shared" ref="R24" si="52">Q24*R25</f>
        <v>978.08674664176488</v>
      </c>
      <c r="S24" s="4">
        <f>Q24*S25</f>
        <v>978.08674664176488</v>
      </c>
      <c r="T24" s="24"/>
    </row>
    <row r="25" spans="1:20" s="10" customFormat="1" ht="30">
      <c r="A25" s="8" t="s">
        <v>15</v>
      </c>
      <c r="B25" s="8" t="s">
        <v>5</v>
      </c>
      <c r="C25" s="9">
        <f>C23/181163.8</f>
        <v>1.0464709285188321</v>
      </c>
      <c r="D25" s="9">
        <f>D23/C23</f>
        <v>1.014660624271261</v>
      </c>
      <c r="E25" s="15">
        <v>1.0740000000000001</v>
      </c>
      <c r="F25" s="15">
        <v>1.056</v>
      </c>
      <c r="G25" s="15">
        <v>1.048</v>
      </c>
      <c r="H25" s="15">
        <v>1.0449999999999999</v>
      </c>
      <c r="I25" s="15">
        <v>1.042</v>
      </c>
      <c r="J25" s="15">
        <f>J20</f>
        <v>1.0389999999999999</v>
      </c>
      <c r="K25" s="15">
        <f t="shared" ref="K25:S25" si="53">K20</f>
        <v>1.038</v>
      </c>
      <c r="L25" s="15">
        <f t="shared" si="53"/>
        <v>1.036</v>
      </c>
      <c r="M25" s="15">
        <f t="shared" si="53"/>
        <v>1.0349999999999999</v>
      </c>
      <c r="N25" s="15">
        <f t="shared" si="53"/>
        <v>1.034</v>
      </c>
      <c r="O25" s="15">
        <f t="shared" si="53"/>
        <v>1.0329999999999999</v>
      </c>
      <c r="P25" s="15">
        <f t="shared" si="53"/>
        <v>1.0309999999999999</v>
      </c>
      <c r="Q25" s="15">
        <f t="shared" si="53"/>
        <v>1.0289999999999999</v>
      </c>
      <c r="R25" s="15">
        <f t="shared" si="53"/>
        <v>1.028</v>
      </c>
      <c r="S25" s="15">
        <f t="shared" si="53"/>
        <v>1.028</v>
      </c>
      <c r="T25" s="25"/>
    </row>
    <row r="26" spans="1:20" s="14" customFormat="1" ht="23.25" customHeight="1">
      <c r="A26" s="12" t="s">
        <v>6</v>
      </c>
      <c r="B26" s="12" t="s">
        <v>7</v>
      </c>
      <c r="C26" s="13">
        <v>6300</v>
      </c>
      <c r="D26" s="13">
        <v>0</v>
      </c>
      <c r="E26" s="23">
        <f t="shared" ref="E26:J26" si="54">E22-E23-E24-E27</f>
        <v>25587.910215000014</v>
      </c>
      <c r="F26" s="13">
        <f t="shared" si="54"/>
        <v>62029.696739039995</v>
      </c>
      <c r="G26" s="13">
        <f t="shared" si="54"/>
        <v>109351.68268171392</v>
      </c>
      <c r="H26" s="13">
        <f t="shared" si="54"/>
        <v>161534.47419759107</v>
      </c>
      <c r="I26" s="13">
        <f t="shared" si="54"/>
        <v>225327.35552196665</v>
      </c>
      <c r="J26" s="13">
        <f t="shared" si="54"/>
        <v>234115.12238732335</v>
      </c>
      <c r="K26" s="13">
        <f t="shared" ref="K26" si="55">K22-K23-K24-K27</f>
        <v>243011.49703804159</v>
      </c>
      <c r="L26" s="13">
        <f t="shared" ref="L26" si="56">L22-L23-L24-L27</f>
        <v>251759.9109314112</v>
      </c>
      <c r="M26" s="13">
        <f t="shared" ref="M26" si="57">M22-M23-M24-M27</f>
        <v>260571.50781401052</v>
      </c>
      <c r="N26" s="13">
        <f t="shared" ref="N26" si="58">N22-N23-N24-N27</f>
        <v>269430.93907968688</v>
      </c>
      <c r="O26" s="13">
        <f t="shared" ref="O26" si="59">O22-O23-O24-O27</f>
        <v>278322.16006931657</v>
      </c>
      <c r="P26" s="13">
        <f t="shared" ref="P26" si="60">P22-P23-P24-P27</f>
        <v>286950.14703146531</v>
      </c>
      <c r="Q26" s="13">
        <f t="shared" ref="Q26" si="61">Q22-Q23-Q24-Q27</f>
        <v>295271.7012953778</v>
      </c>
      <c r="R26" s="13">
        <f t="shared" ref="R26" si="62">R22-R23-R24-R27</f>
        <v>303539.3089316485</v>
      </c>
      <c r="S26" s="13">
        <f t="shared" ref="S26" si="63">S22-S23-S24-S27</f>
        <v>312065.79601064062</v>
      </c>
      <c r="T26" s="26"/>
    </row>
    <row r="27" spans="1:20" s="14" customFormat="1" ht="25.5" customHeight="1">
      <c r="A27" s="12" t="s">
        <v>12</v>
      </c>
      <c r="B27" s="12" t="s">
        <v>7</v>
      </c>
      <c r="C27" s="13">
        <v>0</v>
      </c>
      <c r="D27" s="13">
        <v>9674.5400000000009</v>
      </c>
      <c r="E27" s="13">
        <f>E23*0.05</f>
        <v>10329.842085</v>
      </c>
      <c r="F27" s="13">
        <f t="shared" ref="F27:P27" si="64">F23*0.05</f>
        <v>10908.313241760001</v>
      </c>
      <c r="G27" s="13">
        <f t="shared" si="64"/>
        <v>11431.912277364481</v>
      </c>
      <c r="H27" s="13">
        <f t="shared" si="64"/>
        <v>11946.348329845881</v>
      </c>
      <c r="I27" s="13">
        <f t="shared" si="64"/>
        <v>12448.094959699411</v>
      </c>
      <c r="J27" s="13">
        <f t="shared" si="64"/>
        <v>12933.570663127684</v>
      </c>
      <c r="K27" s="13">
        <f t="shared" si="64"/>
        <v>13425.046348326538</v>
      </c>
      <c r="L27" s="13">
        <f t="shared" si="64"/>
        <v>13908.348016866294</v>
      </c>
      <c r="M27" s="13">
        <f t="shared" si="64"/>
        <v>14395.140197456614</v>
      </c>
      <c r="N27" s="13">
        <f t="shared" si="64"/>
        <v>14884.574964170139</v>
      </c>
      <c r="O27" s="13">
        <f t="shared" si="64"/>
        <v>15375.765937987751</v>
      </c>
      <c r="P27" s="13">
        <f t="shared" si="64"/>
        <v>15852.41468206537</v>
      </c>
      <c r="Q27" s="13">
        <f>Q23*0.05</f>
        <v>16312.134707845265</v>
      </c>
      <c r="R27" s="13">
        <f>R23*0.05</f>
        <v>16768.874479664933</v>
      </c>
      <c r="S27" s="13">
        <f t="shared" ref="S27" si="65">S23*0.05</f>
        <v>17238.402965095553</v>
      </c>
      <c r="T27" s="26"/>
    </row>
    <row r="28" spans="1:20" s="18" customFormat="1" ht="28.5" customHeight="1">
      <c r="A28" s="16" t="s">
        <v>13</v>
      </c>
      <c r="B28" s="16" t="s">
        <v>7</v>
      </c>
      <c r="C28" s="17">
        <f>C26+C27</f>
        <v>6300</v>
      </c>
      <c r="D28" s="17">
        <f>D26+D27</f>
        <v>9674.5400000000009</v>
      </c>
      <c r="E28" s="28">
        <f>E26+E27</f>
        <v>35917.752300000015</v>
      </c>
      <c r="F28" s="28">
        <f t="shared" ref="F28" si="66">F26+F27</f>
        <v>72938.009980799994</v>
      </c>
      <c r="G28" s="28">
        <f t="shared" ref="G28" si="67">G26+G27</f>
        <v>120783.5949590784</v>
      </c>
      <c r="H28" s="28">
        <f t="shared" ref="H28" si="68">H26+H27</f>
        <v>173480.82252743695</v>
      </c>
      <c r="I28" s="28">
        <f t="shared" ref="I28" si="69">I26+I27</f>
        <v>237775.45048166605</v>
      </c>
      <c r="J28" s="28">
        <f t="shared" ref="J28" si="70">J26+J27</f>
        <v>247048.69305045105</v>
      </c>
      <c r="K28" s="28">
        <f t="shared" ref="K28" si="71">K26+K27</f>
        <v>256436.54338636814</v>
      </c>
      <c r="L28" s="28">
        <f t="shared" ref="L28" si="72">L26+L27</f>
        <v>265668.25894827751</v>
      </c>
      <c r="M28" s="28">
        <f t="shared" ref="M28" si="73">M26+M27</f>
        <v>274966.64801146713</v>
      </c>
      <c r="N28" s="28">
        <f t="shared" ref="N28" si="74">N26+N27</f>
        <v>284315.51404385699</v>
      </c>
      <c r="O28" s="28">
        <f t="shared" ref="O28" si="75">O26+O27</f>
        <v>293697.92600730434</v>
      </c>
      <c r="P28" s="28">
        <f t="shared" ref="P28" si="76">P26+P27</f>
        <v>302802.56171353068</v>
      </c>
      <c r="Q28" s="28">
        <f t="shared" ref="Q28" si="77">Q26+Q27</f>
        <v>311583.83600322308</v>
      </c>
      <c r="R28" s="28">
        <f t="shared" ref="R28" si="78">R26+R27</f>
        <v>320308.18341131345</v>
      </c>
      <c r="S28" s="28">
        <f>S26+S27</f>
        <v>329304.19897573616</v>
      </c>
      <c r="T28" s="29">
        <f>SUM(E28:S28)</f>
        <v>3527027.9938005097</v>
      </c>
    </row>
    <row r="29" spans="1:20" s="21" customFormat="1" ht="25.5" customHeight="1">
      <c r="A29" s="19" t="s">
        <v>11</v>
      </c>
      <c r="B29" s="19" t="s">
        <v>5</v>
      </c>
      <c r="C29" s="20">
        <f>C28/C23</f>
        <v>3.3230889008039499E-2</v>
      </c>
      <c r="D29" s="20">
        <f>D28/D23</f>
        <v>5.0293392069797556E-2</v>
      </c>
      <c r="E29" s="32">
        <f>E28/E23</f>
        <v>0.17385431454056935</v>
      </c>
      <c r="F29" s="32">
        <f t="shared" ref="F29" si="79">F28/F23</f>
        <v>0.33432304502209098</v>
      </c>
      <c r="G29" s="32">
        <f t="shared" ref="G29" si="80">G28/G23</f>
        <v>0.52827380069314145</v>
      </c>
      <c r="H29" s="32">
        <f t="shared" ref="H29" si="81">H28/H23</f>
        <v>0.72608305792501115</v>
      </c>
      <c r="I29" s="32">
        <f t="shared" ref="I29" si="82">I28/I23</f>
        <v>0.9550676278236222</v>
      </c>
      <c r="J29" s="32">
        <f t="shared" ref="J29" si="83">J28/J23</f>
        <v>0.95506762782362242</v>
      </c>
      <c r="K29" s="32">
        <f t="shared" ref="K29" si="84">K28/K23</f>
        <v>0.9550676278236222</v>
      </c>
      <c r="L29" s="32">
        <f t="shared" ref="L29" si="85">L28/L23</f>
        <v>0.95506762782362253</v>
      </c>
      <c r="M29" s="32">
        <f t="shared" ref="M29" si="86">M28/M23</f>
        <v>0.9550676278236222</v>
      </c>
      <c r="N29" s="32">
        <f t="shared" ref="N29" si="87">N28/N23</f>
        <v>0.9550676278236222</v>
      </c>
      <c r="O29" s="32">
        <f t="shared" ref="O29" si="88">O28/O23</f>
        <v>0.95506762782362253</v>
      </c>
      <c r="P29" s="32">
        <f t="shared" ref="P29" si="89">P28/P23</f>
        <v>0.95506762782362231</v>
      </c>
      <c r="Q29" s="32">
        <f t="shared" ref="Q29" si="90">Q28/Q23</f>
        <v>0.95506762782362242</v>
      </c>
      <c r="R29" s="32">
        <f t="shared" ref="R29" si="91">R28/R23</f>
        <v>0.95506762782362276</v>
      </c>
      <c r="S29" s="32">
        <f>S28/S23</f>
        <v>0.95514706218004586</v>
      </c>
      <c r="T29" s="27"/>
    </row>
    <row r="31" spans="1:20" ht="30">
      <c r="A31" s="30" t="s">
        <v>22</v>
      </c>
      <c r="B31" s="30" t="s">
        <v>7</v>
      </c>
      <c r="C31" s="30"/>
      <c r="D31" s="30"/>
      <c r="E31" s="31">
        <f>E15+E28</f>
        <v>77702.64023999995</v>
      </c>
      <c r="F31" s="31">
        <f t="shared" ref="F31:S31" si="92">F15+F28</f>
        <v>157818.07059263991</v>
      </c>
      <c r="G31" s="31">
        <f t="shared" si="92"/>
        <v>261361.17581340659</v>
      </c>
      <c r="H31" s="31">
        <f t="shared" si="92"/>
        <v>375403.94009892992</v>
      </c>
      <c r="I31" s="31">
        <f t="shared" si="92"/>
        <v>514545.13752478221</v>
      </c>
      <c r="J31" s="31">
        <f t="shared" si="92"/>
        <v>534612.39788824855</v>
      </c>
      <c r="K31" s="31">
        <f t="shared" si="92"/>
        <v>554927.66900800203</v>
      </c>
      <c r="L31" s="31">
        <f t="shared" si="92"/>
        <v>574905.06509229017</v>
      </c>
      <c r="M31" s="31">
        <f t="shared" si="92"/>
        <v>595026.74237052025</v>
      </c>
      <c r="N31" s="31">
        <f t="shared" si="92"/>
        <v>615257.651611118</v>
      </c>
      <c r="O31" s="31">
        <f t="shared" si="92"/>
        <v>635561.15411428479</v>
      </c>
      <c r="P31" s="31">
        <f t="shared" si="92"/>
        <v>655263.54989182763</v>
      </c>
      <c r="Q31" s="31">
        <f t="shared" si="92"/>
        <v>674266.19283869048</v>
      </c>
      <c r="R31" s="31">
        <f t="shared" si="92"/>
        <v>693145.64623817406</v>
      </c>
      <c r="S31" s="31">
        <f t="shared" si="92"/>
        <v>712626.26663828711</v>
      </c>
      <c r="T31" s="29">
        <f>SUM(E31:S31)</f>
        <v>7632423.2999612018</v>
      </c>
    </row>
  </sheetData>
  <mergeCells count="21">
    <mergeCell ref="A3:A4"/>
    <mergeCell ref="B3:B4"/>
    <mergeCell ref="A1:S1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S3:S4"/>
    <mergeCell ref="T3:T4"/>
    <mergeCell ref="N3:N4"/>
    <mergeCell ref="O3:O4"/>
    <mergeCell ref="P3:P4"/>
    <mergeCell ref="Q3:Q4"/>
    <mergeCell ref="R3:R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1"/>
  <sheetViews>
    <sheetView topLeftCell="A22" workbookViewId="0">
      <selection sqref="A1:T31"/>
    </sheetView>
  </sheetViews>
  <sheetFormatPr defaultRowHeight="15"/>
  <cols>
    <col min="1" max="1" width="30.28515625" style="1" customWidth="1"/>
    <col min="2" max="2" width="9.140625" style="1"/>
    <col min="3" max="3" width="11.140625" style="1" customWidth="1"/>
    <col min="4" max="6" width="9.5703125" style="1" bestFit="1" customWidth="1"/>
    <col min="7" max="7" width="10.7109375" style="1" customWidth="1"/>
    <col min="8" max="8" width="10" style="1" customWidth="1"/>
    <col min="9" max="9" width="10.42578125" style="1" customWidth="1"/>
    <col min="10" max="11" width="10.140625" style="1" customWidth="1"/>
    <col min="12" max="13" width="10.28515625" style="1" customWidth="1"/>
    <col min="14" max="14" width="10.140625" style="1" customWidth="1"/>
    <col min="15" max="16" width="10.28515625" style="1" customWidth="1"/>
    <col min="17" max="18" width="9.85546875" style="1" customWidth="1"/>
    <col min="19" max="19" width="10.140625" style="1" customWidth="1"/>
    <col min="20" max="20" width="15.140625" customWidth="1"/>
  </cols>
  <sheetData>
    <row r="1" spans="1:20" ht="15.75">
      <c r="A1" s="76" t="s">
        <v>26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3" spans="1:20" ht="15" customHeight="1">
      <c r="A3" s="74" t="s">
        <v>24</v>
      </c>
      <c r="B3" s="74" t="s">
        <v>0</v>
      </c>
      <c r="C3" s="74" t="s">
        <v>2</v>
      </c>
      <c r="D3" s="74">
        <v>2015</v>
      </c>
      <c r="E3" s="72">
        <v>2016</v>
      </c>
      <c r="F3" s="72">
        <v>2017</v>
      </c>
      <c r="G3" s="72">
        <v>2018</v>
      </c>
      <c r="H3" s="72">
        <v>2019</v>
      </c>
      <c r="I3" s="72">
        <v>2020</v>
      </c>
      <c r="J3" s="72">
        <v>2021</v>
      </c>
      <c r="K3" s="72">
        <v>2022</v>
      </c>
      <c r="L3" s="72">
        <v>2023</v>
      </c>
      <c r="M3" s="72">
        <v>2024</v>
      </c>
      <c r="N3" s="72">
        <v>2025</v>
      </c>
      <c r="O3" s="72">
        <v>2026</v>
      </c>
      <c r="P3" s="72">
        <v>2027</v>
      </c>
      <c r="Q3" s="72">
        <v>2028</v>
      </c>
      <c r="R3" s="72">
        <v>2029</v>
      </c>
      <c r="S3" s="72">
        <v>2030</v>
      </c>
      <c r="T3" s="71" t="s">
        <v>18</v>
      </c>
    </row>
    <row r="4" spans="1:20">
      <c r="A4" s="75"/>
      <c r="B4" s="75"/>
      <c r="C4" s="75"/>
      <c r="D4" s="75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1"/>
    </row>
    <row r="5" spans="1:20">
      <c r="A5" s="22" t="s">
        <v>16</v>
      </c>
      <c r="B5" s="7"/>
      <c r="C5" s="6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38"/>
    </row>
    <row r="6" spans="1:20">
      <c r="A6" s="2" t="s">
        <v>17</v>
      </c>
      <c r="B6" s="2" t="s">
        <v>1</v>
      </c>
      <c r="C6" s="7">
        <v>15.36</v>
      </c>
      <c r="D6" s="4">
        <v>16.95</v>
      </c>
      <c r="E6" s="4">
        <f>E9/E8</f>
        <v>19.408917973261129</v>
      </c>
      <c r="F6" s="4">
        <f t="shared" ref="F6:S6" si="0">F9/F8</f>
        <v>20.495817379763746</v>
      </c>
      <c r="G6" s="4">
        <f t="shared" si="0"/>
        <v>21.479616613992409</v>
      </c>
      <c r="H6" s="4">
        <f t="shared" si="0"/>
        <v>22.446199361622064</v>
      </c>
      <c r="I6" s="4">
        <f t="shared" si="0"/>
        <v>23.388939734810194</v>
      </c>
      <c r="J6" s="4">
        <f t="shared" si="0"/>
        <v>24.301108384467792</v>
      </c>
      <c r="K6" s="4">
        <f t="shared" si="0"/>
        <v>25.22455050307757</v>
      </c>
      <c r="L6" s="4">
        <f t="shared" si="0"/>
        <v>26.132634321188366</v>
      </c>
      <c r="M6" s="4">
        <f t="shared" si="0"/>
        <v>27.047276522429954</v>
      </c>
      <c r="N6" s="4">
        <f t="shared" si="0"/>
        <v>27.966883924192572</v>
      </c>
      <c r="O6" s="4">
        <f t="shared" si="0"/>
        <v>28.889791093690924</v>
      </c>
      <c r="P6" s="4">
        <f t="shared" si="0"/>
        <v>29.785374617595341</v>
      </c>
      <c r="Q6" s="4">
        <f t="shared" si="0"/>
        <v>30.649150481505604</v>
      </c>
      <c r="R6" s="4">
        <f t="shared" si="0"/>
        <v>31.507326694987764</v>
      </c>
      <c r="S6" s="4">
        <f t="shared" si="0"/>
        <v>32.386286619882995</v>
      </c>
      <c r="T6" s="24"/>
    </row>
    <row r="7" spans="1:20" s="10" customFormat="1">
      <c r="A7" s="8" t="s">
        <v>14</v>
      </c>
      <c r="B7" s="8" t="s">
        <v>5</v>
      </c>
      <c r="C7" s="9">
        <v>1.04</v>
      </c>
      <c r="D7" s="9">
        <f>D6/C6</f>
        <v>1.103515625</v>
      </c>
      <c r="E7" s="11">
        <f>E6/D6</f>
        <v>1.1450689069770579</v>
      </c>
      <c r="F7" s="11">
        <f t="shared" ref="F7:I7" si="1">F6/E6</f>
        <v>1.0559999999999996</v>
      </c>
      <c r="G7" s="11">
        <f t="shared" si="1"/>
        <v>1.048</v>
      </c>
      <c r="H7" s="11">
        <f t="shared" si="1"/>
        <v>1.0449999999999999</v>
      </c>
      <c r="I7" s="11">
        <f t="shared" si="1"/>
        <v>1.042</v>
      </c>
      <c r="J7" s="15">
        <f>J6/I6</f>
        <v>1.0389999999999999</v>
      </c>
      <c r="K7" s="15">
        <f t="shared" ref="K7:S7" si="2">K6/J6</f>
        <v>1.038</v>
      </c>
      <c r="L7" s="15">
        <f t="shared" si="2"/>
        <v>1.0360000000000003</v>
      </c>
      <c r="M7" s="15">
        <f t="shared" si="2"/>
        <v>1.0349999999999997</v>
      </c>
      <c r="N7" s="15">
        <f t="shared" si="2"/>
        <v>1.034</v>
      </c>
      <c r="O7" s="15">
        <f t="shared" si="2"/>
        <v>1.0329999999999999</v>
      </c>
      <c r="P7" s="15">
        <f t="shared" si="2"/>
        <v>1.0309999999999999</v>
      </c>
      <c r="Q7" s="15">
        <f t="shared" si="2"/>
        <v>1.0289999999999999</v>
      </c>
      <c r="R7" s="15">
        <f t="shared" si="2"/>
        <v>1.028</v>
      </c>
      <c r="S7" s="15">
        <f t="shared" si="2"/>
        <v>1.0278970010183395</v>
      </c>
      <c r="T7" s="25"/>
    </row>
    <row r="8" spans="1:20">
      <c r="A8" s="2" t="s">
        <v>3</v>
      </c>
      <c r="B8" s="2" t="s">
        <v>4</v>
      </c>
      <c r="C8" s="7">
        <v>16043.5</v>
      </c>
      <c r="D8" s="4">
        <v>13914.57</v>
      </c>
      <c r="E8" s="4">
        <v>13914.57</v>
      </c>
      <c r="F8" s="4">
        <v>13914.57</v>
      </c>
      <c r="G8" s="4">
        <v>13914.57</v>
      </c>
      <c r="H8" s="4">
        <v>13914.57</v>
      </c>
      <c r="I8" s="4">
        <v>13914.57</v>
      </c>
      <c r="J8" s="4">
        <v>13914.57</v>
      </c>
      <c r="K8" s="4">
        <v>13914.57</v>
      </c>
      <c r="L8" s="4">
        <v>13914.57</v>
      </c>
      <c r="M8" s="4">
        <v>13914.57</v>
      </c>
      <c r="N8" s="4">
        <v>13914.57</v>
      </c>
      <c r="O8" s="4">
        <v>13914.57</v>
      </c>
      <c r="P8" s="4">
        <v>13914.57</v>
      </c>
      <c r="Q8" s="4">
        <v>13914.57</v>
      </c>
      <c r="R8" s="4">
        <v>13914.57</v>
      </c>
      <c r="S8" s="4">
        <v>13914.57</v>
      </c>
      <c r="T8" s="24"/>
    </row>
    <row r="9" spans="1:20">
      <c r="A9" s="2" t="s">
        <v>8</v>
      </c>
      <c r="B9" s="2" t="s">
        <v>7</v>
      </c>
      <c r="C9" s="7">
        <v>246428.16</v>
      </c>
      <c r="D9" s="4">
        <v>235851.96</v>
      </c>
      <c r="E9" s="4">
        <f>E10+E11+E15</f>
        <v>270066.74776320008</v>
      </c>
      <c r="F9" s="4">
        <f>F10+F11+F15</f>
        <v>285190.48563793924</v>
      </c>
      <c r="G9" s="4">
        <f t="shared" ref="G9:S9" si="3">G10+G11+G15</f>
        <v>298879.62894856033</v>
      </c>
      <c r="H9" s="4">
        <f t="shared" si="3"/>
        <v>312329.21225124551</v>
      </c>
      <c r="I9" s="4">
        <f t="shared" si="3"/>
        <v>325447.03916579788</v>
      </c>
      <c r="J9" s="4">
        <f t="shared" si="3"/>
        <v>338139.47369326401</v>
      </c>
      <c r="K9" s="4">
        <f t="shared" si="3"/>
        <v>350988.77369360806</v>
      </c>
      <c r="L9" s="4">
        <f t="shared" si="3"/>
        <v>363624.36954657797</v>
      </c>
      <c r="M9" s="4">
        <f t="shared" si="3"/>
        <v>376351.22248070815</v>
      </c>
      <c r="N9" s="4">
        <f t="shared" si="3"/>
        <v>389147.16404505225</v>
      </c>
      <c r="O9" s="4">
        <f t="shared" si="3"/>
        <v>401989.0204585389</v>
      </c>
      <c r="P9" s="4">
        <f t="shared" si="3"/>
        <v>414450.68009275361</v>
      </c>
      <c r="Q9" s="4">
        <f t="shared" si="3"/>
        <v>426469.74981544341</v>
      </c>
      <c r="R9" s="4">
        <f t="shared" si="3"/>
        <v>438410.9028102759</v>
      </c>
      <c r="S9" s="4">
        <f t="shared" si="3"/>
        <v>450641.25221242534</v>
      </c>
      <c r="T9" s="24"/>
    </row>
    <row r="10" spans="1:20" ht="19.5" customHeight="1">
      <c r="A10" s="2" t="s">
        <v>10</v>
      </c>
      <c r="B10" s="2" t="s">
        <v>7</v>
      </c>
      <c r="C10" s="7">
        <v>234532.26</v>
      </c>
      <c r="D10" s="4">
        <v>223690.89</v>
      </c>
      <c r="E10" s="4">
        <f>D10*E12</f>
        <v>240244.01586000004</v>
      </c>
      <c r="F10" s="4">
        <f>E10*F12</f>
        <v>253697.68074816006</v>
      </c>
      <c r="G10" s="4">
        <f t="shared" ref="G10:Q10" si="4">F10*G12</f>
        <v>265875.16942407173</v>
      </c>
      <c r="H10" s="4">
        <f t="shared" si="4"/>
        <v>277839.55204815493</v>
      </c>
      <c r="I10" s="4">
        <f t="shared" si="4"/>
        <v>289508.81323417748</v>
      </c>
      <c r="J10" s="4">
        <f t="shared" si="4"/>
        <v>300799.6569503104</v>
      </c>
      <c r="K10" s="4">
        <f t="shared" si="4"/>
        <v>312230.04391442222</v>
      </c>
      <c r="L10" s="4">
        <f t="shared" si="4"/>
        <v>323470.32549534144</v>
      </c>
      <c r="M10" s="4">
        <f t="shared" si="4"/>
        <v>334791.78688767838</v>
      </c>
      <c r="N10" s="4">
        <f t="shared" si="4"/>
        <v>346174.70764185942</v>
      </c>
      <c r="O10" s="4">
        <f t="shared" si="4"/>
        <v>357598.47299404076</v>
      </c>
      <c r="P10" s="4">
        <f t="shared" si="4"/>
        <v>368684.02565685601</v>
      </c>
      <c r="Q10" s="4">
        <f t="shared" si="4"/>
        <v>379375.86240090482</v>
      </c>
      <c r="R10" s="4">
        <f>Q10*R12</f>
        <v>389998.38654813019</v>
      </c>
      <c r="S10" s="4">
        <f>R10*S12</f>
        <v>400918.34137147787</v>
      </c>
      <c r="T10" s="24"/>
    </row>
    <row r="11" spans="1:20">
      <c r="A11" s="2" t="s">
        <v>9</v>
      </c>
      <c r="B11" s="2" t="s">
        <v>7</v>
      </c>
      <c r="C11" s="7">
        <v>895.9</v>
      </c>
      <c r="D11" s="4">
        <v>925</v>
      </c>
      <c r="E11" s="4">
        <f>D11*E12</f>
        <v>993.45</v>
      </c>
      <c r="F11" s="4">
        <f>E11*F12</f>
        <v>1049.0832</v>
      </c>
      <c r="G11" s="4">
        <f t="shared" ref="G11:R11" si="5">F11*G12</f>
        <v>1099.4391936000002</v>
      </c>
      <c r="H11" s="4">
        <f t="shared" si="5"/>
        <v>1148.9139573120001</v>
      </c>
      <c r="I11" s="4">
        <f t="shared" si="5"/>
        <v>1197.1683435191042</v>
      </c>
      <c r="J11" s="4">
        <f t="shared" si="5"/>
        <v>1243.8579089163491</v>
      </c>
      <c r="K11" s="4">
        <f t="shared" si="5"/>
        <v>1291.1245094551703</v>
      </c>
      <c r="L11" s="4">
        <f t="shared" si="5"/>
        <v>1337.6049917955563</v>
      </c>
      <c r="M11" s="4">
        <f t="shared" si="5"/>
        <v>1384.4211665084006</v>
      </c>
      <c r="N11" s="4">
        <f t="shared" si="5"/>
        <v>1431.4914861696861</v>
      </c>
      <c r="O11" s="4">
        <f t="shared" si="5"/>
        <v>1478.7307052132858</v>
      </c>
      <c r="P11" s="4">
        <f t="shared" si="5"/>
        <v>1524.5713570748976</v>
      </c>
      <c r="Q11" s="4">
        <f t="shared" si="5"/>
        <v>1568.7839264300694</v>
      </c>
      <c r="R11" s="4">
        <f t="shared" si="5"/>
        <v>1612.7098763701115</v>
      </c>
      <c r="S11" s="4">
        <f>Q11*S12</f>
        <v>1612.7098763701115</v>
      </c>
      <c r="T11" s="24"/>
    </row>
    <row r="12" spans="1:20" s="10" customFormat="1" ht="30">
      <c r="A12" s="8" t="s">
        <v>15</v>
      </c>
      <c r="B12" s="8" t="s">
        <v>5</v>
      </c>
      <c r="C12" s="9">
        <f>C10/224684.3</f>
        <v>1.0438302097654355</v>
      </c>
      <c r="D12" s="9">
        <f>D10/C10</f>
        <v>0.95377450419827103</v>
      </c>
      <c r="E12" s="15">
        <v>1.0740000000000001</v>
      </c>
      <c r="F12" s="15">
        <v>1.056</v>
      </c>
      <c r="G12" s="15">
        <v>1.048</v>
      </c>
      <c r="H12" s="15">
        <v>1.0449999999999999</v>
      </c>
      <c r="I12" s="15">
        <v>1.042</v>
      </c>
      <c r="J12" s="15">
        <v>1.0389999999999999</v>
      </c>
      <c r="K12" s="15">
        <v>1.038</v>
      </c>
      <c r="L12" s="15">
        <v>1.036</v>
      </c>
      <c r="M12" s="15">
        <v>1.0349999999999999</v>
      </c>
      <c r="N12" s="15">
        <v>1.034</v>
      </c>
      <c r="O12" s="15">
        <v>1.0329999999999999</v>
      </c>
      <c r="P12" s="15">
        <v>1.0309999999999999</v>
      </c>
      <c r="Q12" s="15">
        <v>1.0289999999999999</v>
      </c>
      <c r="R12" s="15">
        <v>1.028</v>
      </c>
      <c r="S12" s="15">
        <v>1.028</v>
      </c>
      <c r="T12" s="25"/>
    </row>
    <row r="13" spans="1:20" s="14" customFormat="1" ht="23.25" customHeight="1">
      <c r="A13" s="12" t="s">
        <v>6</v>
      </c>
      <c r="B13" s="12" t="s">
        <v>7</v>
      </c>
      <c r="C13" s="13">
        <v>11000</v>
      </c>
      <c r="D13" s="13">
        <v>0</v>
      </c>
      <c r="E13" s="23">
        <f>E10*0.07</f>
        <v>16817.081110200004</v>
      </c>
      <c r="F13" s="33">
        <f t="shared" ref="F13:S13" si="6">F10*0.07</f>
        <v>17758.837652371207</v>
      </c>
      <c r="G13" s="33">
        <f t="shared" si="6"/>
        <v>18611.261859685023</v>
      </c>
      <c r="H13" s="33">
        <f t="shared" si="6"/>
        <v>19448.768643370848</v>
      </c>
      <c r="I13" s="33">
        <f t="shared" si="6"/>
        <v>20265.616926392424</v>
      </c>
      <c r="J13" s="33">
        <f t="shared" si="6"/>
        <v>21055.975986521731</v>
      </c>
      <c r="K13" s="33">
        <f t="shared" si="6"/>
        <v>21856.103074009556</v>
      </c>
      <c r="L13" s="33">
        <f t="shared" si="6"/>
        <v>22642.922784673905</v>
      </c>
      <c r="M13" s="33">
        <f t="shared" si="6"/>
        <v>23435.425082137488</v>
      </c>
      <c r="N13" s="33">
        <f t="shared" si="6"/>
        <v>24232.22953493016</v>
      </c>
      <c r="O13" s="33">
        <f t="shared" si="6"/>
        <v>25031.893109582856</v>
      </c>
      <c r="P13" s="33">
        <f t="shared" si="6"/>
        <v>25807.881795979923</v>
      </c>
      <c r="Q13" s="33">
        <f t="shared" si="6"/>
        <v>26556.310368063339</v>
      </c>
      <c r="R13" s="33">
        <f t="shared" si="6"/>
        <v>27299.887058369117</v>
      </c>
      <c r="S13" s="33">
        <f t="shared" si="6"/>
        <v>28064.283896003453</v>
      </c>
      <c r="T13" s="26"/>
    </row>
    <row r="14" spans="1:20" s="14" customFormat="1" ht="28.5" customHeight="1">
      <c r="A14" s="12" t="s">
        <v>12</v>
      </c>
      <c r="B14" s="12" t="s">
        <v>7</v>
      </c>
      <c r="C14" s="13">
        <v>0</v>
      </c>
      <c r="D14" s="13">
        <v>11236.07</v>
      </c>
      <c r="E14" s="13">
        <f>E10*0.05</f>
        <v>12012.200793000004</v>
      </c>
      <c r="F14" s="13">
        <f t="shared" ref="F14:S14" si="7">F10*0.05</f>
        <v>12684.884037408003</v>
      </c>
      <c r="G14" s="13">
        <f t="shared" si="7"/>
        <v>13293.758471203588</v>
      </c>
      <c r="H14" s="13">
        <f t="shared" si="7"/>
        <v>13891.977602407747</v>
      </c>
      <c r="I14" s="13">
        <f t="shared" si="7"/>
        <v>14475.440661708875</v>
      </c>
      <c r="J14" s="13">
        <f t="shared" si="7"/>
        <v>15039.982847515521</v>
      </c>
      <c r="K14" s="13">
        <f t="shared" si="7"/>
        <v>15611.502195721112</v>
      </c>
      <c r="L14" s="13">
        <f t="shared" si="7"/>
        <v>16173.516274767073</v>
      </c>
      <c r="M14" s="13">
        <f t="shared" si="7"/>
        <v>16739.58934438392</v>
      </c>
      <c r="N14" s="13">
        <f t="shared" si="7"/>
        <v>17308.735382092971</v>
      </c>
      <c r="O14" s="13">
        <f t="shared" si="7"/>
        <v>17879.923649702039</v>
      </c>
      <c r="P14" s="13">
        <f t="shared" si="7"/>
        <v>18434.201282842801</v>
      </c>
      <c r="Q14" s="13">
        <f>Q10*0.05</f>
        <v>18968.79312004524</v>
      </c>
      <c r="R14" s="13">
        <f>R10*0.05</f>
        <v>19499.919327406511</v>
      </c>
      <c r="S14" s="13">
        <f t="shared" si="7"/>
        <v>20045.917068573894</v>
      </c>
      <c r="T14" s="26"/>
    </row>
    <row r="15" spans="1:20" s="18" customFormat="1" ht="20.25" customHeight="1">
      <c r="A15" s="16" t="s">
        <v>13</v>
      </c>
      <c r="B15" s="16" t="s">
        <v>7</v>
      </c>
      <c r="C15" s="35">
        <f>C13+C14</f>
        <v>11000</v>
      </c>
      <c r="D15" s="35">
        <f>D13+D14</f>
        <v>11236.07</v>
      </c>
      <c r="E15" s="28">
        <f>E13+E14</f>
        <v>28829.281903200008</v>
      </c>
      <c r="F15" s="28">
        <f t="shared" ref="F15:R15" si="8">F13+F14</f>
        <v>30443.72168977921</v>
      </c>
      <c r="G15" s="28">
        <f t="shared" si="8"/>
        <v>31905.020330888612</v>
      </c>
      <c r="H15" s="28">
        <f t="shared" si="8"/>
        <v>33340.746245778595</v>
      </c>
      <c r="I15" s="28">
        <f t="shared" si="8"/>
        <v>34741.057588101299</v>
      </c>
      <c r="J15" s="28">
        <f t="shared" si="8"/>
        <v>36095.95883403725</v>
      </c>
      <c r="K15" s="28">
        <f t="shared" si="8"/>
        <v>37467.605269730666</v>
      </c>
      <c r="L15" s="28">
        <f t="shared" si="8"/>
        <v>38816.439059440978</v>
      </c>
      <c r="M15" s="28">
        <f t="shared" si="8"/>
        <v>40175.014426521404</v>
      </c>
      <c r="N15" s="28">
        <f t="shared" si="8"/>
        <v>41540.964917023128</v>
      </c>
      <c r="O15" s="28">
        <f t="shared" si="8"/>
        <v>42911.816759284891</v>
      </c>
      <c r="P15" s="28">
        <f t="shared" si="8"/>
        <v>44242.083078822725</v>
      </c>
      <c r="Q15" s="28">
        <f t="shared" si="8"/>
        <v>45525.10348810858</v>
      </c>
      <c r="R15" s="28">
        <f t="shared" si="8"/>
        <v>46799.806385775628</v>
      </c>
      <c r="S15" s="28">
        <f>S13+S14</f>
        <v>48110.200964577351</v>
      </c>
      <c r="T15" s="29">
        <f>SUM(E15:S15)</f>
        <v>580944.82094107044</v>
      </c>
    </row>
    <row r="16" spans="1:20" s="21" customFormat="1" ht="25.5" customHeight="1">
      <c r="A16" s="34" t="s">
        <v>23</v>
      </c>
      <c r="B16" s="19" t="s">
        <v>5</v>
      </c>
      <c r="C16" s="20">
        <f>C15/C10</f>
        <v>4.6901863308697916E-2</v>
      </c>
      <c r="D16" s="20">
        <f>D15/D10</f>
        <v>5.0230342415822117E-2</v>
      </c>
      <c r="E16" s="32">
        <f>E15/E10</f>
        <v>0.12000000000000001</v>
      </c>
      <c r="F16" s="32">
        <f t="shared" ref="F16:R16" si="9">F15/F10</f>
        <v>0.12000000000000001</v>
      </c>
      <c r="G16" s="32">
        <f t="shared" si="9"/>
        <v>0.12000000000000001</v>
      </c>
      <c r="H16" s="32">
        <f t="shared" si="9"/>
        <v>0.12000000000000001</v>
      </c>
      <c r="I16" s="32">
        <f t="shared" si="9"/>
        <v>0.12000000000000001</v>
      </c>
      <c r="J16" s="32">
        <f t="shared" si="9"/>
        <v>0.12000000000000001</v>
      </c>
      <c r="K16" s="32">
        <f t="shared" si="9"/>
        <v>0.12</v>
      </c>
      <c r="L16" s="32">
        <f t="shared" si="9"/>
        <v>0.12000000000000001</v>
      </c>
      <c r="M16" s="32">
        <f t="shared" si="9"/>
        <v>0.12</v>
      </c>
      <c r="N16" s="32">
        <f t="shared" si="9"/>
        <v>0.12</v>
      </c>
      <c r="O16" s="32">
        <f t="shared" si="9"/>
        <v>0.12</v>
      </c>
      <c r="P16" s="32">
        <f t="shared" si="9"/>
        <v>0.12000000000000001</v>
      </c>
      <c r="Q16" s="32">
        <f t="shared" si="9"/>
        <v>0.12000000000000001</v>
      </c>
      <c r="R16" s="32">
        <f t="shared" si="9"/>
        <v>0.12000000000000001</v>
      </c>
      <c r="S16" s="32">
        <f>S15/S10</f>
        <v>0.12000000000000001</v>
      </c>
      <c r="T16" s="27"/>
    </row>
    <row r="17" spans="1:20">
      <c r="A17" s="2"/>
      <c r="B17" s="2"/>
      <c r="C17" s="7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24"/>
    </row>
    <row r="18" spans="1:20">
      <c r="A18" s="22" t="s">
        <v>19</v>
      </c>
      <c r="B18" s="7"/>
      <c r="C18" s="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24"/>
    </row>
    <row r="19" spans="1:20">
      <c r="A19" s="2" t="s">
        <v>20</v>
      </c>
      <c r="B19" s="2" t="s">
        <v>1</v>
      </c>
      <c r="C19" s="7">
        <v>19.55</v>
      </c>
      <c r="D19" s="4">
        <v>21.19</v>
      </c>
      <c r="E19" s="4">
        <f>E22/E21</f>
        <v>24.264300460621271</v>
      </c>
      <c r="F19" s="4">
        <f t="shared" ref="F19:S19" si="10">F22/F21</f>
        <v>25.623101286416066</v>
      </c>
      <c r="G19" s="4">
        <f t="shared" si="10"/>
        <v>26.853010148164039</v>
      </c>
      <c r="H19" s="4">
        <f t="shared" si="10"/>
        <v>28.061395604831418</v>
      </c>
      <c r="I19" s="4">
        <f t="shared" si="10"/>
        <v>29.239974220234338</v>
      </c>
      <c r="J19" s="4">
        <f t="shared" si="10"/>
        <v>30.380333214823469</v>
      </c>
      <c r="K19" s="4">
        <f t="shared" si="10"/>
        <v>31.534785876986767</v>
      </c>
      <c r="L19" s="4">
        <f t="shared" si="10"/>
        <v>32.670038168558293</v>
      </c>
      <c r="M19" s="4">
        <f t="shared" si="10"/>
        <v>33.813489504457834</v>
      </c>
      <c r="N19" s="4">
        <f t="shared" si="10"/>
        <v>34.963148147609402</v>
      </c>
      <c r="O19" s="4">
        <f t="shared" si="10"/>
        <v>36.116932036480506</v>
      </c>
      <c r="P19" s="4">
        <f t="shared" si="10"/>
        <v>37.236556929611403</v>
      </c>
      <c r="Q19" s="4">
        <f t="shared" si="10"/>
        <v>38.316417080570119</v>
      </c>
      <c r="R19" s="4">
        <f t="shared" si="10"/>
        <v>39.389276758826092</v>
      </c>
      <c r="S19" s="4">
        <f t="shared" si="10"/>
        <v>40.489312118479461</v>
      </c>
      <c r="T19" s="24"/>
    </row>
    <row r="20" spans="1:20" s="10" customFormat="1">
      <c r="A20" s="8" t="s">
        <v>14</v>
      </c>
      <c r="B20" s="8" t="s">
        <v>5</v>
      </c>
      <c r="C20" s="9">
        <v>1.0429999999999999</v>
      </c>
      <c r="D20" s="9">
        <f>D19/C19</f>
        <v>1.0838874680306905</v>
      </c>
      <c r="E20" s="11">
        <f>E19/D19</f>
        <v>1.1450826078632028</v>
      </c>
      <c r="F20" s="11">
        <f t="shared" ref="F20" si="11">F19/E19</f>
        <v>1.056</v>
      </c>
      <c r="G20" s="11">
        <f t="shared" ref="G20" si="12">G19/F19</f>
        <v>1.048</v>
      </c>
      <c r="H20" s="11">
        <f t="shared" ref="H20" si="13">H19/G19</f>
        <v>1.0449999999999999</v>
      </c>
      <c r="I20" s="11">
        <f t="shared" ref="I20" si="14">I19/H19</f>
        <v>1.042</v>
      </c>
      <c r="J20" s="15">
        <f>J19/I19</f>
        <v>1.0389999999999997</v>
      </c>
      <c r="K20" s="15">
        <f t="shared" ref="K20" si="15">K19/J19</f>
        <v>1.0380000000000003</v>
      </c>
      <c r="L20" s="15">
        <f t="shared" ref="L20" si="16">L19/K19</f>
        <v>1.036</v>
      </c>
      <c r="M20" s="15">
        <f t="shared" ref="M20" si="17">M19/L19</f>
        <v>1.0350000000000001</v>
      </c>
      <c r="N20" s="15">
        <f t="shared" ref="N20" si="18">N19/M19</f>
        <v>1.034</v>
      </c>
      <c r="O20" s="15">
        <f t="shared" ref="O20" si="19">O19/N19</f>
        <v>1.0329999999999999</v>
      </c>
      <c r="P20" s="15">
        <f t="shared" ref="P20" si="20">P19/O19</f>
        <v>1.0310000000000001</v>
      </c>
      <c r="Q20" s="15">
        <f t="shared" ref="Q20" si="21">Q19/P19</f>
        <v>1.0289999999999997</v>
      </c>
      <c r="R20" s="15">
        <f t="shared" ref="R20" si="22">R19/Q19</f>
        <v>1.0280000000000002</v>
      </c>
      <c r="S20" s="15">
        <f t="shared" ref="S20" si="23">S19/R19</f>
        <v>1.0279272799647656</v>
      </c>
      <c r="T20" s="25"/>
    </row>
    <row r="21" spans="1:20">
      <c r="A21" s="2" t="s">
        <v>3</v>
      </c>
      <c r="B21" s="2" t="s">
        <v>4</v>
      </c>
      <c r="C21" s="7">
        <v>10133</v>
      </c>
      <c r="D21" s="4">
        <v>9561</v>
      </c>
      <c r="E21" s="4">
        <v>9561</v>
      </c>
      <c r="F21" s="4">
        <v>9561</v>
      </c>
      <c r="G21" s="4">
        <v>9561</v>
      </c>
      <c r="H21" s="4">
        <v>9561</v>
      </c>
      <c r="I21" s="4">
        <v>9561</v>
      </c>
      <c r="J21" s="4">
        <v>9561</v>
      </c>
      <c r="K21" s="4">
        <v>9561</v>
      </c>
      <c r="L21" s="4">
        <v>9561</v>
      </c>
      <c r="M21" s="4">
        <v>9561</v>
      </c>
      <c r="N21" s="4">
        <v>9561</v>
      </c>
      <c r="O21" s="4">
        <v>9561</v>
      </c>
      <c r="P21" s="4">
        <v>9561</v>
      </c>
      <c r="Q21" s="4">
        <v>9561</v>
      </c>
      <c r="R21" s="4">
        <v>9561</v>
      </c>
      <c r="S21" s="4">
        <v>9561</v>
      </c>
      <c r="T21" s="24"/>
    </row>
    <row r="22" spans="1:20">
      <c r="A22" s="2" t="s">
        <v>8</v>
      </c>
      <c r="B22" s="2" t="s">
        <v>7</v>
      </c>
      <c r="C22" s="7">
        <v>198100.15</v>
      </c>
      <c r="D22" s="4">
        <v>202597.59</v>
      </c>
      <c r="E22" s="4">
        <f>E23+E24+E28</f>
        <v>231990.97670399997</v>
      </c>
      <c r="F22" s="4">
        <f>F23+F24+F28</f>
        <v>244982.47139942402</v>
      </c>
      <c r="G22" s="4">
        <f t="shared" ref="G22" si="24">G23+G24+G28</f>
        <v>256741.63002659637</v>
      </c>
      <c r="H22" s="4">
        <f t="shared" ref="H22" si="25">H23+H24+H28</f>
        <v>268295.00337779318</v>
      </c>
      <c r="I22" s="4">
        <f t="shared" ref="I22" si="26">I23+I24+I28</f>
        <v>279563.39351966052</v>
      </c>
      <c r="J22" s="4">
        <f t="shared" ref="J22" si="27">J23+J24+J28</f>
        <v>290466.3658669272</v>
      </c>
      <c r="K22" s="4">
        <f t="shared" ref="K22" si="28">K23+K24+K28</f>
        <v>301504.08776987047</v>
      </c>
      <c r="L22" s="4">
        <f t="shared" ref="L22" si="29">L23+L24+L28</f>
        <v>312358.23492958583</v>
      </c>
      <c r="M22" s="4">
        <f t="shared" ref="M22" si="30">M23+M24+M28</f>
        <v>323290.77315212134</v>
      </c>
      <c r="N22" s="4">
        <f t="shared" ref="N22" si="31">N23+N24+N28</f>
        <v>334282.65943929349</v>
      </c>
      <c r="O22" s="4">
        <f t="shared" ref="O22" si="32">O23+O24+O28</f>
        <v>345313.98720079008</v>
      </c>
      <c r="P22" s="4">
        <f t="shared" ref="P22" si="33">P23+P24+P28</f>
        <v>356018.72080401459</v>
      </c>
      <c r="Q22" s="4">
        <f t="shared" ref="Q22" si="34">Q23+Q24+Q28</f>
        <v>366343.26370733092</v>
      </c>
      <c r="R22" s="4">
        <f t="shared" ref="R22" si="35">R23+R24+R28</f>
        <v>376600.87509113626</v>
      </c>
      <c r="S22" s="4">
        <f t="shared" ref="S22" si="36">S23+S24+S28</f>
        <v>387118.31316478213</v>
      </c>
      <c r="T22" s="24"/>
    </row>
    <row r="23" spans="1:20" ht="19.5" customHeight="1">
      <c r="A23" s="2" t="s">
        <v>10</v>
      </c>
      <c r="B23" s="2" t="s">
        <v>7</v>
      </c>
      <c r="C23" s="13">
        <f>C22-C24-C26</f>
        <v>189582.65</v>
      </c>
      <c r="D23" s="4">
        <f>D22-D24-D28</f>
        <v>192362.05</v>
      </c>
      <c r="E23" s="4">
        <f>D23*E25</f>
        <v>206596.84169999999</v>
      </c>
      <c r="F23" s="4">
        <f>E23*F25</f>
        <v>218166.26483520001</v>
      </c>
      <c r="G23" s="4">
        <f t="shared" ref="G23:Q23" si="37">F23*G25</f>
        <v>228638.24554728961</v>
      </c>
      <c r="H23" s="4">
        <f t="shared" si="37"/>
        <v>238926.96659691763</v>
      </c>
      <c r="I23" s="4">
        <f t="shared" si="37"/>
        <v>248961.89919398818</v>
      </c>
      <c r="J23" s="4">
        <f t="shared" si="37"/>
        <v>258671.41326255369</v>
      </c>
      <c r="K23" s="4">
        <f t="shared" si="37"/>
        <v>268500.92696653074</v>
      </c>
      <c r="L23" s="4">
        <f t="shared" si="37"/>
        <v>278166.96033732587</v>
      </c>
      <c r="M23" s="4">
        <f t="shared" si="37"/>
        <v>287902.80394913227</v>
      </c>
      <c r="N23" s="4">
        <f t="shared" si="37"/>
        <v>297691.49928340275</v>
      </c>
      <c r="O23" s="4">
        <f t="shared" si="37"/>
        <v>307515.318759755</v>
      </c>
      <c r="P23" s="4">
        <f t="shared" si="37"/>
        <v>317048.29364130739</v>
      </c>
      <c r="Q23" s="4">
        <f t="shared" si="37"/>
        <v>326242.69415690529</v>
      </c>
      <c r="R23" s="4">
        <f>Q23*R25</f>
        <v>335377.48959329864</v>
      </c>
      <c r="S23" s="4">
        <f>R23*S25</f>
        <v>344768.05930191104</v>
      </c>
      <c r="T23" s="24"/>
    </row>
    <row r="24" spans="1:20" ht="30">
      <c r="A24" s="2" t="s">
        <v>21</v>
      </c>
      <c r="B24" s="2" t="s">
        <v>7</v>
      </c>
      <c r="C24" s="7">
        <v>2217.5</v>
      </c>
      <c r="D24" s="4">
        <v>561</v>
      </c>
      <c r="E24" s="4">
        <f>D24*E25</f>
        <v>602.51400000000001</v>
      </c>
      <c r="F24" s="4">
        <f>E24*F25</f>
        <v>636.25478400000009</v>
      </c>
      <c r="G24" s="4">
        <f t="shared" ref="G24:R24" si="38">F24*G25</f>
        <v>666.79501363200006</v>
      </c>
      <c r="H24" s="4">
        <f t="shared" si="38"/>
        <v>696.80078924544</v>
      </c>
      <c r="I24" s="4">
        <f t="shared" si="38"/>
        <v>726.06642239374855</v>
      </c>
      <c r="J24" s="4">
        <f t="shared" si="38"/>
        <v>754.38301286710464</v>
      </c>
      <c r="K24" s="4">
        <f t="shared" si="38"/>
        <v>783.04956735605469</v>
      </c>
      <c r="L24" s="4">
        <f t="shared" si="38"/>
        <v>811.23935178087265</v>
      </c>
      <c r="M24" s="4">
        <f t="shared" si="38"/>
        <v>839.63272909320312</v>
      </c>
      <c r="N24" s="4">
        <f t="shared" si="38"/>
        <v>868.180241882372</v>
      </c>
      <c r="O24" s="4">
        <f t="shared" si="38"/>
        <v>896.83018986449019</v>
      </c>
      <c r="P24" s="4">
        <f t="shared" si="38"/>
        <v>924.63192575028927</v>
      </c>
      <c r="Q24" s="4">
        <f t="shared" si="38"/>
        <v>951.44625159704754</v>
      </c>
      <c r="R24" s="4">
        <f t="shared" si="38"/>
        <v>978.08674664176488</v>
      </c>
      <c r="S24" s="4">
        <f>Q24*S25</f>
        <v>978.08674664176488</v>
      </c>
      <c r="T24" s="24"/>
    </row>
    <row r="25" spans="1:20" s="10" customFormat="1" ht="30">
      <c r="A25" s="8" t="s">
        <v>15</v>
      </c>
      <c r="B25" s="8" t="s">
        <v>5</v>
      </c>
      <c r="C25" s="9">
        <f>C23/181163.8</f>
        <v>1.0464709285188321</v>
      </c>
      <c r="D25" s="9">
        <f>D23/C23</f>
        <v>1.014660624271261</v>
      </c>
      <c r="E25" s="15">
        <v>1.0740000000000001</v>
      </c>
      <c r="F25" s="15">
        <v>1.056</v>
      </c>
      <c r="G25" s="15">
        <v>1.048</v>
      </c>
      <c r="H25" s="15">
        <v>1.0449999999999999</v>
      </c>
      <c r="I25" s="15">
        <v>1.042</v>
      </c>
      <c r="J25" s="15">
        <v>1.0389999999999999</v>
      </c>
      <c r="K25" s="15">
        <v>1.038</v>
      </c>
      <c r="L25" s="15">
        <v>1.036</v>
      </c>
      <c r="M25" s="15">
        <v>1.0349999999999999</v>
      </c>
      <c r="N25" s="15">
        <v>1.034</v>
      </c>
      <c r="O25" s="15">
        <v>1.0329999999999999</v>
      </c>
      <c r="P25" s="15">
        <v>1.0309999999999999</v>
      </c>
      <c r="Q25" s="15">
        <v>1.0289999999999999</v>
      </c>
      <c r="R25" s="15">
        <v>1.028</v>
      </c>
      <c r="S25" s="15">
        <v>1.028</v>
      </c>
      <c r="T25" s="25"/>
    </row>
    <row r="26" spans="1:20" s="14" customFormat="1" ht="23.25" customHeight="1">
      <c r="A26" s="12" t="s">
        <v>6</v>
      </c>
      <c r="B26" s="12" t="s">
        <v>7</v>
      </c>
      <c r="C26" s="13">
        <v>6300</v>
      </c>
      <c r="D26" s="13">
        <v>0</v>
      </c>
      <c r="E26" s="23">
        <f>E23*0.07</f>
        <v>14461.778919</v>
      </c>
      <c r="F26" s="33">
        <f t="shared" ref="F26:S26" si="39">F23*0.07</f>
        <v>15271.638538464002</v>
      </c>
      <c r="G26" s="33">
        <f t="shared" si="39"/>
        <v>16004.677188310274</v>
      </c>
      <c r="H26" s="33">
        <f t="shared" si="39"/>
        <v>16724.887661784236</v>
      </c>
      <c r="I26" s="33">
        <f t="shared" si="39"/>
        <v>17427.332943579175</v>
      </c>
      <c r="J26" s="33">
        <f t="shared" si="39"/>
        <v>18106.998928378758</v>
      </c>
      <c r="K26" s="33">
        <f t="shared" si="39"/>
        <v>18795.064887657154</v>
      </c>
      <c r="L26" s="33">
        <f t="shared" si="39"/>
        <v>19471.687223612815</v>
      </c>
      <c r="M26" s="33">
        <f t="shared" si="39"/>
        <v>20153.196276439259</v>
      </c>
      <c r="N26" s="33">
        <f t="shared" si="39"/>
        <v>20838.404949838194</v>
      </c>
      <c r="O26" s="33">
        <f t="shared" si="39"/>
        <v>21526.072313182853</v>
      </c>
      <c r="P26" s="33">
        <f t="shared" si="39"/>
        <v>22193.380554891519</v>
      </c>
      <c r="Q26" s="33">
        <f t="shared" si="39"/>
        <v>22836.988590983372</v>
      </c>
      <c r="R26" s="33">
        <f t="shared" si="39"/>
        <v>23476.424271530908</v>
      </c>
      <c r="S26" s="33">
        <f t="shared" si="39"/>
        <v>24133.764151133775</v>
      </c>
      <c r="T26" s="26"/>
    </row>
    <row r="27" spans="1:20" s="14" customFormat="1" ht="25.5" customHeight="1">
      <c r="A27" s="12" t="s">
        <v>12</v>
      </c>
      <c r="B27" s="12" t="s">
        <v>7</v>
      </c>
      <c r="C27" s="13">
        <v>0</v>
      </c>
      <c r="D27" s="13">
        <v>9674.5400000000009</v>
      </c>
      <c r="E27" s="13">
        <f>E23*0.05</f>
        <v>10329.842085</v>
      </c>
      <c r="F27" s="13">
        <f t="shared" ref="F27:P27" si="40">F23*0.05</f>
        <v>10908.313241760001</v>
      </c>
      <c r="G27" s="13">
        <f t="shared" si="40"/>
        <v>11431.912277364481</v>
      </c>
      <c r="H27" s="13">
        <f t="shared" si="40"/>
        <v>11946.348329845881</v>
      </c>
      <c r="I27" s="13">
        <f t="shared" si="40"/>
        <v>12448.094959699411</v>
      </c>
      <c r="J27" s="13">
        <f t="shared" si="40"/>
        <v>12933.570663127684</v>
      </c>
      <c r="K27" s="13">
        <f t="shared" si="40"/>
        <v>13425.046348326538</v>
      </c>
      <c r="L27" s="13">
        <f t="shared" si="40"/>
        <v>13908.348016866294</v>
      </c>
      <c r="M27" s="13">
        <f t="shared" si="40"/>
        <v>14395.140197456614</v>
      </c>
      <c r="N27" s="13">
        <f t="shared" si="40"/>
        <v>14884.574964170139</v>
      </c>
      <c r="O27" s="13">
        <f t="shared" si="40"/>
        <v>15375.765937987751</v>
      </c>
      <c r="P27" s="13">
        <f t="shared" si="40"/>
        <v>15852.41468206537</v>
      </c>
      <c r="Q27" s="13">
        <f>Q23*0.05</f>
        <v>16312.134707845265</v>
      </c>
      <c r="R27" s="13">
        <f>R23*0.05</f>
        <v>16768.874479664933</v>
      </c>
      <c r="S27" s="13">
        <f t="shared" ref="S27" si="41">S23*0.05</f>
        <v>17238.402965095553</v>
      </c>
      <c r="T27" s="26"/>
    </row>
    <row r="28" spans="1:20" s="18" customFormat="1" ht="28.5" customHeight="1">
      <c r="A28" s="16" t="s">
        <v>13</v>
      </c>
      <c r="B28" s="16" t="s">
        <v>7</v>
      </c>
      <c r="C28" s="35">
        <f>C26+C27</f>
        <v>6300</v>
      </c>
      <c r="D28" s="35">
        <f>D26+D27</f>
        <v>9674.5400000000009</v>
      </c>
      <c r="E28" s="28">
        <f>E26+E27</f>
        <v>24791.621004000001</v>
      </c>
      <c r="F28" s="28">
        <f t="shared" ref="F28:R28" si="42">F26+F27</f>
        <v>26179.951780224001</v>
      </c>
      <c r="G28" s="28">
        <f t="shared" si="42"/>
        <v>27436.589465674755</v>
      </c>
      <c r="H28" s="28">
        <f t="shared" si="42"/>
        <v>28671.235991630117</v>
      </c>
      <c r="I28" s="28">
        <f t="shared" si="42"/>
        <v>29875.427903278585</v>
      </c>
      <c r="J28" s="28">
        <f t="shared" si="42"/>
        <v>31040.569591506443</v>
      </c>
      <c r="K28" s="28">
        <f t="shared" si="42"/>
        <v>32220.111235983692</v>
      </c>
      <c r="L28" s="28">
        <f t="shared" si="42"/>
        <v>33380.035240479105</v>
      </c>
      <c r="M28" s="28">
        <f t="shared" si="42"/>
        <v>34548.336473895877</v>
      </c>
      <c r="N28" s="28">
        <f t="shared" si="42"/>
        <v>35722.979914008334</v>
      </c>
      <c r="O28" s="28">
        <f t="shared" si="42"/>
        <v>36901.8382511706</v>
      </c>
      <c r="P28" s="28">
        <f t="shared" si="42"/>
        <v>38045.795236956888</v>
      </c>
      <c r="Q28" s="28">
        <f t="shared" si="42"/>
        <v>39149.123298828636</v>
      </c>
      <c r="R28" s="28">
        <f t="shared" si="42"/>
        <v>40245.298751195842</v>
      </c>
      <c r="S28" s="28">
        <f>S26+S27</f>
        <v>41372.167116229328</v>
      </c>
      <c r="T28" s="29">
        <f>SUM(E28:S28)</f>
        <v>499581.08125506219</v>
      </c>
    </row>
    <row r="29" spans="1:20" s="21" customFormat="1" ht="25.5" customHeight="1">
      <c r="A29" s="34" t="s">
        <v>23</v>
      </c>
      <c r="B29" s="19" t="s">
        <v>5</v>
      </c>
      <c r="C29" s="20">
        <f>C28/C23</f>
        <v>3.3230889008039499E-2</v>
      </c>
      <c r="D29" s="20">
        <f>D28/D23</f>
        <v>5.0293392069797556E-2</v>
      </c>
      <c r="E29" s="32">
        <f>E28/E23</f>
        <v>0.12000000000000001</v>
      </c>
      <c r="F29" s="32">
        <f t="shared" ref="F29:R29" si="43">F28/F23</f>
        <v>0.12</v>
      </c>
      <c r="G29" s="32">
        <f t="shared" si="43"/>
        <v>0.12000000000000001</v>
      </c>
      <c r="H29" s="32">
        <f t="shared" si="43"/>
        <v>0.12000000000000001</v>
      </c>
      <c r="I29" s="32">
        <f t="shared" si="43"/>
        <v>0.12000000000000001</v>
      </c>
      <c r="J29" s="32">
        <f t="shared" si="43"/>
        <v>0.12</v>
      </c>
      <c r="K29" s="32">
        <f t="shared" si="43"/>
        <v>0.12000000000000001</v>
      </c>
      <c r="L29" s="32">
        <f t="shared" si="43"/>
        <v>0.12</v>
      </c>
      <c r="M29" s="32">
        <f t="shared" si="43"/>
        <v>0.12000000000000001</v>
      </c>
      <c r="N29" s="32">
        <f t="shared" si="43"/>
        <v>0.12000000000000001</v>
      </c>
      <c r="O29" s="32">
        <f t="shared" si="43"/>
        <v>0.12</v>
      </c>
      <c r="P29" s="32">
        <f t="shared" si="43"/>
        <v>0.12000000000000001</v>
      </c>
      <c r="Q29" s="32">
        <f t="shared" si="43"/>
        <v>0.12000000000000001</v>
      </c>
      <c r="R29" s="32">
        <f t="shared" si="43"/>
        <v>0.12000000000000001</v>
      </c>
      <c r="S29" s="32">
        <f>S28/S23</f>
        <v>0.12000000000000001</v>
      </c>
      <c r="T29" s="27"/>
    </row>
    <row r="31" spans="1:20" ht="30">
      <c r="A31" s="30" t="s">
        <v>25</v>
      </c>
      <c r="B31" s="30" t="s">
        <v>7</v>
      </c>
      <c r="C31" s="36">
        <f t="shared" ref="C31:D31" si="44">C15+C28</f>
        <v>17300</v>
      </c>
      <c r="D31" s="36">
        <f t="shared" si="44"/>
        <v>20910.61</v>
      </c>
      <c r="E31" s="31">
        <f>E15+E28</f>
        <v>53620.902907200012</v>
      </c>
      <c r="F31" s="31">
        <f t="shared" ref="F31:S31" si="45">F15+F28</f>
        <v>56623.67347000321</v>
      </c>
      <c r="G31" s="31">
        <f t="shared" si="45"/>
        <v>59341.609796563367</v>
      </c>
      <c r="H31" s="31">
        <f t="shared" si="45"/>
        <v>62011.982237408709</v>
      </c>
      <c r="I31" s="31">
        <f t="shared" si="45"/>
        <v>64616.485491379884</v>
      </c>
      <c r="J31" s="31">
        <f t="shared" si="45"/>
        <v>67136.528425543685</v>
      </c>
      <c r="K31" s="31">
        <f t="shared" si="45"/>
        <v>69687.716505714357</v>
      </c>
      <c r="L31" s="31">
        <f t="shared" si="45"/>
        <v>72196.474299920083</v>
      </c>
      <c r="M31" s="31">
        <f t="shared" si="45"/>
        <v>74723.350900417281</v>
      </c>
      <c r="N31" s="31">
        <f t="shared" si="45"/>
        <v>77263.944831031462</v>
      </c>
      <c r="O31" s="31">
        <f t="shared" si="45"/>
        <v>79813.655010455492</v>
      </c>
      <c r="P31" s="31">
        <f t="shared" si="45"/>
        <v>82287.878315779613</v>
      </c>
      <c r="Q31" s="31">
        <f t="shared" si="45"/>
        <v>84674.226786937215</v>
      </c>
      <c r="R31" s="31">
        <f t="shared" si="45"/>
        <v>87045.10513697147</v>
      </c>
      <c r="S31" s="31">
        <f t="shared" si="45"/>
        <v>89482.368080806686</v>
      </c>
      <c r="T31" s="29">
        <f>SUM(E31:S31)</f>
        <v>1080525.9021961326</v>
      </c>
    </row>
  </sheetData>
  <mergeCells count="21">
    <mergeCell ref="L3:L4"/>
    <mergeCell ref="A1:S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S3:S4"/>
    <mergeCell ref="T3:T4"/>
    <mergeCell ref="M3:M4"/>
    <mergeCell ref="N3:N4"/>
    <mergeCell ref="O3:O4"/>
    <mergeCell ref="P3:P4"/>
    <mergeCell ref="Q3:Q4"/>
    <mergeCell ref="R3:R4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T19"/>
  <sheetViews>
    <sheetView tabSelected="1" zoomScale="85" zoomScaleNormal="85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M12" sqref="M12"/>
    </sheetView>
  </sheetViews>
  <sheetFormatPr defaultRowHeight="15"/>
  <cols>
    <col min="1" max="1" width="47.140625" customWidth="1"/>
    <col min="2" max="2" width="10.5703125" bestFit="1" customWidth="1"/>
    <col min="3" max="3" width="9.5703125" bestFit="1" customWidth="1"/>
    <col min="4" max="4" width="10.5703125" customWidth="1"/>
    <col min="5" max="5" width="11.28515625" customWidth="1"/>
    <col min="6" max="6" width="11.85546875" customWidth="1"/>
    <col min="7" max="7" width="10.85546875" customWidth="1"/>
    <col min="8" max="8" width="11.5703125" customWidth="1"/>
    <col min="9" max="9" width="11.85546875" customWidth="1"/>
    <col min="10" max="10" width="10.85546875" customWidth="1"/>
    <col min="11" max="12" width="10.42578125" customWidth="1"/>
    <col min="13" max="13" width="10.85546875" customWidth="1"/>
    <col min="14" max="14" width="10.7109375" customWidth="1"/>
    <col min="15" max="15" width="11.7109375" customWidth="1"/>
    <col min="16" max="16" width="10.5703125" customWidth="1"/>
    <col min="17" max="17" width="10.42578125" customWidth="1"/>
    <col min="18" max="18" width="11.5703125" customWidth="1"/>
    <col min="19" max="19" width="10.85546875" customWidth="1"/>
    <col min="20" max="20" width="11" customWidth="1"/>
    <col min="21" max="21" width="10.7109375" customWidth="1"/>
  </cols>
  <sheetData>
    <row r="1" spans="1:20">
      <c r="Q1" s="87" t="s">
        <v>36</v>
      </c>
      <c r="R1" s="87"/>
      <c r="S1" s="87"/>
      <c r="T1" s="87"/>
    </row>
    <row r="2" spans="1:20" ht="15.7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20">
      <c r="A3" s="69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0">
      <c r="A4" s="89" t="s">
        <v>24</v>
      </c>
      <c r="B4" s="89" t="s">
        <v>0</v>
      </c>
      <c r="C4" s="89" t="s">
        <v>32</v>
      </c>
      <c r="D4" s="89" t="s">
        <v>33</v>
      </c>
      <c r="E4" s="79">
        <v>2016</v>
      </c>
      <c r="F4" s="79">
        <v>2017</v>
      </c>
      <c r="G4" s="79">
        <v>2018</v>
      </c>
      <c r="H4" s="79">
        <v>2019</v>
      </c>
      <c r="I4" s="79">
        <v>2020</v>
      </c>
      <c r="J4" s="79">
        <v>2021</v>
      </c>
      <c r="K4" s="79">
        <v>2022</v>
      </c>
      <c r="L4" s="79">
        <v>2023</v>
      </c>
      <c r="M4" s="79">
        <v>2024</v>
      </c>
      <c r="N4" s="79">
        <v>2025</v>
      </c>
      <c r="O4" s="79">
        <v>2026</v>
      </c>
      <c r="P4" s="79">
        <v>2027</v>
      </c>
      <c r="Q4" s="79">
        <v>2028</v>
      </c>
      <c r="R4" s="79">
        <v>2029</v>
      </c>
      <c r="S4" s="79">
        <v>2030</v>
      </c>
      <c r="T4" s="91" t="s">
        <v>18</v>
      </c>
    </row>
    <row r="5" spans="1:20" ht="22.5" customHeight="1" thickBot="1">
      <c r="A5" s="90"/>
      <c r="B5" s="90"/>
      <c r="C5" s="90"/>
      <c r="D5" s="9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92"/>
    </row>
    <row r="6" spans="1:20" ht="15.75" thickBot="1">
      <c r="A6" s="62" t="s">
        <v>16</v>
      </c>
      <c r="B6" s="63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4"/>
    </row>
    <row r="7" spans="1:20">
      <c r="A7" s="65" t="s">
        <v>30</v>
      </c>
      <c r="B7" s="66" t="s">
        <v>1</v>
      </c>
      <c r="C7" s="41">
        <v>15.36</v>
      </c>
      <c r="D7" s="67">
        <v>16.95</v>
      </c>
      <c r="E7" s="67" t="e">
        <f>#REF!/#REF!</f>
        <v>#REF!</v>
      </c>
      <c r="F7" s="67" t="e">
        <f>#REF!/#REF!</f>
        <v>#REF!</v>
      </c>
      <c r="G7" s="67" t="e">
        <f>#REF!/#REF!</f>
        <v>#REF!</v>
      </c>
      <c r="H7" s="67" t="e">
        <f>#REF!/#REF!</f>
        <v>#REF!</v>
      </c>
      <c r="I7" s="67" t="e">
        <f>#REF!/#REF!</f>
        <v>#REF!</v>
      </c>
      <c r="J7" s="67" t="e">
        <f>#REF!/#REF!</f>
        <v>#REF!</v>
      </c>
      <c r="K7" s="67" t="e">
        <f>#REF!/#REF!</f>
        <v>#REF!</v>
      </c>
      <c r="L7" s="67" t="e">
        <f>#REF!/#REF!</f>
        <v>#REF!</v>
      </c>
      <c r="M7" s="67" t="e">
        <f>#REF!/#REF!</f>
        <v>#REF!</v>
      </c>
      <c r="N7" s="67" t="e">
        <f>#REF!/#REF!</f>
        <v>#REF!</v>
      </c>
      <c r="O7" s="67" t="e">
        <f>#REF!/#REF!</f>
        <v>#REF!</v>
      </c>
      <c r="P7" s="67" t="e">
        <f>#REF!/#REF!</f>
        <v>#REF!</v>
      </c>
      <c r="Q7" s="67" t="e">
        <f>#REF!/#REF!</f>
        <v>#REF!</v>
      </c>
      <c r="R7" s="67" t="e">
        <f>#REF!/#REF!</f>
        <v>#REF!</v>
      </c>
      <c r="S7" s="67" t="e">
        <f>#REF!/#REF!</f>
        <v>#REF!</v>
      </c>
      <c r="T7" s="56"/>
    </row>
    <row r="8" spans="1:20">
      <c r="A8" s="48" t="s">
        <v>31</v>
      </c>
      <c r="B8" s="49" t="s">
        <v>5</v>
      </c>
      <c r="C8" s="50">
        <v>1.04</v>
      </c>
      <c r="D8" s="50">
        <f>D7/C7</f>
        <v>1.103515625</v>
      </c>
      <c r="E8" s="70" t="e">
        <f>E7/D7</f>
        <v>#REF!</v>
      </c>
      <c r="F8" s="50" t="e">
        <f t="shared" ref="F8:I8" si="0">F7/E7</f>
        <v>#REF!</v>
      </c>
      <c r="G8" s="50" t="e">
        <f t="shared" si="0"/>
        <v>#REF!</v>
      </c>
      <c r="H8" s="50" t="e">
        <f t="shared" si="0"/>
        <v>#REF!</v>
      </c>
      <c r="I8" s="50" t="e">
        <f t="shared" si="0"/>
        <v>#REF!</v>
      </c>
      <c r="J8" s="50" t="e">
        <f>J7/I7</f>
        <v>#REF!</v>
      </c>
      <c r="K8" s="50" t="e">
        <f t="shared" ref="K8:S8" si="1">K7/J7</f>
        <v>#REF!</v>
      </c>
      <c r="L8" s="50" t="e">
        <f t="shared" si="1"/>
        <v>#REF!</v>
      </c>
      <c r="M8" s="50" t="e">
        <f t="shared" si="1"/>
        <v>#REF!</v>
      </c>
      <c r="N8" s="50" t="e">
        <f t="shared" si="1"/>
        <v>#REF!</v>
      </c>
      <c r="O8" s="50" t="e">
        <f t="shared" si="1"/>
        <v>#REF!</v>
      </c>
      <c r="P8" s="50" t="e">
        <f t="shared" si="1"/>
        <v>#REF!</v>
      </c>
      <c r="Q8" s="50" t="e">
        <f t="shared" si="1"/>
        <v>#REF!</v>
      </c>
      <c r="R8" s="50" t="e">
        <f t="shared" si="1"/>
        <v>#REF!</v>
      </c>
      <c r="S8" s="50" t="e">
        <f t="shared" si="1"/>
        <v>#REF!</v>
      </c>
      <c r="T8" s="51"/>
    </row>
    <row r="9" spans="1:20" s="39" customFormat="1" ht="23.25" customHeight="1">
      <c r="A9" s="53" t="s">
        <v>28</v>
      </c>
      <c r="B9" s="52" t="s">
        <v>7</v>
      </c>
      <c r="C9" s="54" t="e">
        <f>SUM(#REF!)</f>
        <v>#REF!</v>
      </c>
      <c r="D9" s="54" t="e">
        <f>SUM(#REF!)</f>
        <v>#REF!</v>
      </c>
      <c r="E9" s="54" t="e">
        <f>SUM(#REF!)</f>
        <v>#REF!</v>
      </c>
      <c r="F9" s="54" t="e">
        <f>SUM(#REF!)</f>
        <v>#REF!</v>
      </c>
      <c r="G9" s="54" t="e">
        <f>SUM(#REF!)</f>
        <v>#REF!</v>
      </c>
      <c r="H9" s="54" t="e">
        <f>SUM(#REF!)</f>
        <v>#REF!</v>
      </c>
      <c r="I9" s="54" t="e">
        <f>SUM(#REF!)</f>
        <v>#REF!</v>
      </c>
      <c r="J9" s="54" t="e">
        <f>SUM(#REF!)</f>
        <v>#REF!</v>
      </c>
      <c r="K9" s="54" t="e">
        <f>SUM(#REF!)</f>
        <v>#REF!</v>
      </c>
      <c r="L9" s="54" t="e">
        <f>SUM(#REF!)</f>
        <v>#REF!</v>
      </c>
      <c r="M9" s="54" t="e">
        <f>SUM(#REF!)</f>
        <v>#REF!</v>
      </c>
      <c r="N9" s="54" t="e">
        <f>SUM(#REF!)</f>
        <v>#REF!</v>
      </c>
      <c r="O9" s="54" t="e">
        <f>SUM(#REF!)</f>
        <v>#REF!</v>
      </c>
      <c r="P9" s="54" t="e">
        <f>SUM(#REF!)</f>
        <v>#REF!</v>
      </c>
      <c r="Q9" s="54" t="e">
        <f>SUM(#REF!)</f>
        <v>#REF!</v>
      </c>
      <c r="R9" s="54" t="e">
        <f>SUM(#REF!)</f>
        <v>#REF!</v>
      </c>
      <c r="S9" s="54" t="e">
        <f>SUM(#REF!)</f>
        <v>#REF!</v>
      </c>
      <c r="T9" s="55" t="e">
        <f>SUM(#REF!)</f>
        <v>#REF!</v>
      </c>
    </row>
    <row r="10" spans="1:20" s="39" customFormat="1" ht="22.5" customHeight="1">
      <c r="A10" s="57"/>
      <c r="B10" s="58"/>
      <c r="C10" s="59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1"/>
    </row>
    <row r="11" spans="1:20" s="39" customFormat="1" ht="22.5" customHeight="1">
      <c r="A11" s="57"/>
      <c r="B11" s="58"/>
      <c r="C11" s="59"/>
      <c r="D11" s="59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1"/>
    </row>
    <row r="12" spans="1:20" s="39" customFormat="1" ht="22.5" customHeight="1">
      <c r="A12" s="57"/>
      <c r="B12" s="58"/>
      <c r="C12" s="59"/>
      <c r="D12" s="59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1"/>
    </row>
    <row r="13" spans="1:20" s="39" customFormat="1" ht="22.5" customHeight="1" thickBot="1">
      <c r="A13" s="57"/>
      <c r="B13" s="58"/>
      <c r="C13" s="59"/>
      <c r="D13" s="59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1"/>
    </row>
    <row r="14" spans="1:20">
      <c r="A14" s="83" t="s">
        <v>24</v>
      </c>
      <c r="B14" s="85" t="s">
        <v>0</v>
      </c>
      <c r="C14" s="85" t="s">
        <v>32</v>
      </c>
      <c r="D14" s="85" t="s">
        <v>33</v>
      </c>
      <c r="E14" s="77">
        <v>2016</v>
      </c>
      <c r="F14" s="77">
        <v>2017</v>
      </c>
      <c r="G14" s="77">
        <v>2018</v>
      </c>
      <c r="H14" s="77">
        <v>2019</v>
      </c>
      <c r="I14" s="77">
        <v>2020</v>
      </c>
      <c r="J14" s="77">
        <v>2021</v>
      </c>
      <c r="K14" s="77">
        <v>2022</v>
      </c>
      <c r="L14" s="77">
        <v>2023</v>
      </c>
      <c r="M14" s="77">
        <v>2024</v>
      </c>
      <c r="N14" s="77">
        <v>2025</v>
      </c>
      <c r="O14" s="77">
        <v>2026</v>
      </c>
      <c r="P14" s="77">
        <v>2027</v>
      </c>
      <c r="Q14" s="77">
        <v>2028</v>
      </c>
      <c r="R14" s="77">
        <v>2029</v>
      </c>
      <c r="S14" s="77">
        <v>2030</v>
      </c>
      <c r="T14" s="81" t="s">
        <v>35</v>
      </c>
    </row>
    <row r="15" spans="1:20" ht="11.25" customHeight="1" thickBot="1">
      <c r="A15" s="84"/>
      <c r="B15" s="86"/>
      <c r="C15" s="86"/>
      <c r="D15" s="86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82"/>
    </row>
    <row r="16" spans="1:20" ht="14.25" customHeight="1">
      <c r="A16" s="40" t="s">
        <v>19</v>
      </c>
      <c r="B16" s="41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56"/>
    </row>
    <row r="17" spans="1:20">
      <c r="A17" s="43" t="s">
        <v>34</v>
      </c>
      <c r="B17" s="44" t="s">
        <v>1</v>
      </c>
      <c r="C17" s="45">
        <v>19.55</v>
      </c>
      <c r="D17" s="46">
        <v>21.19</v>
      </c>
      <c r="E17" s="46" t="e">
        <f>#REF!/#REF!</f>
        <v>#REF!</v>
      </c>
      <c r="F17" s="46" t="e">
        <f>#REF!/#REF!</f>
        <v>#REF!</v>
      </c>
      <c r="G17" s="46" t="e">
        <f>#REF!/#REF!</f>
        <v>#REF!</v>
      </c>
      <c r="H17" s="46" t="e">
        <f>#REF!/#REF!</f>
        <v>#REF!</v>
      </c>
      <c r="I17" s="46" t="e">
        <f>#REF!/#REF!</f>
        <v>#REF!</v>
      </c>
      <c r="J17" s="46" t="e">
        <f>#REF!/#REF!</f>
        <v>#REF!</v>
      </c>
      <c r="K17" s="46" t="e">
        <f>#REF!/#REF!</f>
        <v>#REF!</v>
      </c>
      <c r="L17" s="46" t="e">
        <f>#REF!/#REF!</f>
        <v>#REF!</v>
      </c>
      <c r="M17" s="46" t="e">
        <f>#REF!/#REF!</f>
        <v>#REF!</v>
      </c>
      <c r="N17" s="46" t="e">
        <f>#REF!/#REF!</f>
        <v>#REF!</v>
      </c>
      <c r="O17" s="46" t="e">
        <f>#REF!/#REF!</f>
        <v>#REF!</v>
      </c>
      <c r="P17" s="46" t="e">
        <f>#REF!/#REF!</f>
        <v>#REF!</v>
      </c>
      <c r="Q17" s="46" t="e">
        <f>#REF!/#REF!</f>
        <v>#REF!</v>
      </c>
      <c r="R17" s="46" t="e">
        <f>#REF!/#REF!</f>
        <v>#REF!</v>
      </c>
      <c r="S17" s="46" t="e">
        <f>#REF!/#REF!</f>
        <v>#REF!</v>
      </c>
      <c r="T17" s="47"/>
    </row>
    <row r="18" spans="1:20">
      <c r="A18" s="48" t="s">
        <v>31</v>
      </c>
      <c r="B18" s="49" t="s">
        <v>5</v>
      </c>
      <c r="C18" s="50">
        <v>1.0429999999999999</v>
      </c>
      <c r="D18" s="50">
        <f>D17/C17</f>
        <v>1.0838874680306905</v>
      </c>
      <c r="E18" s="70" t="e">
        <f>E17/D17</f>
        <v>#REF!</v>
      </c>
      <c r="F18" s="50" t="e">
        <f t="shared" ref="F18:I18" si="2">F17/E17</f>
        <v>#REF!</v>
      </c>
      <c r="G18" s="50" t="e">
        <f t="shared" si="2"/>
        <v>#REF!</v>
      </c>
      <c r="H18" s="50" t="e">
        <f t="shared" si="2"/>
        <v>#REF!</v>
      </c>
      <c r="I18" s="50" t="e">
        <f t="shared" si="2"/>
        <v>#REF!</v>
      </c>
      <c r="J18" s="50" t="e">
        <f>J17/I17</f>
        <v>#REF!</v>
      </c>
      <c r="K18" s="50" t="e">
        <f t="shared" ref="K18:S18" si="3">K17/J17</f>
        <v>#REF!</v>
      </c>
      <c r="L18" s="50" t="e">
        <f t="shared" si="3"/>
        <v>#REF!</v>
      </c>
      <c r="M18" s="50" t="e">
        <f t="shared" si="3"/>
        <v>#REF!</v>
      </c>
      <c r="N18" s="50" t="e">
        <f t="shared" si="3"/>
        <v>#REF!</v>
      </c>
      <c r="O18" s="50" t="e">
        <f t="shared" si="3"/>
        <v>#REF!</v>
      </c>
      <c r="P18" s="50" t="e">
        <f t="shared" si="3"/>
        <v>#REF!</v>
      </c>
      <c r="Q18" s="50" t="e">
        <f t="shared" si="3"/>
        <v>#REF!</v>
      </c>
      <c r="R18" s="50" t="e">
        <f t="shared" si="3"/>
        <v>#REF!</v>
      </c>
      <c r="S18" s="50" t="e">
        <f t="shared" si="3"/>
        <v>#REF!</v>
      </c>
      <c r="T18" s="51"/>
    </row>
    <row r="19" spans="1:20" s="39" customFormat="1" ht="17.25" customHeight="1">
      <c r="A19" s="53" t="s">
        <v>28</v>
      </c>
      <c r="B19" s="52" t="s">
        <v>7</v>
      </c>
      <c r="C19" s="54" t="e">
        <f>SUM(#REF!)</f>
        <v>#REF!</v>
      </c>
      <c r="D19" s="54" t="e">
        <f>SUM(#REF!)</f>
        <v>#REF!</v>
      </c>
      <c r="E19" s="54" t="e">
        <f>SUM(#REF!)</f>
        <v>#REF!</v>
      </c>
      <c r="F19" s="54" t="e">
        <f>SUM(#REF!)</f>
        <v>#REF!</v>
      </c>
      <c r="G19" s="54" t="e">
        <f>SUM(#REF!)</f>
        <v>#REF!</v>
      </c>
      <c r="H19" s="54" t="e">
        <f>SUM(#REF!)</f>
        <v>#REF!</v>
      </c>
      <c r="I19" s="54" t="e">
        <f>SUM(#REF!)</f>
        <v>#REF!</v>
      </c>
      <c r="J19" s="54" t="e">
        <f>SUM(#REF!)</f>
        <v>#REF!</v>
      </c>
      <c r="K19" s="54" t="e">
        <f>SUM(#REF!)</f>
        <v>#REF!</v>
      </c>
      <c r="L19" s="54" t="e">
        <f>SUM(#REF!)</f>
        <v>#REF!</v>
      </c>
      <c r="M19" s="54" t="e">
        <f>SUM(#REF!)</f>
        <v>#REF!</v>
      </c>
      <c r="N19" s="54" t="e">
        <f>SUM(#REF!)</f>
        <v>#REF!</v>
      </c>
      <c r="O19" s="54" t="e">
        <f>SUM(#REF!)</f>
        <v>#REF!</v>
      </c>
      <c r="P19" s="54" t="e">
        <f>SUM(#REF!)</f>
        <v>#REF!</v>
      </c>
      <c r="Q19" s="54" t="e">
        <f>SUM(#REF!)</f>
        <v>#REF!</v>
      </c>
      <c r="R19" s="54" t="e">
        <f>SUM(#REF!)</f>
        <v>#REF!</v>
      </c>
      <c r="S19" s="54" t="e">
        <f>SUM(#REF!)</f>
        <v>#REF!</v>
      </c>
      <c r="T19" s="55" t="e">
        <f>SUM(#REF!)</f>
        <v>#REF!</v>
      </c>
    </row>
  </sheetData>
  <mergeCells count="42">
    <mergeCell ref="Q1:T1"/>
    <mergeCell ref="A2:S2"/>
    <mergeCell ref="A4:A5"/>
    <mergeCell ref="B4:B5"/>
    <mergeCell ref="C4:C5"/>
    <mergeCell ref="D4:D5"/>
    <mergeCell ref="E4:E5"/>
    <mergeCell ref="F4:F5"/>
    <mergeCell ref="G4:G5"/>
    <mergeCell ref="H4:H5"/>
    <mergeCell ref="T4:T5"/>
    <mergeCell ref="I4:I5"/>
    <mergeCell ref="J4:J5"/>
    <mergeCell ref="S4:S5"/>
    <mergeCell ref="K4:K5"/>
    <mergeCell ref="L4:L5"/>
    <mergeCell ref="L14:L15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S14:S15"/>
    <mergeCell ref="N4:N5"/>
    <mergeCell ref="O4:O5"/>
    <mergeCell ref="T14:T15"/>
    <mergeCell ref="M14:M15"/>
    <mergeCell ref="N14:N15"/>
    <mergeCell ref="O14:O15"/>
    <mergeCell ref="P14:P15"/>
    <mergeCell ref="Q14:Q15"/>
    <mergeCell ref="R14:R15"/>
    <mergeCell ref="R4:R5"/>
    <mergeCell ref="M4:M5"/>
    <mergeCell ref="P4:P5"/>
    <mergeCell ref="Q4:Q5"/>
  </mergeCells>
  <pageMargins left="0.31496062992125984" right="0.31496062992125984" top="0.74803149606299213" bottom="0.74803149606299213" header="0.31496062992125984" footer="0.31496062992125984"/>
  <pageSetup paperSize="9" scale="55" firstPageNumber="73" fitToHeight="3" orientation="landscape" useFirstPageNumber="1" r:id="rId1"/>
  <headerFooter>
    <oddFooter>&amp;CИнвестиционная программа ОАО "Миассводоканал" «Развитие и модернизация централизованных 
 систем холодного водоснабжения и водоотведения  Миассского городского округа  на 2016 – 2030 годы &amp;RСтр.&amp;P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исходя из роста 20%</vt:lpstr>
      <vt:lpstr>в соответствии с законом</vt:lpstr>
      <vt:lpstr>Расчёт тарифов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</dc:creator>
  <cp:lastModifiedBy>Julia</cp:lastModifiedBy>
  <cp:lastPrinted>2015-05-15T04:14:05Z</cp:lastPrinted>
  <dcterms:created xsi:type="dcterms:W3CDTF">2014-05-27T08:46:58Z</dcterms:created>
  <dcterms:modified xsi:type="dcterms:W3CDTF">2015-06-08T11:02:49Z</dcterms:modified>
</cp:coreProperties>
</file>