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360" yWindow="7305" windowWidth="20730" windowHeight="4890" activeTab="1"/>
  </bookViews>
  <sheets>
    <sheet name="Программы" sheetId="2" r:id="rId1"/>
    <sheet name="Ведомственная" sheetId="1" r:id="rId2"/>
    <sheet name="Раздел, подраздел" sheetId="3" r:id="rId3"/>
  </sheets>
  <definedNames>
    <definedName name="_xlnm._FilterDatabase" localSheetId="1" hidden="1">Ведомственная!$F$1:$F$618</definedName>
    <definedName name="_xlnm._FilterDatabase" localSheetId="0" hidden="1">Программы!$A$8:$H$8</definedName>
    <definedName name="_xlnm.Print_Titles" localSheetId="1">Ведомственная!$7:$8</definedName>
    <definedName name="_xlnm.Print_Titles" localSheetId="0">Программы!$7:$8</definedName>
    <definedName name="_xlnm.Print_Titles" localSheetId="2">'Раздел, подраздел'!$7:$7</definedName>
    <definedName name="_xlnm.Print_Area" localSheetId="1">Ведомственная!$A$1:$I$1206</definedName>
    <definedName name="_xlnm.Print_Area" localSheetId="0">Программы!$A$1:$H$864</definedName>
    <definedName name="_xlnm.Print_Area" localSheetId="2">'Раздел, подраздел'!$A$1:$F$56</definedName>
  </definedNames>
  <calcPr calcId="145621"/>
</workbook>
</file>

<file path=xl/calcChain.xml><?xml version="1.0" encoding="utf-8"?>
<calcChain xmlns="http://schemas.openxmlformats.org/spreadsheetml/2006/main">
  <c r="G523" i="1" l="1"/>
  <c r="H523" i="1"/>
  <c r="H519" i="1" l="1"/>
  <c r="I519" i="1"/>
  <c r="G519" i="1"/>
  <c r="H520" i="1"/>
  <c r="I520" i="1"/>
  <c r="G520" i="1"/>
  <c r="G622" i="2" l="1"/>
  <c r="H622" i="2"/>
  <c r="F622" i="2"/>
  <c r="H521" i="1" l="1"/>
  <c r="I521" i="1"/>
  <c r="G248" i="2"/>
  <c r="G247" i="2" s="1"/>
  <c r="H248" i="2"/>
  <c r="H247" i="2" s="1"/>
  <c r="F248" i="2"/>
  <c r="F247" i="2" s="1"/>
  <c r="G61" i="2"/>
  <c r="G60" i="2" s="1"/>
  <c r="H61" i="2"/>
  <c r="H60" i="2" s="1"/>
  <c r="F61" i="2"/>
  <c r="F60" i="2" s="1"/>
  <c r="H177" i="1"/>
  <c r="I177" i="1"/>
  <c r="I176" i="1" s="1"/>
  <c r="G177" i="1"/>
  <c r="G176" i="1" s="1"/>
  <c r="H176" i="1"/>
  <c r="H174" i="1"/>
  <c r="H173" i="1" s="1"/>
  <c r="I174" i="1"/>
  <c r="I173" i="1" s="1"/>
  <c r="G175" i="1"/>
  <c r="F58" i="2" s="1"/>
  <c r="F57" i="2" s="1"/>
  <c r="I172" i="1" l="1"/>
  <c r="H172" i="1"/>
  <c r="I561" i="1"/>
  <c r="I560" i="1" s="1"/>
  <c r="I559" i="1" s="1"/>
  <c r="I558" i="1" s="1"/>
  <c r="H561" i="1"/>
  <c r="H560" i="1" s="1"/>
  <c r="H559" i="1" s="1"/>
  <c r="H558" i="1" s="1"/>
  <c r="G104" i="2"/>
  <c r="H104" i="2"/>
  <c r="F104" i="2"/>
  <c r="I492" i="1"/>
  <c r="I491" i="1" s="1"/>
  <c r="I490" i="1" s="1"/>
  <c r="H492" i="1"/>
  <c r="H491" i="1" s="1"/>
  <c r="H490" i="1" s="1"/>
  <c r="G492" i="1"/>
  <c r="G491" i="1" s="1"/>
  <c r="G490" i="1" s="1"/>
  <c r="I366" i="1"/>
  <c r="H366" i="1"/>
  <c r="G366" i="1"/>
  <c r="H326" i="1" l="1"/>
  <c r="I326" i="1"/>
  <c r="G326" i="1"/>
  <c r="G58" i="2"/>
  <c r="G57" i="2" s="1"/>
  <c r="H58" i="2"/>
  <c r="H57" i="2" s="1"/>
  <c r="G174" i="1"/>
  <c r="G173" i="1" s="1"/>
  <c r="G172" i="1" l="1"/>
  <c r="G154" i="2"/>
  <c r="G153" i="2" s="1"/>
  <c r="G152" i="2" s="1"/>
  <c r="H154" i="2"/>
  <c r="H153" i="2" s="1"/>
  <c r="H152" i="2" s="1"/>
  <c r="F154" i="2"/>
  <c r="F153" i="2" s="1"/>
  <c r="F152" i="2" s="1"/>
  <c r="I497" i="1"/>
  <c r="I496" i="1" s="1"/>
  <c r="H497" i="1"/>
  <c r="H496" i="1" s="1"/>
  <c r="G497" i="1"/>
  <c r="G496" i="1" s="1"/>
  <c r="I343" i="1"/>
  <c r="I342" i="1" s="1"/>
  <c r="I341" i="1" s="1"/>
  <c r="H343" i="1"/>
  <c r="H342" i="1" s="1"/>
  <c r="H341" i="1" s="1"/>
  <c r="G343" i="1"/>
  <c r="G342" i="1" s="1"/>
  <c r="G341" i="1" s="1"/>
  <c r="F427" i="2" l="1"/>
  <c r="G427" i="2"/>
  <c r="H427" i="2"/>
  <c r="H755" i="1"/>
  <c r="I755" i="1"/>
  <c r="G755" i="1"/>
  <c r="G421" i="2"/>
  <c r="H421" i="2"/>
  <c r="F421" i="2"/>
  <c r="I632" i="1"/>
  <c r="I631" i="1" s="1"/>
  <c r="H632" i="1"/>
  <c r="H631" i="1" s="1"/>
  <c r="G632" i="1"/>
  <c r="G631" i="1" s="1"/>
  <c r="G1203" i="1" l="1"/>
  <c r="G1202" i="1" s="1"/>
  <c r="G1175" i="1"/>
  <c r="H770" i="2"/>
  <c r="H769" i="2" s="1"/>
  <c r="G773" i="2"/>
  <c r="H773" i="2"/>
  <c r="F773" i="2"/>
  <c r="H1162" i="1"/>
  <c r="I1162" i="1"/>
  <c r="G1162" i="1"/>
  <c r="H1161" i="1"/>
  <c r="G770" i="2" s="1"/>
  <c r="G769" i="2" s="1"/>
  <c r="G1161" i="1"/>
  <c r="G1160" i="1" s="1"/>
  <c r="I1160" i="1"/>
  <c r="G766" i="2"/>
  <c r="G765" i="2" s="1"/>
  <c r="G764" i="2" s="1"/>
  <c r="H766" i="2"/>
  <c r="H765" i="2" s="1"/>
  <c r="H764" i="2" s="1"/>
  <c r="F766" i="2"/>
  <c r="F765" i="2" s="1"/>
  <c r="F764" i="2" s="1"/>
  <c r="I1125" i="1"/>
  <c r="I1124" i="1" s="1"/>
  <c r="I1123" i="1" s="1"/>
  <c r="H1125" i="1"/>
  <c r="H1124" i="1" s="1"/>
  <c r="H1123" i="1" s="1"/>
  <c r="G1125" i="1"/>
  <c r="G1124" i="1" s="1"/>
  <c r="G1123" i="1" s="1"/>
  <c r="H1160" i="1" l="1"/>
  <c r="H1159" i="1" s="1"/>
  <c r="I1159" i="1"/>
  <c r="F770" i="2"/>
  <c r="F769" i="2" s="1"/>
  <c r="G1159" i="1"/>
  <c r="G694" i="2"/>
  <c r="G693" i="2" s="1"/>
  <c r="H694" i="2"/>
  <c r="H693" i="2" s="1"/>
  <c r="F694" i="2"/>
  <c r="F693" i="2" s="1"/>
  <c r="G706" i="2"/>
  <c r="H706" i="2"/>
  <c r="F706" i="2"/>
  <c r="I1086" i="1"/>
  <c r="H1086" i="1"/>
  <c r="G1086" i="1"/>
  <c r="G659" i="2"/>
  <c r="G658" i="2" s="1"/>
  <c r="H659" i="2"/>
  <c r="H658" i="2" s="1"/>
  <c r="F659" i="2"/>
  <c r="F658" i="2" s="1"/>
  <c r="G650" i="2"/>
  <c r="G649" i="2" s="1"/>
  <c r="H650" i="2"/>
  <c r="H649" i="2" s="1"/>
  <c r="F650" i="2"/>
  <c r="F649" i="2" s="1"/>
  <c r="G641" i="2"/>
  <c r="H641" i="2"/>
  <c r="F641" i="2"/>
  <c r="G634" i="2"/>
  <c r="G633" i="2" s="1"/>
  <c r="H634" i="2"/>
  <c r="H633" i="2" s="1"/>
  <c r="F634" i="2"/>
  <c r="F633" i="2" s="1"/>
  <c r="I1105" i="1"/>
  <c r="H1105" i="1"/>
  <c r="G1105" i="1"/>
  <c r="I1096" i="1"/>
  <c r="H1096" i="1"/>
  <c r="G1096" i="1"/>
  <c r="I1094" i="1"/>
  <c r="H1094" i="1"/>
  <c r="G1094" i="1"/>
  <c r="H732" i="2"/>
  <c r="G732" i="2"/>
  <c r="F732" i="2"/>
  <c r="H731" i="2"/>
  <c r="G731" i="2"/>
  <c r="F731" i="2"/>
  <c r="H729" i="2"/>
  <c r="G729" i="2"/>
  <c r="F729" i="2"/>
  <c r="H728" i="2"/>
  <c r="G728" i="2"/>
  <c r="F728" i="2"/>
  <c r="F726" i="2"/>
  <c r="G726" i="2"/>
  <c r="H726" i="2"/>
  <c r="G725" i="2"/>
  <c r="H725" i="2"/>
  <c r="F725" i="2"/>
  <c r="G1077" i="1"/>
  <c r="I1076" i="1"/>
  <c r="H1076" i="1"/>
  <c r="G1076" i="1"/>
  <c r="I1074" i="1"/>
  <c r="H1074" i="1"/>
  <c r="G1074" i="1"/>
  <c r="I1071" i="1"/>
  <c r="H1071" i="1"/>
  <c r="G1071" i="1"/>
  <c r="I1068" i="1"/>
  <c r="H1068" i="1"/>
  <c r="G1068" i="1"/>
  <c r="I1058" i="1"/>
  <c r="I1098" i="1" s="1"/>
  <c r="H1058" i="1"/>
  <c r="H1098" i="1" s="1"/>
  <c r="G1058" i="1"/>
  <c r="G1098" i="1" s="1"/>
  <c r="I1055" i="1"/>
  <c r="H1055" i="1"/>
  <c r="G1055" i="1"/>
  <c r="I1052" i="1"/>
  <c r="H1052" i="1"/>
  <c r="G1052" i="1"/>
  <c r="I1039" i="1"/>
  <c r="H1039" i="1"/>
  <c r="G1039" i="1"/>
  <c r="F637" i="2"/>
  <c r="G637" i="2"/>
  <c r="H637" i="2"/>
  <c r="H636" i="2"/>
  <c r="F636" i="2"/>
  <c r="H1035" i="1"/>
  <c r="H1034" i="1" s="1"/>
  <c r="I1034" i="1"/>
  <c r="G1034" i="1"/>
  <c r="G630" i="2"/>
  <c r="G629" i="2" s="1"/>
  <c r="G628" i="2" s="1"/>
  <c r="G627" i="2" s="1"/>
  <c r="H630" i="2"/>
  <c r="H629" i="2" s="1"/>
  <c r="H628" i="2" s="1"/>
  <c r="H627" i="2" s="1"/>
  <c r="F630" i="2"/>
  <c r="F629" i="2" s="1"/>
  <c r="F628" i="2" s="1"/>
  <c r="F627" i="2" s="1"/>
  <c r="F683" i="2"/>
  <c r="F682" i="2"/>
  <c r="G682" i="2"/>
  <c r="H682" i="2"/>
  <c r="F681" i="2"/>
  <c r="G676" i="2"/>
  <c r="H676" i="2"/>
  <c r="F676" i="2"/>
  <c r="G670" i="2"/>
  <c r="H670" i="2"/>
  <c r="F670" i="2"/>
  <c r="G648" i="2"/>
  <c r="G647" i="2" s="1"/>
  <c r="H648" i="2"/>
  <c r="H647" i="2" s="1"/>
  <c r="F648" i="2"/>
  <c r="F647" i="2" s="1"/>
  <c r="H646" i="2"/>
  <c r="G646" i="2"/>
  <c r="F646" i="2"/>
  <c r="I991" i="1"/>
  <c r="I990" i="1" s="1"/>
  <c r="I989" i="1" s="1"/>
  <c r="H991" i="1"/>
  <c r="H990" i="1" s="1"/>
  <c r="G989" i="1"/>
  <c r="I987" i="1"/>
  <c r="H987" i="1"/>
  <c r="G987" i="1"/>
  <c r="I985" i="1"/>
  <c r="H985" i="1"/>
  <c r="G985" i="1"/>
  <c r="I983" i="1"/>
  <c r="H983" i="1"/>
  <c r="G983" i="1"/>
  <c r="I981" i="1"/>
  <c r="H981" i="1"/>
  <c r="G981" i="1"/>
  <c r="H692" i="2"/>
  <c r="G692" i="2"/>
  <c r="F692" i="2"/>
  <c r="H691" i="2"/>
  <c r="G691" i="2"/>
  <c r="F691" i="2"/>
  <c r="H689" i="2"/>
  <c r="G689" i="2"/>
  <c r="F689" i="2"/>
  <c r="H688" i="2"/>
  <c r="G688" i="2"/>
  <c r="F688" i="2"/>
  <c r="F686" i="2"/>
  <c r="G686" i="2"/>
  <c r="H686" i="2"/>
  <c r="G685" i="2"/>
  <c r="H685" i="2"/>
  <c r="F685" i="2"/>
  <c r="I960" i="1"/>
  <c r="H960" i="1"/>
  <c r="G960" i="1"/>
  <c r="I957" i="1"/>
  <c r="H957" i="1"/>
  <c r="G957" i="1"/>
  <c r="I954" i="1"/>
  <c r="H954" i="1"/>
  <c r="G954" i="1"/>
  <c r="I953" i="1"/>
  <c r="H953" i="1"/>
  <c r="G953" i="1"/>
  <c r="H952" i="1"/>
  <c r="G952" i="1"/>
  <c r="G951" i="1"/>
  <c r="I950" i="1"/>
  <c r="H950" i="1"/>
  <c r="G950" i="1"/>
  <c r="H653" i="2"/>
  <c r="G653" i="2"/>
  <c r="F653" i="2"/>
  <c r="H652" i="2"/>
  <c r="G652" i="2"/>
  <c r="F652" i="2"/>
  <c r="F644" i="2"/>
  <c r="G644" i="2"/>
  <c r="H644" i="2"/>
  <c r="F645" i="2"/>
  <c r="G645" i="2"/>
  <c r="H645" i="2"/>
  <c r="H643" i="2"/>
  <c r="G643" i="2"/>
  <c r="F643" i="2"/>
  <c r="F640" i="2"/>
  <c r="G640" i="2"/>
  <c r="H640" i="2"/>
  <c r="G639" i="2"/>
  <c r="H639" i="2"/>
  <c r="F639" i="2"/>
  <c r="I946" i="1"/>
  <c r="H946" i="1"/>
  <c r="G946" i="1"/>
  <c r="I942" i="1"/>
  <c r="H942" i="1"/>
  <c r="G942" i="1"/>
  <c r="I939" i="1"/>
  <c r="H939" i="1"/>
  <c r="G939" i="1"/>
  <c r="G625" i="2"/>
  <c r="H625" i="2"/>
  <c r="F625" i="2"/>
  <c r="G626" i="2"/>
  <c r="H626" i="2"/>
  <c r="F626" i="2"/>
  <c r="I935" i="1"/>
  <c r="I934" i="1" s="1"/>
  <c r="I933" i="1" s="1"/>
  <c r="H935" i="1"/>
  <c r="H934" i="1" s="1"/>
  <c r="H933" i="1" s="1"/>
  <c r="G935" i="1"/>
  <c r="G934" i="1" s="1"/>
  <c r="G933" i="1" s="1"/>
  <c r="G604" i="2"/>
  <c r="H604" i="2"/>
  <c r="G605" i="2"/>
  <c r="H605" i="2"/>
  <c r="F605" i="2"/>
  <c r="F604" i="2"/>
  <c r="H922" i="1"/>
  <c r="H921" i="1"/>
  <c r="I920" i="1"/>
  <c r="G920" i="1"/>
  <c r="I917" i="1"/>
  <c r="H917" i="1"/>
  <c r="G917" i="1"/>
  <c r="H916" i="1"/>
  <c r="H915" i="1" s="1"/>
  <c r="I915" i="1"/>
  <c r="G915" i="1"/>
  <c r="G889" i="1"/>
  <c r="I888" i="1"/>
  <c r="H888" i="1"/>
  <c r="G888" i="1"/>
  <c r="I887" i="1"/>
  <c r="H887" i="1"/>
  <c r="G887" i="1"/>
  <c r="G886" i="1"/>
  <c r="F656" i="2"/>
  <c r="G656" i="2"/>
  <c r="H656" i="2"/>
  <c r="F657" i="2"/>
  <c r="G657" i="2"/>
  <c r="H657" i="2"/>
  <c r="G655" i="2"/>
  <c r="H655" i="2"/>
  <c r="F655" i="2"/>
  <c r="I881" i="1"/>
  <c r="H881" i="1"/>
  <c r="G881" i="1"/>
  <c r="I877" i="1"/>
  <c r="I876" i="1" s="1"/>
  <c r="I875" i="1" s="1"/>
  <c r="H877" i="1"/>
  <c r="H876" i="1" s="1"/>
  <c r="H875" i="1" s="1"/>
  <c r="G877" i="1"/>
  <c r="G876" i="1" s="1"/>
  <c r="G875" i="1" s="1"/>
  <c r="F548" i="2"/>
  <c r="G548" i="2"/>
  <c r="H548" i="2"/>
  <c r="G549" i="2"/>
  <c r="H549" i="2"/>
  <c r="F549" i="2"/>
  <c r="G558" i="2"/>
  <c r="G557" i="2" s="1"/>
  <c r="H558" i="2"/>
  <c r="H557" i="2" s="1"/>
  <c r="F558" i="2"/>
  <c r="F557" i="2" s="1"/>
  <c r="I823" i="1"/>
  <c r="I822" i="1" s="1"/>
  <c r="H823" i="1"/>
  <c r="H822" i="1" s="1"/>
  <c r="G823" i="1"/>
  <c r="G822" i="1" s="1"/>
  <c r="F638" i="2" l="1"/>
  <c r="G638" i="2"/>
  <c r="H638" i="2"/>
  <c r="F724" i="2"/>
  <c r="H724" i="2"/>
  <c r="F727" i="2"/>
  <c r="G730" i="2"/>
  <c r="H727" i="2"/>
  <c r="F730" i="2"/>
  <c r="G727" i="2"/>
  <c r="G724" i="2"/>
  <c r="H730" i="2"/>
  <c r="G636" i="2"/>
  <c r="G635" i="2" s="1"/>
  <c r="H635" i="2"/>
  <c r="F635" i="2"/>
  <c r="G980" i="1"/>
  <c r="H681" i="2"/>
  <c r="F680" i="2"/>
  <c r="G681" i="2"/>
  <c r="H989" i="1"/>
  <c r="H980" i="1" s="1"/>
  <c r="G683" i="2"/>
  <c r="H683" i="2"/>
  <c r="H642" i="2"/>
  <c r="F642" i="2"/>
  <c r="G642" i="2"/>
  <c r="I980" i="1"/>
  <c r="F687" i="2"/>
  <c r="H690" i="2"/>
  <c r="F684" i="2"/>
  <c r="H687" i="2"/>
  <c r="F651" i="2"/>
  <c r="G690" i="2"/>
  <c r="G687" i="2"/>
  <c r="G684" i="2"/>
  <c r="F690" i="2"/>
  <c r="H684" i="2"/>
  <c r="G651" i="2"/>
  <c r="G914" i="1"/>
  <c r="H651" i="2"/>
  <c r="I914" i="1"/>
  <c r="H920" i="1"/>
  <c r="H914" i="1" s="1"/>
  <c r="F624" i="2"/>
  <c r="F623" i="2" s="1"/>
  <c r="F603" i="2"/>
  <c r="H603" i="2"/>
  <c r="H624" i="2"/>
  <c r="H623" i="2" s="1"/>
  <c r="G624" i="2"/>
  <c r="G623" i="2" s="1"/>
  <c r="G603" i="2"/>
  <c r="F654" i="2"/>
  <c r="G654" i="2"/>
  <c r="H654" i="2"/>
  <c r="G547" i="2"/>
  <c r="H547" i="2"/>
  <c r="F547" i="2"/>
  <c r="H680" i="2" l="1"/>
  <c r="G680" i="2"/>
  <c r="G618" i="1" l="1"/>
  <c r="G561" i="1" l="1"/>
  <c r="G560" i="1" s="1"/>
  <c r="G550" i="1" l="1"/>
  <c r="G112" i="2" l="1"/>
  <c r="H112" i="2"/>
  <c r="F112" i="2"/>
  <c r="G559" i="1"/>
  <c r="G558" i="1" s="1"/>
  <c r="F110" i="2" l="1"/>
  <c r="F111" i="2"/>
  <c r="H110" i="2"/>
  <c r="H111" i="2"/>
  <c r="G110" i="2"/>
  <c r="G111" i="2"/>
  <c r="G140" i="2" l="1"/>
  <c r="H140" i="2"/>
  <c r="F140" i="2"/>
  <c r="G139" i="2"/>
  <c r="H139" i="2"/>
  <c r="F139" i="2"/>
  <c r="I523" i="1"/>
  <c r="H138" i="2" l="1"/>
  <c r="G138" i="2"/>
  <c r="F138" i="2"/>
  <c r="G54" i="2"/>
  <c r="G53" i="2" s="1"/>
  <c r="G52" i="2" s="1"/>
  <c r="G51" i="2" s="1"/>
  <c r="H54" i="2"/>
  <c r="H53" i="2" s="1"/>
  <c r="H52" i="2" s="1"/>
  <c r="H51" i="2" s="1"/>
  <c r="F54" i="2"/>
  <c r="F53" i="2" s="1"/>
  <c r="F52" i="2" s="1"/>
  <c r="F51" i="2" s="1"/>
  <c r="I180" i="1"/>
  <c r="I179" i="1" s="1"/>
  <c r="I171" i="1" s="1"/>
  <c r="H180" i="1"/>
  <c r="H179" i="1" s="1"/>
  <c r="H171" i="1" s="1"/>
  <c r="G180" i="1"/>
  <c r="G179" i="1" s="1"/>
  <c r="G171" i="1" s="1"/>
  <c r="G93" i="2" l="1"/>
  <c r="G92" i="2" s="1"/>
  <c r="H93" i="2"/>
  <c r="H92" i="2" s="1"/>
  <c r="F93" i="2"/>
  <c r="F92" i="2" s="1"/>
  <c r="G95" i="2" l="1"/>
  <c r="G94" i="2" s="1"/>
  <c r="H95" i="2"/>
  <c r="H94" i="2" s="1"/>
  <c r="F95" i="2"/>
  <c r="F94" i="2" s="1"/>
  <c r="G97" i="2"/>
  <c r="G96" i="2" s="1"/>
  <c r="H97" i="2"/>
  <c r="H96" i="2" s="1"/>
  <c r="F97" i="2"/>
  <c r="F96" i="2" s="1"/>
  <c r="I330" i="1"/>
  <c r="H330" i="1"/>
  <c r="G330" i="1"/>
  <c r="I328" i="1"/>
  <c r="H328" i="1"/>
  <c r="G328" i="1"/>
  <c r="G91" i="2" l="1"/>
  <c r="G90" i="2" s="1"/>
  <c r="H91" i="2"/>
  <c r="H90" i="2" s="1"/>
  <c r="I325" i="1"/>
  <c r="I324" i="1" s="1"/>
  <c r="I323" i="1" s="1"/>
  <c r="G325" i="1"/>
  <c r="G324" i="1" s="1"/>
  <c r="G323" i="1" s="1"/>
  <c r="F91" i="2"/>
  <c r="F90" i="2" s="1"/>
  <c r="H325" i="1"/>
  <c r="H324" i="1" s="1"/>
  <c r="H323" i="1" s="1"/>
  <c r="G402" i="2" l="1"/>
  <c r="G401" i="2" s="1"/>
  <c r="G400" i="2" s="1"/>
  <c r="H402" i="2"/>
  <c r="H401" i="2" s="1"/>
  <c r="H400" i="2" s="1"/>
  <c r="F402" i="2"/>
  <c r="F401" i="2" s="1"/>
  <c r="F400" i="2" s="1"/>
  <c r="H624" i="1" l="1"/>
  <c r="I624" i="1"/>
  <c r="G624" i="1"/>
  <c r="H623" i="1"/>
  <c r="I623" i="1"/>
  <c r="G623" i="1"/>
  <c r="G622" i="1" s="1"/>
  <c r="H622" i="1"/>
  <c r="I622" i="1"/>
  <c r="I620" i="1" l="1"/>
  <c r="F54" i="3" s="1"/>
  <c r="F53" i="3" s="1"/>
  <c r="I621" i="1"/>
  <c r="H620" i="1"/>
  <c r="H619" i="1" s="1"/>
  <c r="H621" i="1"/>
  <c r="G620" i="1"/>
  <c r="G619" i="1" s="1"/>
  <c r="G621" i="1"/>
  <c r="G240" i="1"/>
  <c r="H240" i="1"/>
  <c r="I240" i="1"/>
  <c r="E54" i="3" l="1"/>
  <c r="E53" i="3" s="1"/>
  <c r="I619" i="1"/>
  <c r="D54" i="3"/>
  <c r="D53" i="3" s="1"/>
  <c r="H1070" i="1"/>
  <c r="I1070" i="1"/>
  <c r="G844" i="2" l="1"/>
  <c r="H844" i="2"/>
  <c r="F844" i="2"/>
  <c r="G203" i="1"/>
  <c r="G202" i="1" s="1"/>
  <c r="G679" i="2" l="1"/>
  <c r="H679" i="2"/>
  <c r="F679" i="2"/>
  <c r="H1041" i="1" l="1"/>
  <c r="I1041" i="1"/>
  <c r="G1041" i="1"/>
  <c r="G450" i="2" l="1"/>
  <c r="H450" i="2"/>
  <c r="F450" i="2"/>
  <c r="G645" i="1"/>
  <c r="G798" i="2" l="1"/>
  <c r="H798" i="2"/>
  <c r="F798" i="2"/>
  <c r="G816" i="2"/>
  <c r="G815" i="2" s="1"/>
  <c r="G814" i="2" s="1"/>
  <c r="G813" i="2" s="1"/>
  <c r="G812" i="2" s="1"/>
  <c r="H816" i="2"/>
  <c r="H815" i="2" s="1"/>
  <c r="H814" i="2" s="1"/>
  <c r="H813" i="2" s="1"/>
  <c r="H812" i="2" s="1"/>
  <c r="F816" i="2"/>
  <c r="F815" i="2" s="1"/>
  <c r="F814" i="2" s="1"/>
  <c r="F813" i="2" s="1"/>
  <c r="F812" i="2" s="1"/>
  <c r="I110" i="1"/>
  <c r="I109" i="1" s="1"/>
  <c r="I108" i="1" s="1"/>
  <c r="H110" i="1"/>
  <c r="H109" i="1" s="1"/>
  <c r="G110" i="1"/>
  <c r="G109" i="1" s="1"/>
  <c r="G108" i="1" s="1"/>
  <c r="H108" i="1" l="1"/>
  <c r="H107" i="1" s="1"/>
  <c r="I107" i="1"/>
  <c r="G107" i="1"/>
  <c r="G720" i="2" l="1"/>
  <c r="H720" i="2"/>
  <c r="G721" i="2"/>
  <c r="H721" i="2"/>
  <c r="G722" i="2"/>
  <c r="H722" i="2"/>
  <c r="F722" i="2"/>
  <c r="F721" i="2"/>
  <c r="F720" i="2"/>
  <c r="H1197" i="1"/>
  <c r="I1197" i="1"/>
  <c r="G1197" i="1"/>
  <c r="G716" i="2" l="1"/>
  <c r="H716" i="2"/>
  <c r="F716" i="2"/>
  <c r="G1014" i="1"/>
  <c r="G853" i="2" l="1"/>
  <c r="H853" i="2"/>
  <c r="F853" i="2"/>
  <c r="G487" i="1"/>
  <c r="G486" i="1" s="1"/>
  <c r="F859" i="2" l="1"/>
  <c r="G859" i="2"/>
  <c r="H859" i="2"/>
  <c r="G858" i="2"/>
  <c r="H858" i="2"/>
  <c r="F858" i="2"/>
  <c r="H123" i="1"/>
  <c r="I123" i="1"/>
  <c r="G123" i="1"/>
  <c r="F857" i="2" l="1"/>
  <c r="G857" i="2"/>
  <c r="H857" i="2"/>
  <c r="I170" i="1"/>
  <c r="H170" i="1"/>
  <c r="G170" i="1"/>
  <c r="E20" i="3" l="1"/>
  <c r="F20" i="3"/>
  <c r="D20" i="3"/>
  <c r="G73" i="2" l="1"/>
  <c r="H73" i="2"/>
  <c r="F73" i="2"/>
  <c r="G40" i="2" l="1"/>
  <c r="G39" i="2" s="1"/>
  <c r="G38" i="2" s="1"/>
  <c r="G37" i="2" s="1"/>
  <c r="H40" i="2"/>
  <c r="H39" i="2" s="1"/>
  <c r="H38" i="2" s="1"/>
  <c r="H37" i="2" s="1"/>
  <c r="G717" i="2"/>
  <c r="H717" i="2"/>
  <c r="F717" i="2"/>
  <c r="I972" i="1"/>
  <c r="I971" i="1" s="1"/>
  <c r="H972" i="1"/>
  <c r="H971" i="1" s="1"/>
  <c r="G1004" i="1"/>
  <c r="G1003" i="1" s="1"/>
  <c r="G1002" i="1" s="1"/>
  <c r="G1001" i="1" s="1"/>
  <c r="I1004" i="1"/>
  <c r="I1003" i="1" s="1"/>
  <c r="I1002" i="1" s="1"/>
  <c r="I1001" i="1" s="1"/>
  <c r="H1004" i="1"/>
  <c r="H1003" i="1" s="1"/>
  <c r="H1002" i="1" s="1"/>
  <c r="H1001" i="1" s="1"/>
  <c r="F40" i="2" l="1"/>
  <c r="F39" i="2" s="1"/>
  <c r="F38" i="2" s="1"/>
  <c r="F37" i="2" s="1"/>
  <c r="F36" i="2" s="1"/>
  <c r="G972" i="1"/>
  <c r="G971" i="1" s="1"/>
  <c r="G36" i="2"/>
  <c r="H36" i="2"/>
  <c r="G835" i="1" l="1"/>
  <c r="G72" i="2" l="1"/>
  <c r="H72" i="2"/>
  <c r="F72" i="2"/>
  <c r="G261" i="2"/>
  <c r="H261" i="2"/>
  <c r="F261" i="2"/>
  <c r="G376" i="1" l="1"/>
  <c r="G375" i="1" s="1"/>
  <c r="G338" i="1"/>
  <c r="F806" i="2" l="1"/>
  <c r="H806" i="2"/>
  <c r="G806" i="2"/>
  <c r="I1203" i="1" l="1"/>
  <c r="I1202" i="1" s="1"/>
  <c r="H1203" i="1"/>
  <c r="H1202" i="1" s="1"/>
  <c r="G145" i="2" l="1"/>
  <c r="H145" i="2"/>
  <c r="F145" i="2"/>
  <c r="G305" i="2"/>
  <c r="H305" i="2"/>
  <c r="F305" i="2"/>
  <c r="G307" i="2"/>
  <c r="G306" i="2" s="1"/>
  <c r="H307" i="2"/>
  <c r="H306" i="2" s="1"/>
  <c r="F307" i="2"/>
  <c r="F306" i="2" s="1"/>
  <c r="G310" i="2"/>
  <c r="H310" i="2"/>
  <c r="F310" i="2"/>
  <c r="G313" i="2"/>
  <c r="H313" i="2"/>
  <c r="F313" i="2"/>
  <c r="G316" i="2"/>
  <c r="H316" i="2"/>
  <c r="F316" i="2"/>
  <c r="G323" i="2"/>
  <c r="H323" i="2"/>
  <c r="F323" i="2"/>
  <c r="G326" i="2"/>
  <c r="H326" i="2"/>
  <c r="F326" i="2"/>
  <c r="G332" i="2"/>
  <c r="G331" i="2" s="1"/>
  <c r="H332" i="2"/>
  <c r="H331" i="2" s="1"/>
  <c r="F332" i="2"/>
  <c r="F331" i="2" s="1"/>
  <c r="G339" i="2"/>
  <c r="H339" i="2"/>
  <c r="F339" i="2"/>
  <c r="G342" i="2"/>
  <c r="H342" i="2"/>
  <c r="F342" i="2"/>
  <c r="G345" i="2"/>
  <c r="H345" i="2"/>
  <c r="F345" i="2"/>
  <c r="G350" i="2"/>
  <c r="H350" i="2"/>
  <c r="F350" i="2"/>
  <c r="G354" i="2"/>
  <c r="G353" i="2" s="1"/>
  <c r="H354" i="2"/>
  <c r="H353" i="2" s="1"/>
  <c r="F354" i="2"/>
  <c r="F353" i="2" s="1"/>
  <c r="G357" i="2"/>
  <c r="H357" i="2"/>
  <c r="F357" i="2"/>
  <c r="G360" i="2"/>
  <c r="H360" i="2"/>
  <c r="G359" i="2"/>
  <c r="H359" i="2"/>
  <c r="F360" i="2"/>
  <c r="H358" i="2" l="1"/>
  <c r="G358" i="2"/>
  <c r="I440" i="1"/>
  <c r="H440" i="1"/>
  <c r="G440" i="1"/>
  <c r="I442" i="1"/>
  <c r="H442" i="1"/>
  <c r="G442" i="1"/>
  <c r="I444" i="1"/>
  <c r="H444" i="1"/>
  <c r="G444" i="1"/>
  <c r="I446" i="1"/>
  <c r="H446" i="1"/>
  <c r="G446" i="1"/>
  <c r="I448" i="1"/>
  <c r="H448" i="1"/>
  <c r="G448" i="1"/>
  <c r="I450" i="1"/>
  <c r="H450" i="1"/>
  <c r="G450" i="1"/>
  <c r="I452" i="1"/>
  <c r="H452" i="1"/>
  <c r="G452" i="1"/>
  <c r="I454" i="1"/>
  <c r="H454" i="1"/>
  <c r="G454" i="1"/>
  <c r="I456" i="1"/>
  <c r="H456" i="1"/>
  <c r="G456" i="1"/>
  <c r="I458" i="1"/>
  <c r="H458" i="1"/>
  <c r="G458" i="1"/>
  <c r="I460" i="1"/>
  <c r="H460" i="1"/>
  <c r="G460" i="1"/>
  <c r="I462" i="1"/>
  <c r="H462" i="1"/>
  <c r="G462" i="1"/>
  <c r="I464" i="1"/>
  <c r="H464" i="1"/>
  <c r="G464" i="1"/>
  <c r="I466" i="1"/>
  <c r="H466" i="1"/>
  <c r="G466" i="1"/>
  <c r="H468" i="1"/>
  <c r="I468" i="1"/>
  <c r="G468" i="1"/>
  <c r="F359" i="2"/>
  <c r="F358" i="2" s="1"/>
  <c r="H356" i="2"/>
  <c r="H355" i="2" s="1"/>
  <c r="G356" i="2"/>
  <c r="G355" i="2" s="1"/>
  <c r="F356" i="2"/>
  <c r="F355" i="2" s="1"/>
  <c r="H352" i="2"/>
  <c r="H351" i="2" s="1"/>
  <c r="G352" i="2"/>
  <c r="G351" i="2" s="1"/>
  <c r="F352" i="2"/>
  <c r="F351" i="2" s="1"/>
  <c r="H349" i="2"/>
  <c r="H348" i="2" s="1"/>
  <c r="G349" i="2"/>
  <c r="G348" i="2" s="1"/>
  <c r="F349" i="2"/>
  <c r="F348" i="2" s="1"/>
  <c r="H347" i="2"/>
  <c r="H346" i="2" s="1"/>
  <c r="G347" i="2"/>
  <c r="G346" i="2" s="1"/>
  <c r="F347" i="2"/>
  <c r="F346" i="2" s="1"/>
  <c r="H344" i="2"/>
  <c r="H343" i="2" s="1"/>
  <c r="G344" i="2"/>
  <c r="G343" i="2" s="1"/>
  <c r="F344" i="2"/>
  <c r="F343" i="2" s="1"/>
  <c r="H341" i="2"/>
  <c r="H340" i="2" s="1"/>
  <c r="G341" i="2"/>
  <c r="G340" i="2" s="1"/>
  <c r="F341" i="2"/>
  <c r="F340" i="2" s="1"/>
  <c r="H338" i="2"/>
  <c r="H337" i="2" s="1"/>
  <c r="G338" i="2"/>
  <c r="G337" i="2" s="1"/>
  <c r="F338" i="2"/>
  <c r="F337" i="2" s="1"/>
  <c r="H336" i="2"/>
  <c r="H335" i="2" s="1"/>
  <c r="G336" i="2"/>
  <c r="G335" i="2" s="1"/>
  <c r="F336" i="2"/>
  <c r="F335" i="2" s="1"/>
  <c r="H334" i="2"/>
  <c r="H333" i="2" s="1"/>
  <c r="G334" i="2"/>
  <c r="G333" i="2" s="1"/>
  <c r="F334" i="2"/>
  <c r="F333" i="2" s="1"/>
  <c r="H330" i="2"/>
  <c r="H329" i="2" s="1"/>
  <c r="G330" i="2"/>
  <c r="G329" i="2" s="1"/>
  <c r="F330" i="2"/>
  <c r="F329" i="2" s="1"/>
  <c r="H328" i="2"/>
  <c r="H327" i="2" s="1"/>
  <c r="G328" i="2"/>
  <c r="G327" i="2" s="1"/>
  <c r="F328" i="2"/>
  <c r="F327" i="2" s="1"/>
  <c r="H325" i="2"/>
  <c r="H324" i="2" s="1"/>
  <c r="G325" i="2"/>
  <c r="G324" i="2" s="1"/>
  <c r="F325" i="2"/>
  <c r="F324" i="2" s="1"/>
  <c r="H322" i="2"/>
  <c r="H321" i="2" s="1"/>
  <c r="G322" i="2"/>
  <c r="G321" i="2" s="1"/>
  <c r="F322" i="2"/>
  <c r="F321" i="2" s="1"/>
  <c r="H320" i="2"/>
  <c r="H319" i="2" s="1"/>
  <c r="G320" i="2"/>
  <c r="G319" i="2" s="1"/>
  <c r="F320" i="2"/>
  <c r="F319" i="2" s="1"/>
  <c r="H318" i="2"/>
  <c r="H317" i="2" s="1"/>
  <c r="G318" i="2"/>
  <c r="G317" i="2" s="1"/>
  <c r="F318" i="2"/>
  <c r="F317" i="2" s="1"/>
  <c r="H315" i="2"/>
  <c r="H314" i="2" s="1"/>
  <c r="G315" i="2"/>
  <c r="G314" i="2" s="1"/>
  <c r="F315" i="2"/>
  <c r="F314" i="2" s="1"/>
  <c r="H312" i="2"/>
  <c r="H311" i="2" s="1"/>
  <c r="G312" i="2"/>
  <c r="G311" i="2" s="1"/>
  <c r="F312" i="2"/>
  <c r="F311" i="2" s="1"/>
  <c r="H309" i="2"/>
  <c r="H308" i="2" s="1"/>
  <c r="G309" i="2"/>
  <c r="G308" i="2" s="1"/>
  <c r="F309" i="2"/>
  <c r="F308" i="2" s="1"/>
  <c r="G304" i="2"/>
  <c r="G303" i="2" s="1"/>
  <c r="H304" i="2"/>
  <c r="H303" i="2" s="1"/>
  <c r="F304" i="2"/>
  <c r="F303" i="2" s="1"/>
  <c r="I278" i="1"/>
  <c r="H278" i="1"/>
  <c r="G278" i="1"/>
  <c r="I276" i="1"/>
  <c r="H276" i="1"/>
  <c r="G276" i="1"/>
  <c r="I274" i="1"/>
  <c r="H274" i="1"/>
  <c r="G274" i="1"/>
  <c r="I272" i="1"/>
  <c r="H272" i="1"/>
  <c r="G272" i="1"/>
  <c r="I270" i="1"/>
  <c r="H270" i="1"/>
  <c r="G270" i="1"/>
  <c r="I268" i="1"/>
  <c r="H268" i="1"/>
  <c r="G268" i="1"/>
  <c r="I266" i="1"/>
  <c r="H266" i="1"/>
  <c r="G266" i="1"/>
  <c r="I264" i="1"/>
  <c r="H264" i="1"/>
  <c r="G264" i="1"/>
  <c r="I262" i="1"/>
  <c r="H262" i="1"/>
  <c r="G262" i="1"/>
  <c r="I260" i="1"/>
  <c r="H260" i="1"/>
  <c r="G260" i="1"/>
  <c r="I258" i="1"/>
  <c r="H258" i="1"/>
  <c r="G258" i="1"/>
  <c r="I256" i="1"/>
  <c r="H256" i="1"/>
  <c r="G256" i="1"/>
  <c r="I254" i="1"/>
  <c r="H254" i="1"/>
  <c r="G254" i="1"/>
  <c r="I252" i="1"/>
  <c r="H252" i="1"/>
  <c r="G252" i="1"/>
  <c r="I250" i="1"/>
  <c r="H250" i="1"/>
  <c r="G250" i="1"/>
  <c r="I248" i="1"/>
  <c r="H248" i="1"/>
  <c r="G248" i="1"/>
  <c r="I246" i="1"/>
  <c r="H246" i="1"/>
  <c r="G246" i="1"/>
  <c r="I244" i="1"/>
  <c r="H244" i="1"/>
  <c r="G244" i="1"/>
  <c r="I242" i="1"/>
  <c r="H242" i="1"/>
  <c r="G242" i="1"/>
  <c r="I239" i="1" l="1"/>
  <c r="I238" i="1" s="1"/>
  <c r="I237" i="1" s="1"/>
  <c r="H239" i="1"/>
  <c r="H238" i="1" s="1"/>
  <c r="H237" i="1" s="1"/>
  <c r="G239" i="1"/>
  <c r="G238" i="1" s="1"/>
  <c r="G237" i="1" s="1"/>
  <c r="G438" i="1"/>
  <c r="G852" i="2"/>
  <c r="G851" i="2" s="1"/>
  <c r="H852" i="2"/>
  <c r="H851" i="2" s="1"/>
  <c r="F852" i="2"/>
  <c r="F851" i="2" s="1"/>
  <c r="G138" i="1"/>
  <c r="G137" i="1" s="1"/>
  <c r="G385" i="2"/>
  <c r="H385" i="2"/>
  <c r="F385" i="2"/>
  <c r="I165" i="1"/>
  <c r="I164" i="1" s="1"/>
  <c r="I163" i="1" s="1"/>
  <c r="H165" i="1"/>
  <c r="H164" i="1" s="1"/>
  <c r="H163" i="1" s="1"/>
  <c r="G165" i="1"/>
  <c r="G164" i="1" s="1"/>
  <c r="G163" i="1" s="1"/>
  <c r="I161" i="1"/>
  <c r="I160" i="1" s="1"/>
  <c r="I159" i="1" s="1"/>
  <c r="H161" i="1"/>
  <c r="H160" i="1" s="1"/>
  <c r="H159" i="1" s="1"/>
  <c r="F381" i="2"/>
  <c r="I158" i="1" l="1"/>
  <c r="H158" i="1"/>
  <c r="G161" i="1"/>
  <c r="G160" i="1" s="1"/>
  <c r="G159" i="1" s="1"/>
  <c r="G158" i="1" s="1"/>
  <c r="H381" i="2"/>
  <c r="G381" i="2"/>
  <c r="F456" i="2" l="1"/>
  <c r="G456" i="2"/>
  <c r="H456" i="2"/>
  <c r="G455" i="2"/>
  <c r="H455" i="2"/>
  <c r="F455" i="2"/>
  <c r="I720" i="1"/>
  <c r="H720" i="1"/>
  <c r="G720" i="1"/>
  <c r="G454" i="2" l="1"/>
  <c r="H454" i="2"/>
  <c r="F454" i="2"/>
  <c r="G735" i="2"/>
  <c r="H735" i="2"/>
  <c r="F736" i="2"/>
  <c r="F737" i="2"/>
  <c r="F739" i="2"/>
  <c r="F738" i="2" s="1"/>
  <c r="F741" i="2"/>
  <c r="F742" i="2"/>
  <c r="F744" i="2"/>
  <c r="F745" i="2"/>
  <c r="F747" i="2"/>
  <c r="F746" i="2" s="1"/>
  <c r="F749" i="2"/>
  <c r="F750" i="2"/>
  <c r="F753" i="2"/>
  <c r="F754" i="2"/>
  <c r="F755" i="2"/>
  <c r="F756" i="2"/>
  <c r="F761" i="2"/>
  <c r="F760" i="2" s="1"/>
  <c r="F759" i="2" s="1"/>
  <c r="F758" i="2" s="1"/>
  <c r="F757" i="2" s="1"/>
  <c r="F772" i="2"/>
  <c r="F777" i="2"/>
  <c r="F778" i="2"/>
  <c r="F780" i="2"/>
  <c r="F781" i="2"/>
  <c r="F783" i="2"/>
  <c r="F782" i="2" s="1"/>
  <c r="F786" i="2"/>
  <c r="F787" i="2"/>
  <c r="F788" i="2"/>
  <c r="F791" i="2"/>
  <c r="F792" i="2"/>
  <c r="F793" i="2"/>
  <c r="F794" i="2"/>
  <c r="F795" i="2"/>
  <c r="F799" i="2"/>
  <c r="F800" i="2"/>
  <c r="F801" i="2"/>
  <c r="F802" i="2"/>
  <c r="F805" i="2"/>
  <c r="F807" i="2"/>
  <c r="F808" i="2"/>
  <c r="F811" i="2"/>
  <c r="F810" i="2" s="1"/>
  <c r="F809" i="2" s="1"/>
  <c r="F825" i="2"/>
  <c r="F824" i="2" s="1"/>
  <c r="F827" i="2"/>
  <c r="F826" i="2" s="1"/>
  <c r="F829" i="2"/>
  <c r="F830" i="2"/>
  <c r="F831" i="2"/>
  <c r="F833" i="2"/>
  <c r="F832" i="2" s="1"/>
  <c r="F835" i="2"/>
  <c r="F836" i="2"/>
  <c r="F838" i="2"/>
  <c r="F837" i="2" s="1"/>
  <c r="F840" i="2"/>
  <c r="F841" i="2"/>
  <c r="F842" i="2"/>
  <c r="F843" i="2"/>
  <c r="F846" i="2"/>
  <c r="F845" i="2" s="1"/>
  <c r="F848" i="2"/>
  <c r="F849" i="2"/>
  <c r="F850" i="2"/>
  <c r="F855" i="2"/>
  <c r="F856" i="2"/>
  <c r="F861" i="2"/>
  <c r="F862" i="2"/>
  <c r="F735" i="2"/>
  <c r="F771" i="2" l="1"/>
  <c r="F768" i="2" s="1"/>
  <c r="F767" i="2" s="1"/>
  <c r="F839" i="2"/>
  <c r="F797" i="2"/>
  <c r="F796" i="2" s="1"/>
  <c r="F804" i="2"/>
  <c r="F803" i="2" s="1"/>
  <c r="F743" i="2"/>
  <c r="F785" i="2"/>
  <c r="F784" i="2" s="1"/>
  <c r="F779" i="2"/>
  <c r="F740" i="2"/>
  <c r="F834" i="2"/>
  <c r="F828" i="2"/>
  <c r="F847" i="2"/>
  <c r="F790" i="2"/>
  <c r="F789" i="2" s="1"/>
  <c r="F776" i="2"/>
  <c r="F860" i="2"/>
  <c r="F854" i="2"/>
  <c r="F752" i="2"/>
  <c r="F751" i="2" s="1"/>
  <c r="H1075" i="1"/>
  <c r="I1075" i="1"/>
  <c r="G1075" i="1"/>
  <c r="F748" i="2" s="1"/>
  <c r="H1073" i="1"/>
  <c r="I1073" i="1"/>
  <c r="G1073" i="1"/>
  <c r="G1070" i="1"/>
  <c r="H1067" i="1"/>
  <c r="I1067" i="1"/>
  <c r="G1067" i="1"/>
  <c r="H1065" i="1"/>
  <c r="I1065" i="1"/>
  <c r="G1065" i="1"/>
  <c r="H1061" i="1"/>
  <c r="H1100" i="1" s="1"/>
  <c r="I1061" i="1"/>
  <c r="G1061" i="1"/>
  <c r="G1100" i="1" s="1"/>
  <c r="H1049" i="1"/>
  <c r="H1048" i="1" s="1"/>
  <c r="I1049" i="1"/>
  <c r="I1048" i="1" s="1"/>
  <c r="G1049" i="1"/>
  <c r="G1048" i="1" s="1"/>
  <c r="H1045" i="1"/>
  <c r="H1044" i="1" s="1"/>
  <c r="I1045" i="1"/>
  <c r="I1044" i="1" s="1"/>
  <c r="G1045" i="1"/>
  <c r="G1044" i="1" s="1"/>
  <c r="H1037" i="1"/>
  <c r="H1033" i="1" s="1"/>
  <c r="I1037" i="1"/>
  <c r="I1033" i="1" s="1"/>
  <c r="G1037" i="1"/>
  <c r="G1033" i="1" s="1"/>
  <c r="H1030" i="1"/>
  <c r="H1029" i="1" s="1"/>
  <c r="H1028" i="1" s="1"/>
  <c r="I1030" i="1"/>
  <c r="I1029" i="1" s="1"/>
  <c r="I1028" i="1" s="1"/>
  <c r="G1030" i="1"/>
  <c r="G1029" i="1" s="1"/>
  <c r="G1028" i="1" s="1"/>
  <c r="H1024" i="1"/>
  <c r="H1023" i="1" s="1"/>
  <c r="H1022" i="1" s="1"/>
  <c r="H1021" i="1" s="1"/>
  <c r="I1024" i="1"/>
  <c r="I1023" i="1" s="1"/>
  <c r="I1022" i="1" s="1"/>
  <c r="I1021" i="1" s="1"/>
  <c r="G1024" i="1"/>
  <c r="G1023" i="1" s="1"/>
  <c r="G1022" i="1" s="1"/>
  <c r="G1021" i="1" s="1"/>
  <c r="H1017" i="1"/>
  <c r="I1017" i="1"/>
  <c r="G1017" i="1"/>
  <c r="H1014" i="1"/>
  <c r="I1014" i="1"/>
  <c r="H1009" i="1"/>
  <c r="H1008" i="1" s="1"/>
  <c r="H1007" i="1" s="1"/>
  <c r="I1009" i="1"/>
  <c r="I1008" i="1" s="1"/>
  <c r="I1007" i="1" s="1"/>
  <c r="G1009" i="1"/>
  <c r="G1008" i="1" s="1"/>
  <c r="G1007" i="1" s="1"/>
  <c r="H996" i="1"/>
  <c r="H995" i="1" s="1"/>
  <c r="I996" i="1"/>
  <c r="I995" i="1" s="1"/>
  <c r="G996" i="1"/>
  <c r="G995" i="1" s="1"/>
  <c r="H993" i="1"/>
  <c r="H992" i="1" s="1"/>
  <c r="I993" i="1"/>
  <c r="I992" i="1" s="1"/>
  <c r="G993" i="1"/>
  <c r="G992" i="1" s="1"/>
  <c r="H975" i="1"/>
  <c r="H974" i="1" s="1"/>
  <c r="I975" i="1"/>
  <c r="I974" i="1" s="1"/>
  <c r="G975" i="1"/>
  <c r="G974" i="1" s="1"/>
  <c r="H968" i="1"/>
  <c r="H967" i="1" s="1"/>
  <c r="I968" i="1"/>
  <c r="I967" i="1" s="1"/>
  <c r="G968" i="1"/>
  <c r="G967" i="1" s="1"/>
  <c r="H964" i="1"/>
  <c r="H963" i="1" s="1"/>
  <c r="I964" i="1"/>
  <c r="I963" i="1" s="1"/>
  <c r="G964" i="1"/>
  <c r="G963" i="1" s="1"/>
  <c r="H949" i="1"/>
  <c r="H938" i="1" s="1"/>
  <c r="I949" i="1"/>
  <c r="I938" i="1" s="1"/>
  <c r="G949" i="1"/>
  <c r="G938" i="1" s="1"/>
  <c r="H930" i="1"/>
  <c r="I930" i="1"/>
  <c r="G930" i="1"/>
  <c r="H927" i="1"/>
  <c r="I927" i="1"/>
  <c r="G927" i="1"/>
  <c r="H924" i="1"/>
  <c r="I924" i="1"/>
  <c r="G924" i="1"/>
  <c r="G873" i="1"/>
  <c r="G891" i="1"/>
  <c r="G890" i="1" s="1"/>
  <c r="G895" i="1"/>
  <c r="G894" i="1" s="1"/>
  <c r="G898" i="1"/>
  <c r="G897" i="1" s="1"/>
  <c r="G905" i="1"/>
  <c r="G904" i="1" s="1"/>
  <c r="H873" i="1"/>
  <c r="H872" i="1" s="1"/>
  <c r="H871" i="1" s="1"/>
  <c r="I873" i="1"/>
  <c r="I872" i="1" s="1"/>
  <c r="I871" i="1" s="1"/>
  <c r="G674" i="2"/>
  <c r="H674" i="2"/>
  <c r="F674" i="2"/>
  <c r="I1051" i="1" l="1"/>
  <c r="I1032" i="1" s="1"/>
  <c r="I1100" i="1"/>
  <c r="G1051" i="1"/>
  <c r="G1032" i="1" s="1"/>
  <c r="H1051" i="1"/>
  <c r="H1032" i="1" s="1"/>
  <c r="I979" i="1"/>
  <c r="G979" i="1"/>
  <c r="H979" i="1"/>
  <c r="H937" i="1"/>
  <c r="G937" i="1"/>
  <c r="I937" i="1"/>
  <c r="G872" i="1"/>
  <c r="G871" i="1" s="1"/>
  <c r="G885" i="1"/>
  <c r="G923" i="1"/>
  <c r="F775" i="2"/>
  <c r="F774" i="2" s="1"/>
  <c r="I1013" i="1"/>
  <c r="I1012" i="1" s="1"/>
  <c r="H1013" i="1"/>
  <c r="H1012" i="1" s="1"/>
  <c r="G1013" i="1"/>
  <c r="G1012" i="1" s="1"/>
  <c r="H923" i="1"/>
  <c r="I923" i="1"/>
  <c r="G880" i="1" l="1"/>
  <c r="G879" i="1" s="1"/>
  <c r="G870" i="1" s="1"/>
  <c r="I1027" i="1"/>
  <c r="H1006" i="1"/>
  <c r="H1000" i="1" s="1"/>
  <c r="G1006" i="1"/>
  <c r="G1000" i="1" s="1"/>
  <c r="I1006" i="1"/>
  <c r="I1000" i="1" s="1"/>
  <c r="H913" i="1"/>
  <c r="H912" i="1" s="1"/>
  <c r="G913" i="1"/>
  <c r="G912" i="1" s="1"/>
  <c r="I913" i="1"/>
  <c r="I912" i="1" s="1"/>
  <c r="G1027" i="1" l="1"/>
  <c r="G1026" i="1" s="1"/>
  <c r="I1026" i="1"/>
  <c r="H1027" i="1"/>
  <c r="H1026" i="1" s="1"/>
  <c r="G667" i="2"/>
  <c r="H667" i="2"/>
  <c r="F667" i="2"/>
  <c r="G671" i="2"/>
  <c r="H671" i="2"/>
  <c r="F671" i="2"/>
  <c r="I1102" i="1"/>
  <c r="H1102" i="1"/>
  <c r="G1102" i="1"/>
  <c r="G711" i="2"/>
  <c r="G710" i="2" s="1"/>
  <c r="H711" i="2"/>
  <c r="H710" i="2" s="1"/>
  <c r="F711" i="2"/>
  <c r="F710" i="2" s="1"/>
  <c r="F734" i="2"/>
  <c r="F733" i="2" s="1"/>
  <c r="F723" i="2" s="1"/>
  <c r="G734" i="2"/>
  <c r="H734" i="2"/>
  <c r="G736" i="2"/>
  <c r="H736" i="2"/>
  <c r="G737" i="2"/>
  <c r="H737" i="2"/>
  <c r="G739" i="2"/>
  <c r="G738" i="2" s="1"/>
  <c r="H739" i="2"/>
  <c r="H738" i="2" s="1"/>
  <c r="G741" i="2"/>
  <c r="H741" i="2"/>
  <c r="G742" i="2"/>
  <c r="H742" i="2"/>
  <c r="G744" i="2"/>
  <c r="H744" i="2"/>
  <c r="G745" i="2"/>
  <c r="H745" i="2"/>
  <c r="G747" i="2"/>
  <c r="G746" i="2" s="1"/>
  <c r="H747" i="2"/>
  <c r="H746" i="2" s="1"/>
  <c r="G748" i="2"/>
  <c r="H748" i="2"/>
  <c r="G749" i="2"/>
  <c r="H749" i="2"/>
  <c r="G750" i="2"/>
  <c r="H750" i="2"/>
  <c r="H715" i="2"/>
  <c r="F715" i="2"/>
  <c r="F705" i="2"/>
  <c r="G705" i="2"/>
  <c r="H705" i="2"/>
  <c r="G704" i="2"/>
  <c r="H704" i="2"/>
  <c r="F704" i="2"/>
  <c r="G678" i="2"/>
  <c r="G677" i="2" s="1"/>
  <c r="H678" i="2"/>
  <c r="H677" i="2" s="1"/>
  <c r="F678" i="2"/>
  <c r="F677" i="2" s="1"/>
  <c r="G666" i="2"/>
  <c r="H666" i="2"/>
  <c r="F666" i="2"/>
  <c r="G663" i="2"/>
  <c r="H663" i="2"/>
  <c r="F663" i="2"/>
  <c r="G761" i="2"/>
  <c r="H761" i="2"/>
  <c r="F714" i="2"/>
  <c r="F718" i="2"/>
  <c r="G714" i="2"/>
  <c r="H714" i="2"/>
  <c r="F599" i="2"/>
  <c r="G599" i="2"/>
  <c r="H599" i="2"/>
  <c r="G598" i="2"/>
  <c r="H598" i="2"/>
  <c r="F598" i="2"/>
  <c r="G718" i="2"/>
  <c r="H718" i="2"/>
  <c r="F703" i="2"/>
  <c r="F707" i="2"/>
  <c r="F708" i="2"/>
  <c r="F709" i="2"/>
  <c r="G709" i="2"/>
  <c r="H709" i="2"/>
  <c r="G675" i="2"/>
  <c r="H675" i="2"/>
  <c r="F675" i="2"/>
  <c r="G698" i="2"/>
  <c r="H698" i="2"/>
  <c r="F698" i="2"/>
  <c r="G700" i="2"/>
  <c r="H700" i="2"/>
  <c r="F700" i="2"/>
  <c r="G703" i="2"/>
  <c r="H703" i="2"/>
  <c r="G708" i="2"/>
  <c r="H708" i="2"/>
  <c r="G754" i="2"/>
  <c r="H754" i="2"/>
  <c r="G756" i="2"/>
  <c r="H756" i="2"/>
  <c r="G673" i="2"/>
  <c r="H673" i="2"/>
  <c r="F673" i="2"/>
  <c r="G669" i="2"/>
  <c r="H669" i="2"/>
  <c r="F669" i="2"/>
  <c r="G665" i="2"/>
  <c r="H665" i="2"/>
  <c r="F665" i="2"/>
  <c r="G662" i="2"/>
  <c r="H662" i="2"/>
  <c r="F662" i="2"/>
  <c r="F607" i="2"/>
  <c r="G607" i="2"/>
  <c r="H607" i="2"/>
  <c r="F608" i="2"/>
  <c r="G608" i="2"/>
  <c r="H608" i="2"/>
  <c r="F611" i="2"/>
  <c r="G611" i="2"/>
  <c r="H611" i="2"/>
  <c r="F612" i="2"/>
  <c r="G612" i="2"/>
  <c r="H612" i="2"/>
  <c r="F614" i="2"/>
  <c r="G614" i="2"/>
  <c r="H614" i="2"/>
  <c r="F615" i="2"/>
  <c r="G615" i="2"/>
  <c r="H615" i="2"/>
  <c r="F617" i="2"/>
  <c r="G617" i="2"/>
  <c r="H617" i="2"/>
  <c r="F618" i="2"/>
  <c r="G618" i="2"/>
  <c r="H618" i="2"/>
  <c r="G602" i="2"/>
  <c r="G601" i="2" s="1"/>
  <c r="H602" i="2"/>
  <c r="H601" i="2" s="1"/>
  <c r="F602" i="2"/>
  <c r="F601" i="2" s="1"/>
  <c r="G755" i="2"/>
  <c r="G753" i="2"/>
  <c r="H707" i="2"/>
  <c r="G707" i="2"/>
  <c r="H699" i="2"/>
  <c r="G699" i="2"/>
  <c r="H697" i="2"/>
  <c r="G697" i="2"/>
  <c r="F697" i="2"/>
  <c r="H672" i="2"/>
  <c r="G672" i="2"/>
  <c r="H664" i="2"/>
  <c r="G664" i="2"/>
  <c r="H661" i="2"/>
  <c r="G661" i="2"/>
  <c r="F661" i="2"/>
  <c r="G621" i="2"/>
  <c r="G620" i="2" s="1"/>
  <c r="G619" i="2" s="1"/>
  <c r="H621" i="2"/>
  <c r="H620" i="2" s="1"/>
  <c r="H619" i="2" s="1"/>
  <c r="F621" i="2"/>
  <c r="F620" i="2" s="1"/>
  <c r="F619" i="2" s="1"/>
  <c r="F672" i="2"/>
  <c r="H668" i="2"/>
  <c r="G668" i="2"/>
  <c r="F668" i="2"/>
  <c r="F664" i="2"/>
  <c r="H755" i="2"/>
  <c r="H898" i="1"/>
  <c r="H897" i="1" s="1"/>
  <c r="I895" i="1"/>
  <c r="I894" i="1" s="1"/>
  <c r="H895" i="1"/>
  <c r="H894" i="1" s="1"/>
  <c r="I891" i="1"/>
  <c r="I890" i="1" s="1"/>
  <c r="H891" i="1"/>
  <c r="H890" i="1" s="1"/>
  <c r="F551" i="2"/>
  <c r="F550" i="2" s="1"/>
  <c r="F546" i="2" s="1"/>
  <c r="G554" i="2"/>
  <c r="G553" i="2" s="1"/>
  <c r="H554" i="2"/>
  <c r="H553" i="2" s="1"/>
  <c r="I841" i="1"/>
  <c r="H841" i="1"/>
  <c r="G841" i="1"/>
  <c r="G839" i="1"/>
  <c r="I839" i="1"/>
  <c r="H839" i="1"/>
  <c r="G564" i="2"/>
  <c r="G563" i="2" s="1"/>
  <c r="G562" i="2" s="1"/>
  <c r="F564" i="2"/>
  <c r="F563" i="2" s="1"/>
  <c r="F562" i="2" s="1"/>
  <c r="H561" i="2"/>
  <c r="H560" i="2" s="1"/>
  <c r="H559" i="2" s="1"/>
  <c r="F561" i="2"/>
  <c r="F560" i="2" s="1"/>
  <c r="F559" i="2" s="1"/>
  <c r="G829" i="1"/>
  <c r="G828" i="1" s="1"/>
  <c r="G834" i="1"/>
  <c r="G847" i="1"/>
  <c r="G850" i="1"/>
  <c r="G853" i="1"/>
  <c r="G855" i="1"/>
  <c r="G864" i="1"/>
  <c r="G863" i="1" s="1"/>
  <c r="G867" i="1"/>
  <c r="G866" i="1" s="1"/>
  <c r="H564" i="2"/>
  <c r="H563" i="2" s="1"/>
  <c r="H562" i="2" s="1"/>
  <c r="H829" i="1"/>
  <c r="H828" i="1" s="1"/>
  <c r="G820" i="1"/>
  <c r="G819" i="1" s="1"/>
  <c r="G826" i="1"/>
  <c r="G825" i="1" s="1"/>
  <c r="H826" i="1"/>
  <c r="H825" i="1" s="1"/>
  <c r="I826" i="1"/>
  <c r="I825" i="1" s="1"/>
  <c r="G1093" i="1" l="1"/>
  <c r="G1092" i="1" s="1"/>
  <c r="G1091" i="1" s="1"/>
  <c r="H1093" i="1"/>
  <c r="H1092" i="1" s="1"/>
  <c r="H1091" i="1" s="1"/>
  <c r="I1093" i="1"/>
  <c r="I1092" i="1" s="1"/>
  <c r="I1091" i="1" s="1"/>
  <c r="H838" i="1"/>
  <c r="G743" i="2"/>
  <c r="G740" i="2"/>
  <c r="H743" i="2"/>
  <c r="H740" i="2"/>
  <c r="H733" i="2"/>
  <c r="G733" i="2"/>
  <c r="G610" i="2"/>
  <c r="F606" i="2"/>
  <c r="F600" i="2" s="1"/>
  <c r="F660" i="2"/>
  <c r="F632" i="2" s="1"/>
  <c r="G660" i="2"/>
  <c r="G632" i="2" s="1"/>
  <c r="H660" i="2"/>
  <c r="H632" i="2" s="1"/>
  <c r="G613" i="2"/>
  <c r="H606" i="2"/>
  <c r="H600" i="2" s="1"/>
  <c r="F713" i="2"/>
  <c r="H616" i="2"/>
  <c r="F613" i="2"/>
  <c r="H610" i="2"/>
  <c r="G606" i="2"/>
  <c r="G600" i="2" s="1"/>
  <c r="H713" i="2"/>
  <c r="G616" i="2"/>
  <c r="F616" i="2"/>
  <c r="H613" i="2"/>
  <c r="F610" i="2"/>
  <c r="G715" i="2"/>
  <c r="G713" i="2" s="1"/>
  <c r="H719" i="2"/>
  <c r="F719" i="2"/>
  <c r="I898" i="1"/>
  <c r="I897" i="1" s="1"/>
  <c r="G719" i="2"/>
  <c r="F597" i="2"/>
  <c r="F596" i="2" s="1"/>
  <c r="G597" i="2"/>
  <c r="G596" i="2" s="1"/>
  <c r="H597" i="2"/>
  <c r="H596" i="2" s="1"/>
  <c r="H702" i="2"/>
  <c r="H701" i="2" s="1"/>
  <c r="G702" i="2"/>
  <c r="G701" i="2" s="1"/>
  <c r="F702" i="2"/>
  <c r="F701" i="2" s="1"/>
  <c r="H696" i="2"/>
  <c r="H695" i="2" s="1"/>
  <c r="F699" i="2"/>
  <c r="F696" i="2" s="1"/>
  <c r="F695" i="2" s="1"/>
  <c r="G752" i="2"/>
  <c r="G751" i="2" s="1"/>
  <c r="G696" i="2"/>
  <c r="G695" i="2" s="1"/>
  <c r="H753" i="2"/>
  <c r="H752" i="2" s="1"/>
  <c r="H751" i="2" s="1"/>
  <c r="G818" i="1"/>
  <c r="F556" i="2"/>
  <c r="F555" i="2" s="1"/>
  <c r="F554" i="2"/>
  <c r="F553" i="2" s="1"/>
  <c r="H556" i="2"/>
  <c r="H555" i="2" s="1"/>
  <c r="H552" i="2" s="1"/>
  <c r="G556" i="2"/>
  <c r="G555" i="2" s="1"/>
  <c r="G552" i="2" s="1"/>
  <c r="G846" i="1"/>
  <c r="G845" i="1" s="1"/>
  <c r="G844" i="1" s="1"/>
  <c r="G843" i="1" s="1"/>
  <c r="I838" i="1"/>
  <c r="G862" i="1"/>
  <c r="G861" i="1" s="1"/>
  <c r="G838" i="1"/>
  <c r="G833" i="1" s="1"/>
  <c r="G832" i="1" s="1"/>
  <c r="G831" i="1" s="1"/>
  <c r="G561" i="2"/>
  <c r="G560" i="2" s="1"/>
  <c r="G559" i="2" s="1"/>
  <c r="I829" i="1"/>
  <c r="I828" i="1" s="1"/>
  <c r="G723" i="2" l="1"/>
  <c r="H723" i="2"/>
  <c r="F552" i="2"/>
  <c r="F545" i="2" s="1"/>
  <c r="F712" i="2"/>
  <c r="G712" i="2"/>
  <c r="H712" i="2"/>
  <c r="F609" i="2"/>
  <c r="G609" i="2"/>
  <c r="G595" i="2" s="1"/>
  <c r="H609" i="2"/>
  <c r="F595" i="2" l="1"/>
  <c r="G631" i="2"/>
  <c r="H631" i="2"/>
  <c r="H595" i="2"/>
  <c r="G594" i="2" l="1"/>
  <c r="H594" i="2"/>
  <c r="F631" i="2" l="1"/>
  <c r="F594" i="2" l="1"/>
  <c r="F821" i="2" l="1"/>
  <c r="F820" i="2" s="1"/>
  <c r="G763" i="2" l="1"/>
  <c r="G1158" i="1" l="1"/>
  <c r="G1167" i="1"/>
  <c r="G1166" i="1" s="1"/>
  <c r="G1173" i="1"/>
  <c r="G1172" i="1" s="1"/>
  <c r="G1177" i="1"/>
  <c r="G1176" i="1" s="1"/>
  <c r="G1183" i="1"/>
  <c r="G1186" i="1"/>
  <c r="G1189" i="1"/>
  <c r="G1192" i="1"/>
  <c r="G1191" i="1" s="1"/>
  <c r="G1196" i="1"/>
  <c r="F763" i="2" l="1"/>
  <c r="F762" i="2" s="1"/>
  <c r="H763" i="2"/>
  <c r="G1182" i="1"/>
  <c r="G1165" i="1"/>
  <c r="G1157" i="1" s="1"/>
  <c r="G1181" i="1" l="1"/>
  <c r="G1180" i="1" s="1"/>
  <c r="G1179" i="1" s="1"/>
  <c r="F508" i="2"/>
  <c r="G508" i="2"/>
  <c r="H508" i="2"/>
  <c r="F509" i="2"/>
  <c r="G509" i="2"/>
  <c r="H509" i="2"/>
  <c r="F469" i="2" l="1"/>
  <c r="G242" i="2" l="1"/>
  <c r="G241" i="2" s="1"/>
  <c r="G240" i="2" s="1"/>
  <c r="G239" i="2" s="1"/>
  <c r="H242" i="2"/>
  <c r="H241" i="2" s="1"/>
  <c r="H240" i="2" s="1"/>
  <c r="H239" i="2" s="1"/>
  <c r="F242" i="2"/>
  <c r="F241" i="2" s="1"/>
  <c r="F240" i="2" s="1"/>
  <c r="F239" i="2" s="1"/>
  <c r="I360" i="1" l="1"/>
  <c r="I359" i="1" s="1"/>
  <c r="I358" i="1" s="1"/>
  <c r="H360" i="1"/>
  <c r="H359" i="1" s="1"/>
  <c r="H358" i="1" s="1"/>
  <c r="G360" i="1"/>
  <c r="G359" i="1" s="1"/>
  <c r="G358" i="1" s="1"/>
  <c r="G180" i="2" l="1"/>
  <c r="H180" i="2"/>
  <c r="F180" i="2"/>
  <c r="I350" i="1"/>
  <c r="I349" i="1" s="1"/>
  <c r="H350" i="1"/>
  <c r="H349" i="1" s="1"/>
  <c r="G350" i="1"/>
  <c r="G349" i="1" s="1"/>
  <c r="G151" i="2"/>
  <c r="G150" i="2" s="1"/>
  <c r="G149" i="2" s="1"/>
  <c r="G148" i="2" s="1"/>
  <c r="H151" i="2"/>
  <c r="H150" i="2" s="1"/>
  <c r="H149" i="2" s="1"/>
  <c r="H148" i="2" s="1"/>
  <c r="F151" i="2" l="1"/>
  <c r="F150" i="2" s="1"/>
  <c r="F149" i="2" s="1"/>
  <c r="F148" i="2" s="1"/>
  <c r="G848" i="2" l="1"/>
  <c r="H848" i="2"/>
  <c r="G849" i="2"/>
  <c r="H849" i="2"/>
  <c r="G850" i="2"/>
  <c r="H850" i="2"/>
  <c r="H847" i="2" l="1"/>
  <c r="G847" i="2"/>
  <c r="H284" i="1" l="1"/>
  <c r="H283" i="1" s="1"/>
  <c r="I284" i="1"/>
  <c r="I283" i="1" s="1"/>
  <c r="G284" i="1"/>
  <c r="G283" i="1" s="1"/>
  <c r="F819" i="2" l="1"/>
  <c r="F818" i="2" s="1"/>
  <c r="F823" i="2" l="1"/>
  <c r="F822" i="2" s="1"/>
  <c r="F817" i="2" s="1"/>
  <c r="G805" i="2" l="1"/>
  <c r="H805" i="2"/>
  <c r="G808" i="2"/>
  <c r="H808" i="2"/>
  <c r="H1177" i="1"/>
  <c r="I1177" i="1"/>
  <c r="G183" i="2" l="1"/>
  <c r="H183" i="2"/>
  <c r="H182" i="2" s="1"/>
  <c r="H181" i="2" s="1"/>
  <c r="F183" i="2"/>
  <c r="F182" i="2" s="1"/>
  <c r="F181" i="2" s="1"/>
  <c r="G67" i="2"/>
  <c r="H67" i="2"/>
  <c r="F67" i="2"/>
  <c r="G68" i="2"/>
  <c r="H68" i="2"/>
  <c r="F68" i="2"/>
  <c r="H119" i="1"/>
  <c r="H118" i="1" s="1"/>
  <c r="I119" i="1"/>
  <c r="I118" i="1" s="1"/>
  <c r="G119" i="1"/>
  <c r="G118" i="1" s="1"/>
  <c r="G182" i="2" l="1"/>
  <c r="G181" i="2" s="1"/>
  <c r="H196" i="1"/>
  <c r="I196" i="1"/>
  <c r="G196" i="1"/>
  <c r="H431" i="2" l="1"/>
  <c r="H760" i="1"/>
  <c r="I760" i="1"/>
  <c r="G760" i="1"/>
  <c r="G431" i="2"/>
  <c r="F431" i="2"/>
  <c r="G281" i="2" l="1"/>
  <c r="G280" i="2" s="1"/>
  <c r="H281" i="2"/>
  <c r="H280" i="2" s="1"/>
  <c r="F281" i="2"/>
  <c r="F280" i="2" s="1"/>
  <c r="H424" i="1"/>
  <c r="H423" i="1" s="1"/>
  <c r="H422" i="1" s="1"/>
  <c r="H421" i="1" s="1"/>
  <c r="I424" i="1"/>
  <c r="I423" i="1" s="1"/>
  <c r="I422" i="1" s="1"/>
  <c r="I421" i="1" s="1"/>
  <c r="G424" i="1"/>
  <c r="G423" i="1" s="1"/>
  <c r="G422" i="1" s="1"/>
  <c r="G421" i="1" s="1"/>
  <c r="G274" i="2"/>
  <c r="G273" i="2" s="1"/>
  <c r="H274" i="2"/>
  <c r="H273" i="2" s="1"/>
  <c r="F274" i="2"/>
  <c r="F273" i="2" s="1"/>
  <c r="G589" i="2" l="1"/>
  <c r="H589" i="2"/>
  <c r="F589" i="2"/>
  <c r="H797" i="1"/>
  <c r="I797" i="1"/>
  <c r="G797" i="1"/>
  <c r="H580" i="2" l="1"/>
  <c r="H579" i="2" s="1"/>
  <c r="G580" i="2"/>
  <c r="G579" i="2" s="1"/>
  <c r="F580" i="2"/>
  <c r="F579" i="2" s="1"/>
  <c r="H583" i="2"/>
  <c r="G583" i="2"/>
  <c r="F583" i="2"/>
  <c r="H582" i="2"/>
  <c r="G582" i="2"/>
  <c r="F582" i="2"/>
  <c r="H578" i="2"/>
  <c r="G578" i="2"/>
  <c r="F578" i="2"/>
  <c r="H577" i="2"/>
  <c r="G577" i="2"/>
  <c r="F577" i="2"/>
  <c r="F575" i="2"/>
  <c r="G575" i="2"/>
  <c r="H575" i="2"/>
  <c r="G574" i="2"/>
  <c r="H574" i="2"/>
  <c r="F574" i="2"/>
  <c r="H551" i="2"/>
  <c r="H550" i="2" s="1"/>
  <c r="H546" i="2" s="1"/>
  <c r="G551" i="2"/>
  <c r="G550" i="2" s="1"/>
  <c r="G546" i="2" s="1"/>
  <c r="G452" i="2"/>
  <c r="G451" i="2" s="1"/>
  <c r="H452" i="2"/>
  <c r="H451" i="2" s="1"/>
  <c r="F452" i="2"/>
  <c r="F451" i="2" s="1"/>
  <c r="H576" i="2" l="1"/>
  <c r="F581" i="2"/>
  <c r="G581" i="2"/>
  <c r="H573" i="2"/>
  <c r="F576" i="2"/>
  <c r="G576" i="2"/>
  <c r="H581" i="2"/>
  <c r="F573" i="2"/>
  <c r="G573" i="2"/>
  <c r="G545" i="2"/>
  <c r="H545" i="2"/>
  <c r="G843" i="2"/>
  <c r="H843" i="2"/>
  <c r="I26" i="1"/>
  <c r="I24" i="1"/>
  <c r="I21" i="1"/>
  <c r="I17" i="1"/>
  <c r="H26" i="1"/>
  <c r="H24" i="1"/>
  <c r="H21" i="1"/>
  <c r="H17" i="1"/>
  <c r="H572" i="2" l="1"/>
  <c r="G572" i="2"/>
  <c r="F572" i="2"/>
  <c r="H20" i="1"/>
  <c r="H19" i="1" s="1"/>
  <c r="I20" i="1"/>
  <c r="I19" i="1" s="1"/>
  <c r="F123" i="2" l="1"/>
  <c r="G123" i="2"/>
  <c r="H123" i="2"/>
  <c r="H130" i="1"/>
  <c r="I130" i="1"/>
  <c r="G130" i="1"/>
  <c r="G252" i="2" l="1"/>
  <c r="H252" i="2"/>
  <c r="F252" i="2"/>
  <c r="I416" i="1"/>
  <c r="I415" i="1" s="1"/>
  <c r="H416" i="1"/>
  <c r="H415" i="1" s="1"/>
  <c r="G416" i="1"/>
  <c r="G415" i="1" s="1"/>
  <c r="F157" i="2" l="1"/>
  <c r="F156" i="2" s="1"/>
  <c r="F155" i="2" s="1"/>
  <c r="F161" i="2"/>
  <c r="F162" i="2"/>
  <c r="F163" i="2"/>
  <c r="F167" i="2"/>
  <c r="F168" i="2"/>
  <c r="F171" i="2"/>
  <c r="F172" i="2"/>
  <c r="F175" i="2"/>
  <c r="F176" i="2"/>
  <c r="F177" i="2"/>
  <c r="F188" i="2"/>
  <c r="F187" i="2" s="1"/>
  <c r="F186" i="2" s="1"/>
  <c r="F185" i="2" s="1"/>
  <c r="F184" i="2" s="1"/>
  <c r="F193" i="2"/>
  <c r="F192" i="2" s="1"/>
  <c r="F191" i="2" s="1"/>
  <c r="F190" i="2" s="1"/>
  <c r="F189" i="2" s="1"/>
  <c r="F198" i="2"/>
  <c r="F197" i="2" s="1"/>
  <c r="F196" i="2" s="1"/>
  <c r="F201" i="2"/>
  <c r="F200" i="2" s="1"/>
  <c r="F199" i="2" s="1"/>
  <c r="F206" i="2"/>
  <c r="F205" i="2" s="1"/>
  <c r="F204" i="2" s="1"/>
  <c r="F209" i="2"/>
  <c r="F208" i="2" s="1"/>
  <c r="F207" i="2" s="1"/>
  <c r="F214" i="2"/>
  <c r="F213" i="2" s="1"/>
  <c r="F212" i="2" s="1"/>
  <c r="F211" i="2" s="1"/>
  <c r="F210" i="2" s="1"/>
  <c r="F219" i="2"/>
  <c r="F218" i="2" s="1"/>
  <c r="F217" i="2" s="1"/>
  <c r="F216" i="2" s="1"/>
  <c r="F225" i="2"/>
  <c r="F224" i="2" s="1"/>
  <c r="F223" i="2"/>
  <c r="F222" i="2" s="1"/>
  <c r="F228" i="2"/>
  <c r="F227" i="2" s="1"/>
  <c r="F226" i="2" s="1"/>
  <c r="F233" i="2"/>
  <c r="F232" i="2" s="1"/>
  <c r="F235" i="2"/>
  <c r="F234" i="2" s="1"/>
  <c r="F237" i="2"/>
  <c r="F236" i="2" s="1"/>
  <c r="F246" i="2"/>
  <c r="F245" i="2" s="1"/>
  <c r="F244" i="2" s="1"/>
  <c r="F251" i="2"/>
  <c r="F250" i="2" s="1"/>
  <c r="F255" i="2"/>
  <c r="F254" i="2" s="1"/>
  <c r="F253" i="2" s="1"/>
  <c r="F258" i="2"/>
  <c r="F257" i="2" s="1"/>
  <c r="F256" i="2" s="1"/>
  <c r="F262" i="2"/>
  <c r="F267" i="2"/>
  <c r="F266" i="2" s="1"/>
  <c r="F265" i="2" s="1"/>
  <c r="F270" i="2"/>
  <c r="F269" i="2" s="1"/>
  <c r="F268" i="2" s="1"/>
  <c r="F276" i="2"/>
  <c r="F275" i="2" s="1"/>
  <c r="F278" i="2"/>
  <c r="F277" i="2" s="1"/>
  <c r="F283" i="2"/>
  <c r="F282" i="2" s="1"/>
  <c r="F279" i="2" s="1"/>
  <c r="F286" i="2"/>
  <c r="F285" i="2" s="1"/>
  <c r="F284" i="2" s="1"/>
  <c r="F291" i="2"/>
  <c r="F290" i="2" s="1"/>
  <c r="F289" i="2" s="1"/>
  <c r="F295" i="2"/>
  <c r="F294" i="2" s="1"/>
  <c r="F297" i="2"/>
  <c r="F302" i="2"/>
  <c r="F301" i="2" s="1"/>
  <c r="F365" i="2"/>
  <c r="F364" i="2" s="1"/>
  <c r="F363" i="2" s="1"/>
  <c r="F368" i="2"/>
  <c r="F367" i="2" s="1"/>
  <c r="F366" i="2" s="1"/>
  <c r="F371" i="2"/>
  <c r="F370" i="2" s="1"/>
  <c r="F369" i="2" s="1"/>
  <c r="F374" i="2"/>
  <c r="F375" i="2"/>
  <c r="F376" i="2"/>
  <c r="F380" i="2"/>
  <c r="F379" i="2" s="1"/>
  <c r="F378" i="2" s="1"/>
  <c r="F384" i="2"/>
  <c r="F383" i="2" s="1"/>
  <c r="F382" i="2" s="1"/>
  <c r="F390" i="2"/>
  <c r="F391" i="2"/>
  <c r="F393" i="2"/>
  <c r="F394" i="2"/>
  <c r="F396" i="2"/>
  <c r="F395" i="2" s="1"/>
  <c r="F398" i="2"/>
  <c r="F399" i="2"/>
  <c r="F407" i="2"/>
  <c r="F408" i="2"/>
  <c r="F410" i="2"/>
  <c r="F412" i="2"/>
  <c r="F414" i="2"/>
  <c r="F415" i="2"/>
  <c r="F417" i="2"/>
  <c r="F418" i="2"/>
  <c r="F420" i="2"/>
  <c r="F419" i="2" s="1"/>
  <c r="F423" i="2"/>
  <c r="F424" i="2"/>
  <c r="F426" i="2"/>
  <c r="F425" i="2" s="1"/>
  <c r="F429" i="2"/>
  <c r="F428" i="2" s="1"/>
  <c r="F432" i="2"/>
  <c r="F430" i="2" s="1"/>
  <c r="F434" i="2"/>
  <c r="F435" i="2"/>
  <c r="F437" i="2"/>
  <c r="F438" i="2"/>
  <c r="F440" i="2"/>
  <c r="F443" i="2"/>
  <c r="F444" i="2"/>
  <c r="F445" i="2"/>
  <c r="F446" i="2"/>
  <c r="F447" i="2"/>
  <c r="F448" i="2"/>
  <c r="F449" i="2"/>
  <c r="F458" i="2"/>
  <c r="F459" i="2"/>
  <c r="F461" i="2"/>
  <c r="F462" i="2"/>
  <c r="F465" i="2"/>
  <c r="F466" i="2"/>
  <c r="F470" i="2"/>
  <c r="F472" i="2"/>
  <c r="F473" i="2"/>
  <c r="F475" i="2"/>
  <c r="F476" i="2"/>
  <c r="F478" i="2"/>
  <c r="F479" i="2"/>
  <c r="F481" i="2"/>
  <c r="F482" i="2"/>
  <c r="F484" i="2"/>
  <c r="F485" i="2"/>
  <c r="F487" i="2"/>
  <c r="F488" i="2"/>
  <c r="F490" i="2"/>
  <c r="F491" i="2"/>
  <c r="F492" i="2"/>
  <c r="F493" i="2"/>
  <c r="F494" i="2"/>
  <c r="F495" i="2"/>
  <c r="F496" i="2"/>
  <c r="F497" i="2"/>
  <c r="F499" i="2"/>
  <c r="F500" i="2"/>
  <c r="F502" i="2"/>
  <c r="F503" i="2"/>
  <c r="F505" i="2"/>
  <c r="F506" i="2"/>
  <c r="F511" i="2"/>
  <c r="F512" i="2"/>
  <c r="F531" i="2"/>
  <c r="F514" i="2"/>
  <c r="F513" i="2" s="1"/>
  <c r="F516" i="2"/>
  <c r="F518" i="2"/>
  <c r="F520" i="2"/>
  <c r="F522" i="2"/>
  <c r="F524" i="2"/>
  <c r="F526" i="2"/>
  <c r="F528" i="2"/>
  <c r="F529" i="2"/>
  <c r="F534" i="2"/>
  <c r="F537" i="2"/>
  <c r="F538" i="2"/>
  <c r="F543" i="2"/>
  <c r="F542" i="2" s="1"/>
  <c r="F541" i="2" s="1"/>
  <c r="F540" i="2" s="1"/>
  <c r="F539" i="2" s="1"/>
  <c r="F568" i="2"/>
  <c r="F569" i="2"/>
  <c r="F570" i="2"/>
  <c r="F571" i="2"/>
  <c r="F586" i="2"/>
  <c r="F587" i="2"/>
  <c r="F588" i="2"/>
  <c r="F592" i="2"/>
  <c r="F593" i="2"/>
  <c r="H495" i="1"/>
  <c r="I495" i="1"/>
  <c r="G495" i="1"/>
  <c r="F510" i="2" l="1"/>
  <c r="F442" i="2"/>
  <c r="F441" i="2" s="1"/>
  <c r="F373" i="2"/>
  <c r="F372" i="2" s="1"/>
  <c r="F362" i="2" s="1"/>
  <c r="F361" i="2" s="1"/>
  <c r="F260" i="2"/>
  <c r="F259" i="2" s="1"/>
  <c r="F249" i="2" s="1"/>
  <c r="F300" i="2"/>
  <c r="F299" i="2" s="1"/>
  <c r="F298" i="2" s="1"/>
  <c r="F243" i="2"/>
  <c r="F179" i="2"/>
  <c r="F178" i="2" s="1"/>
  <c r="F203" i="2"/>
  <c r="F202" i="2" s="1"/>
  <c r="F272" i="2"/>
  <c r="F271" i="2" s="1"/>
  <c r="F585" i="2"/>
  <c r="F584" i="2" s="1"/>
  <c r="F392" i="2"/>
  <c r="F406" i="2"/>
  <c r="F221" i="2"/>
  <c r="F220" i="2" s="1"/>
  <c r="F215" i="2" s="1"/>
  <c r="F389" i="2"/>
  <c r="F231" i="2"/>
  <c r="F230" i="2" s="1"/>
  <c r="F229" i="2" s="1"/>
  <c r="F397" i="2"/>
  <c r="F166" i="2"/>
  <c r="F165" i="2" s="1"/>
  <c r="F536" i="2"/>
  <c r="F535" i="2" s="1"/>
  <c r="F170" i="2"/>
  <c r="F169" i="2" s="1"/>
  <c r="F264" i="2"/>
  <c r="F174" i="2"/>
  <c r="F173" i="2" s="1"/>
  <c r="F567" i="2"/>
  <c r="F566" i="2" s="1"/>
  <c r="F296" i="2"/>
  <c r="F293" i="2" s="1"/>
  <c r="F292" i="2" s="1"/>
  <c r="F591" i="2"/>
  <c r="F590" i="2" s="1"/>
  <c r="F489" i="2"/>
  <c r="F160" i="2"/>
  <c r="F159" i="2" s="1"/>
  <c r="F158" i="2" s="1"/>
  <c r="F195" i="2"/>
  <c r="F194" i="2" s="1"/>
  <c r="F377" i="2"/>
  <c r="F238" i="2" l="1"/>
  <c r="F288" i="2"/>
  <c r="F287" i="2" s="1"/>
  <c r="F565" i="2"/>
  <c r="F544" i="2" s="1"/>
  <c r="F388" i="2"/>
  <c r="F164" i="2"/>
  <c r="F147" i="2" s="1"/>
  <c r="F263" i="2"/>
  <c r="H376" i="2"/>
  <c r="G376" i="2"/>
  <c r="H375" i="2"/>
  <c r="G375" i="2"/>
  <c r="H374" i="2"/>
  <c r="G374" i="2"/>
  <c r="H371" i="2"/>
  <c r="H370" i="2" s="1"/>
  <c r="H369" i="2" s="1"/>
  <c r="G371" i="2"/>
  <c r="G370" i="2" s="1"/>
  <c r="G369" i="2" s="1"/>
  <c r="H368" i="2"/>
  <c r="H367" i="2" s="1"/>
  <c r="H366" i="2" s="1"/>
  <c r="G368" i="2"/>
  <c r="G367" i="2" s="1"/>
  <c r="G366" i="2" s="1"/>
  <c r="G365" i="2"/>
  <c r="G364" i="2" s="1"/>
  <c r="G363" i="2" s="1"/>
  <c r="H365" i="2"/>
  <c r="H364" i="2" s="1"/>
  <c r="H363" i="2" s="1"/>
  <c r="I482" i="1"/>
  <c r="I481" i="1" s="1"/>
  <c r="H482" i="1"/>
  <c r="H481" i="1" s="1"/>
  <c r="G482" i="1"/>
  <c r="G481" i="1" s="1"/>
  <c r="I479" i="1"/>
  <c r="I478" i="1" s="1"/>
  <c r="H479" i="1"/>
  <c r="H478" i="1" s="1"/>
  <c r="G479" i="1"/>
  <c r="G478" i="1" s="1"/>
  <c r="I476" i="1"/>
  <c r="I475" i="1" s="1"/>
  <c r="H476" i="1"/>
  <c r="H475" i="1" s="1"/>
  <c r="G476" i="1"/>
  <c r="G475" i="1" s="1"/>
  <c r="I473" i="1"/>
  <c r="I472" i="1" s="1"/>
  <c r="H473" i="1"/>
  <c r="H472" i="1" s="1"/>
  <c r="G473" i="1"/>
  <c r="G472" i="1" s="1"/>
  <c r="F387" i="2" l="1"/>
  <c r="F386" i="2" s="1"/>
  <c r="H373" i="2"/>
  <c r="H372" i="2" s="1"/>
  <c r="H362" i="2" s="1"/>
  <c r="G373" i="2"/>
  <c r="G372" i="2" s="1"/>
  <c r="G362" i="2" s="1"/>
  <c r="I471" i="1"/>
  <c r="H471" i="1"/>
  <c r="G471" i="1"/>
  <c r="H384" i="2" l="1"/>
  <c r="H383" i="2" s="1"/>
  <c r="H382" i="2" s="1"/>
  <c r="G384" i="2"/>
  <c r="G383" i="2" s="1"/>
  <c r="G382" i="2" s="1"/>
  <c r="G380" i="2"/>
  <c r="G379" i="2" s="1"/>
  <c r="G378" i="2" s="1"/>
  <c r="H380" i="2"/>
  <c r="H379" i="2" s="1"/>
  <c r="H378" i="2" s="1"/>
  <c r="G295" i="2"/>
  <c r="G294" i="2" s="1"/>
  <c r="H295" i="2"/>
  <c r="H294" i="2" s="1"/>
  <c r="I235" i="1"/>
  <c r="I234" i="1" s="1"/>
  <c r="I233" i="1" s="1"/>
  <c r="I232" i="1" s="1"/>
  <c r="H235" i="1"/>
  <c r="H234" i="1" s="1"/>
  <c r="H233" i="1" s="1"/>
  <c r="H232" i="1" s="1"/>
  <c r="G235" i="1"/>
  <c r="G234" i="1" s="1"/>
  <c r="G233" i="1" s="1"/>
  <c r="G232" i="1" s="1"/>
  <c r="G225" i="2"/>
  <c r="G224" i="2" s="1"/>
  <c r="H225" i="2"/>
  <c r="H224" i="2" s="1"/>
  <c r="I218" i="1"/>
  <c r="I217" i="1" s="1"/>
  <c r="I216" i="1" s="1"/>
  <c r="I215" i="1" s="1"/>
  <c r="H218" i="1"/>
  <c r="H217" i="1" s="1"/>
  <c r="H216" i="1" s="1"/>
  <c r="H215" i="1" s="1"/>
  <c r="G218" i="1"/>
  <c r="G217" i="1" s="1"/>
  <c r="G216" i="1" s="1"/>
  <c r="G215" i="1" s="1"/>
  <c r="H377" i="2" l="1"/>
  <c r="G377" i="2"/>
  <c r="G573" i="1" l="1"/>
  <c r="G572" i="1" s="1"/>
  <c r="G571" i="1" s="1"/>
  <c r="G570" i="1" s="1"/>
  <c r="H573" i="1"/>
  <c r="H572" i="1" s="1"/>
  <c r="H571" i="1" s="1"/>
  <c r="H570" i="1" s="1"/>
  <c r="I573" i="1"/>
  <c r="I572" i="1" s="1"/>
  <c r="I571" i="1" s="1"/>
  <c r="I570" i="1" s="1"/>
  <c r="G157" i="2"/>
  <c r="G156" i="2" s="1"/>
  <c r="G155" i="2" s="1"/>
  <c r="H157" i="2"/>
  <c r="H156" i="2" s="1"/>
  <c r="H155" i="2" s="1"/>
  <c r="H209" i="1"/>
  <c r="H208" i="1" s="1"/>
  <c r="H207" i="1" s="1"/>
  <c r="I209" i="1"/>
  <c r="I208" i="1" s="1"/>
  <c r="I207" i="1" s="1"/>
  <c r="G209" i="1"/>
  <c r="G208" i="1" s="1"/>
  <c r="G207" i="1" s="1"/>
  <c r="G117" i="2"/>
  <c r="G116" i="2" s="1"/>
  <c r="G115" i="2" s="1"/>
  <c r="G114" i="2" s="1"/>
  <c r="H117" i="2"/>
  <c r="H116" i="2" s="1"/>
  <c r="H115" i="2" s="1"/>
  <c r="H114" i="2" s="1"/>
  <c r="F117" i="2"/>
  <c r="F116" i="2" s="1"/>
  <c r="F115" i="2" s="1"/>
  <c r="F114" i="2" s="1"/>
  <c r="H144" i="1"/>
  <c r="H143" i="1" s="1"/>
  <c r="H142" i="1" s="1"/>
  <c r="I144" i="1"/>
  <c r="I143" i="1" s="1"/>
  <c r="I142" i="1" s="1"/>
  <c r="G144" i="1"/>
  <c r="G143" i="1" s="1"/>
  <c r="G142" i="1" s="1"/>
  <c r="H593" i="2" l="1"/>
  <c r="G593" i="2"/>
  <c r="H592" i="2"/>
  <c r="G592" i="2"/>
  <c r="H588" i="2"/>
  <c r="G588" i="2"/>
  <c r="H587" i="2"/>
  <c r="G587" i="2"/>
  <c r="H586" i="2"/>
  <c r="G586" i="2"/>
  <c r="G569" i="2"/>
  <c r="H569" i="2"/>
  <c r="G570" i="2"/>
  <c r="H570" i="2"/>
  <c r="G571" i="2"/>
  <c r="H571" i="2"/>
  <c r="G568" i="2"/>
  <c r="H568" i="2"/>
  <c r="G537" i="2"/>
  <c r="H537" i="2"/>
  <c r="I855" i="1"/>
  <c r="H855" i="1"/>
  <c r="I853" i="1"/>
  <c r="H853" i="1"/>
  <c r="I850" i="1"/>
  <c r="H850" i="1"/>
  <c r="I847" i="1"/>
  <c r="H847" i="1"/>
  <c r="I835" i="1"/>
  <c r="I834" i="1" s="1"/>
  <c r="H835" i="1"/>
  <c r="H834" i="1" s="1"/>
  <c r="I820" i="1"/>
  <c r="I819" i="1" s="1"/>
  <c r="I818" i="1" s="1"/>
  <c r="H820" i="1"/>
  <c r="H819" i="1" s="1"/>
  <c r="H818" i="1" s="1"/>
  <c r="I815" i="1"/>
  <c r="I814" i="1" s="1"/>
  <c r="I813" i="1" s="1"/>
  <c r="I812" i="1" s="1"/>
  <c r="H815" i="1"/>
  <c r="H814" i="1" s="1"/>
  <c r="H813" i="1" s="1"/>
  <c r="H812" i="1" s="1"/>
  <c r="G815" i="1"/>
  <c r="G814" i="1" s="1"/>
  <c r="G813" i="1" s="1"/>
  <c r="G812" i="1" s="1"/>
  <c r="I809" i="1"/>
  <c r="I808" i="1" s="1"/>
  <c r="I807" i="1" s="1"/>
  <c r="I806" i="1" s="1"/>
  <c r="H809" i="1"/>
  <c r="H808" i="1" s="1"/>
  <c r="H807" i="1" s="1"/>
  <c r="H806" i="1" s="1"/>
  <c r="G809" i="1"/>
  <c r="G808" i="1" s="1"/>
  <c r="G807" i="1" s="1"/>
  <c r="G806" i="1" s="1"/>
  <c r="I803" i="1"/>
  <c r="I802" i="1" s="1"/>
  <c r="H803" i="1"/>
  <c r="H802" i="1" s="1"/>
  <c r="G803" i="1"/>
  <c r="G802" i="1" s="1"/>
  <c r="I796" i="1"/>
  <c r="H796" i="1"/>
  <c r="G796" i="1"/>
  <c r="I791" i="1"/>
  <c r="I790" i="1" s="1"/>
  <c r="H791" i="1"/>
  <c r="H790" i="1" s="1"/>
  <c r="G791" i="1"/>
  <c r="G790" i="1" s="1"/>
  <c r="I784" i="1"/>
  <c r="I783" i="1" s="1"/>
  <c r="I782" i="1" s="1"/>
  <c r="I781" i="1" s="1"/>
  <c r="I780" i="1" s="1"/>
  <c r="H784" i="1"/>
  <c r="H783" i="1" s="1"/>
  <c r="H782" i="1" s="1"/>
  <c r="H781" i="1" s="1"/>
  <c r="H780" i="1" s="1"/>
  <c r="G784" i="1"/>
  <c r="G783" i="1" s="1"/>
  <c r="G782" i="1" s="1"/>
  <c r="G781" i="1" s="1"/>
  <c r="G780" i="1" s="1"/>
  <c r="I777" i="1"/>
  <c r="I776" i="1" s="1"/>
  <c r="I775" i="1" s="1"/>
  <c r="I774" i="1" s="1"/>
  <c r="I773" i="1" s="1"/>
  <c r="H777" i="1"/>
  <c r="H776" i="1" s="1"/>
  <c r="H775" i="1" s="1"/>
  <c r="H774" i="1" s="1"/>
  <c r="H773" i="1" s="1"/>
  <c r="G777" i="1"/>
  <c r="G776" i="1" s="1"/>
  <c r="G775" i="1" s="1"/>
  <c r="G774" i="1" s="1"/>
  <c r="G773" i="1" s="1"/>
  <c r="I833" i="1" l="1"/>
  <c r="I832" i="1" s="1"/>
  <c r="I831" i="1" s="1"/>
  <c r="F51" i="3" s="1"/>
  <c r="H833" i="1"/>
  <c r="H832" i="1" s="1"/>
  <c r="H831" i="1" s="1"/>
  <c r="E51" i="3" s="1"/>
  <c r="I789" i="1"/>
  <c r="I788" i="1" s="1"/>
  <c r="G789" i="1"/>
  <c r="G788" i="1" s="1"/>
  <c r="H789" i="1"/>
  <c r="H788" i="1" s="1"/>
  <c r="G585" i="2"/>
  <c r="G584" i="2" s="1"/>
  <c r="H585" i="2"/>
  <c r="H584" i="2" s="1"/>
  <c r="G779" i="1"/>
  <c r="G772" i="1"/>
  <c r="H779" i="1"/>
  <c r="D51" i="3"/>
  <c r="H772" i="1"/>
  <c r="I779" i="1"/>
  <c r="I772" i="1"/>
  <c r="G817" i="1"/>
  <c r="G811" i="1" s="1"/>
  <c r="D50" i="3" s="1"/>
  <c r="I846" i="1"/>
  <c r="I845" i="1" s="1"/>
  <c r="I844" i="1" s="1"/>
  <c r="I843" i="1" s="1"/>
  <c r="H846" i="1"/>
  <c r="H845" i="1" s="1"/>
  <c r="H844" i="1" s="1"/>
  <c r="H843" i="1" s="1"/>
  <c r="G591" i="2"/>
  <c r="G590" i="2" s="1"/>
  <c r="H567" i="2"/>
  <c r="H566" i="2" s="1"/>
  <c r="G567" i="2"/>
  <c r="G566" i="2" s="1"/>
  <c r="H591" i="2"/>
  <c r="H590" i="2" s="1"/>
  <c r="I817" i="1" l="1"/>
  <c r="H817" i="1"/>
  <c r="I787" i="1"/>
  <c r="H787" i="1"/>
  <c r="G787" i="1"/>
  <c r="G786" i="1" s="1"/>
  <c r="G771" i="1" s="1"/>
  <c r="G565" i="2"/>
  <c r="G544" i="2" s="1"/>
  <c r="H565" i="2"/>
  <c r="H544" i="2" s="1"/>
  <c r="H811" i="1" l="1"/>
  <c r="E50" i="3" s="1"/>
  <c r="I811" i="1"/>
  <c r="F50" i="3" s="1"/>
  <c r="E49" i="3"/>
  <c r="D49" i="3"/>
  <c r="F49" i="3"/>
  <c r="I786" i="1" l="1"/>
  <c r="I771" i="1" s="1"/>
  <c r="H786" i="1"/>
  <c r="H771" i="1" s="1"/>
  <c r="H129" i="1" l="1"/>
  <c r="I129" i="1"/>
  <c r="G129" i="1"/>
  <c r="H135" i="1"/>
  <c r="H134" i="1" s="1"/>
  <c r="I135" i="1"/>
  <c r="I134" i="1" s="1"/>
  <c r="G135" i="1"/>
  <c r="G134" i="1" s="1"/>
  <c r="H148" i="1"/>
  <c r="H147" i="1" s="1"/>
  <c r="I148" i="1"/>
  <c r="I147" i="1" s="1"/>
  <c r="G148" i="1"/>
  <c r="G147" i="1" s="1"/>
  <c r="H151" i="1"/>
  <c r="H150" i="1" s="1"/>
  <c r="I151" i="1"/>
  <c r="I150" i="1" s="1"/>
  <c r="G151" i="1"/>
  <c r="G150" i="1" s="1"/>
  <c r="G128" i="1" l="1"/>
  <c r="I146" i="1"/>
  <c r="I141" i="1" s="1"/>
  <c r="I128" i="1"/>
  <c r="H146" i="1"/>
  <c r="H141" i="1" s="1"/>
  <c r="G146" i="1"/>
  <c r="G141" i="1" s="1"/>
  <c r="H128" i="1"/>
  <c r="G132" i="2"/>
  <c r="G131" i="2" s="1"/>
  <c r="G130" i="2" s="1"/>
  <c r="H132" i="2"/>
  <c r="H131" i="2" s="1"/>
  <c r="H130" i="2" s="1"/>
  <c r="F132" i="2"/>
  <c r="F131" i="2" s="1"/>
  <c r="F130" i="2" s="1"/>
  <c r="G129" i="2"/>
  <c r="G128" i="2" s="1"/>
  <c r="G127" i="2" s="1"/>
  <c r="H129" i="2"/>
  <c r="H128" i="2" s="1"/>
  <c r="H127" i="2" s="1"/>
  <c r="F129" i="2"/>
  <c r="F128" i="2" s="1"/>
  <c r="F127" i="2" s="1"/>
  <c r="G126" i="2"/>
  <c r="G125" i="2" s="1"/>
  <c r="G124" i="2" s="1"/>
  <c r="H126" i="2"/>
  <c r="H125" i="2" s="1"/>
  <c r="H124" i="2" s="1"/>
  <c r="F126" i="2"/>
  <c r="F125" i="2" s="1"/>
  <c r="F124" i="2" s="1"/>
  <c r="F122" i="2"/>
  <c r="G122" i="2"/>
  <c r="H122" i="2"/>
  <c r="G121" i="2"/>
  <c r="H121" i="2"/>
  <c r="F121" i="2"/>
  <c r="G29" i="2"/>
  <c r="H29" i="2"/>
  <c r="F29" i="2"/>
  <c r="F25" i="2"/>
  <c r="G25" i="2"/>
  <c r="H25" i="2"/>
  <c r="F26" i="2"/>
  <c r="G26" i="2"/>
  <c r="H26" i="2"/>
  <c r="G24" i="2"/>
  <c r="H24" i="2"/>
  <c r="F24" i="2"/>
  <c r="G22" i="2"/>
  <c r="H22" i="2"/>
  <c r="F22" i="2"/>
  <c r="F20" i="2"/>
  <c r="G20" i="2"/>
  <c r="H20" i="2"/>
  <c r="G19" i="2"/>
  <c r="H19" i="2"/>
  <c r="F19" i="2"/>
  <c r="G302" i="2"/>
  <c r="G301" i="2" s="1"/>
  <c r="H302" i="2"/>
  <c r="H301" i="2" s="1"/>
  <c r="H438" i="1"/>
  <c r="H437" i="1" s="1"/>
  <c r="H436" i="1" s="1"/>
  <c r="H435" i="1" s="1"/>
  <c r="I438" i="1"/>
  <c r="I437" i="1" s="1"/>
  <c r="I436" i="1" s="1"/>
  <c r="I435" i="1" s="1"/>
  <c r="G437" i="1"/>
  <c r="G436" i="1" s="1"/>
  <c r="G435" i="1" s="1"/>
  <c r="H429" i="1"/>
  <c r="H428" i="1" s="1"/>
  <c r="I429" i="1"/>
  <c r="I428" i="1" s="1"/>
  <c r="G429" i="1"/>
  <c r="G428" i="1" s="1"/>
  <c r="H433" i="1"/>
  <c r="H432" i="1" s="1"/>
  <c r="H431" i="1" s="1"/>
  <c r="I433" i="1"/>
  <c r="I432" i="1" s="1"/>
  <c r="I431" i="1" s="1"/>
  <c r="G433" i="1"/>
  <c r="G432" i="1" s="1"/>
  <c r="G431" i="1" s="1"/>
  <c r="H297" i="2"/>
  <c r="H296" i="2" s="1"/>
  <c r="H293" i="2" s="1"/>
  <c r="G297" i="2"/>
  <c r="G296" i="2" s="1"/>
  <c r="G293" i="2" s="1"/>
  <c r="G291" i="2"/>
  <c r="G290" i="2" s="1"/>
  <c r="G289" i="2" s="1"/>
  <c r="H291" i="2"/>
  <c r="H290" i="2" s="1"/>
  <c r="H289" i="2" s="1"/>
  <c r="H419" i="1"/>
  <c r="H418" i="1" s="1"/>
  <c r="I419" i="1"/>
  <c r="I418" i="1" s="1"/>
  <c r="G419" i="1"/>
  <c r="G418" i="1" s="1"/>
  <c r="H411" i="1"/>
  <c r="H410" i="1" s="1"/>
  <c r="H409" i="1" s="1"/>
  <c r="H408" i="1" s="1"/>
  <c r="I411" i="1"/>
  <c r="I410" i="1" s="1"/>
  <c r="I409" i="1" s="1"/>
  <c r="I408" i="1" s="1"/>
  <c r="G411" i="1"/>
  <c r="G410" i="1" s="1"/>
  <c r="G409" i="1" s="1"/>
  <c r="G408" i="1" s="1"/>
  <c r="G262" i="2"/>
  <c r="H262" i="2"/>
  <c r="G233" i="2"/>
  <c r="G232" i="2" s="1"/>
  <c r="H233" i="2"/>
  <c r="H232" i="2" s="1"/>
  <c r="H399" i="1"/>
  <c r="H398" i="1" s="1"/>
  <c r="H397" i="1" s="1"/>
  <c r="I399" i="1"/>
  <c r="I398" i="1" s="1"/>
  <c r="I397" i="1" s="1"/>
  <c r="G399" i="1"/>
  <c r="G398" i="1" s="1"/>
  <c r="G397" i="1" s="1"/>
  <c r="H403" i="1"/>
  <c r="H402" i="1" s="1"/>
  <c r="I403" i="1"/>
  <c r="I402" i="1" s="1"/>
  <c r="G403" i="1"/>
  <c r="G402" i="1" s="1"/>
  <c r="H406" i="1"/>
  <c r="H405" i="1" s="1"/>
  <c r="I406" i="1"/>
  <c r="I405" i="1" s="1"/>
  <c r="G406" i="1"/>
  <c r="G405" i="1" s="1"/>
  <c r="H219" i="2"/>
  <c r="H218" i="2" s="1"/>
  <c r="H217" i="2" s="1"/>
  <c r="H216" i="2" s="1"/>
  <c r="G219" i="2"/>
  <c r="G218" i="2" s="1"/>
  <c r="G217" i="2" s="1"/>
  <c r="G216" i="2" s="1"/>
  <c r="H223" i="2"/>
  <c r="H222" i="2" s="1"/>
  <c r="H221" i="2" s="1"/>
  <c r="G223" i="2"/>
  <c r="G222" i="2" s="1"/>
  <c r="G221" i="2" s="1"/>
  <c r="G228" i="2"/>
  <c r="G227" i="2" s="1"/>
  <c r="G226" i="2" s="1"/>
  <c r="H228" i="2"/>
  <c r="H227" i="2" s="1"/>
  <c r="H226" i="2" s="1"/>
  <c r="G214" i="2"/>
  <c r="G213" i="2" s="1"/>
  <c r="G212" i="2" s="1"/>
  <c r="G211" i="2" s="1"/>
  <c r="G210" i="2" s="1"/>
  <c r="H214" i="2"/>
  <c r="H213" i="2" s="1"/>
  <c r="H212" i="2" s="1"/>
  <c r="H211" i="2" s="1"/>
  <c r="H210" i="2" s="1"/>
  <c r="H394" i="1"/>
  <c r="H393" i="1" s="1"/>
  <c r="H392" i="1" s="1"/>
  <c r="H391" i="1" s="1"/>
  <c r="I394" i="1"/>
  <c r="I393" i="1" s="1"/>
  <c r="I392" i="1" s="1"/>
  <c r="I391" i="1" s="1"/>
  <c r="G394" i="1"/>
  <c r="G393" i="1" s="1"/>
  <c r="G392" i="1" s="1"/>
  <c r="G391" i="1" s="1"/>
  <c r="G255" i="2"/>
  <c r="G254" i="2" s="1"/>
  <c r="G253" i="2" s="1"/>
  <c r="H255" i="2"/>
  <c r="H254" i="2" s="1"/>
  <c r="H253" i="2" s="1"/>
  <c r="G258" i="2"/>
  <c r="G257" i="2" s="1"/>
  <c r="G256" i="2" s="1"/>
  <c r="H258" i="2"/>
  <c r="H257" i="2" s="1"/>
  <c r="H256" i="2" s="1"/>
  <c r="G251" i="2"/>
  <c r="G250" i="2" s="1"/>
  <c r="H251" i="2"/>
  <c r="H250" i="2" s="1"/>
  <c r="G246" i="2"/>
  <c r="G245" i="2" s="1"/>
  <c r="G244" i="2" s="1"/>
  <c r="H246" i="2"/>
  <c r="H245" i="2" s="1"/>
  <c r="H244" i="2" s="1"/>
  <c r="I364" i="1"/>
  <c r="I363" i="1" s="1"/>
  <c r="H364" i="1"/>
  <c r="H363" i="1" s="1"/>
  <c r="G364" i="1"/>
  <c r="G363" i="1" s="1"/>
  <c r="H370" i="1"/>
  <c r="H369" i="1" s="1"/>
  <c r="I370" i="1"/>
  <c r="I369" i="1" s="1"/>
  <c r="G370" i="1"/>
  <c r="G369" i="1" s="1"/>
  <c r="H373" i="1"/>
  <c r="H372" i="1" s="1"/>
  <c r="I373" i="1"/>
  <c r="I372" i="1" s="1"/>
  <c r="G373" i="1"/>
  <c r="G372" i="1" s="1"/>
  <c r="G235" i="2"/>
  <c r="G234" i="2" s="1"/>
  <c r="H235" i="2"/>
  <c r="H234" i="2" s="1"/>
  <c r="H355" i="1"/>
  <c r="H354" i="1" s="1"/>
  <c r="H353" i="1" s="1"/>
  <c r="H352" i="1" s="1"/>
  <c r="I355" i="1"/>
  <c r="I354" i="1" s="1"/>
  <c r="I353" i="1" s="1"/>
  <c r="I352" i="1" s="1"/>
  <c r="G355" i="1"/>
  <c r="G354" i="1" s="1"/>
  <c r="G353" i="1" s="1"/>
  <c r="G352" i="1" s="1"/>
  <c r="G368" i="1" l="1"/>
  <c r="G260" i="2"/>
  <c r="G259" i="2" s="1"/>
  <c r="G249" i="2" s="1"/>
  <c r="H260" i="2"/>
  <c r="H259" i="2" s="1"/>
  <c r="H249" i="2" s="1"/>
  <c r="I368" i="1"/>
  <c r="H368" i="1"/>
  <c r="H300" i="2"/>
  <c r="H299" i="2" s="1"/>
  <c r="H298" i="2" s="1"/>
  <c r="G300" i="2"/>
  <c r="G299" i="2" s="1"/>
  <c r="G298" i="2" s="1"/>
  <c r="I362" i="1"/>
  <c r="G362" i="1"/>
  <c r="H362" i="1"/>
  <c r="H243" i="2"/>
  <c r="G243" i="2"/>
  <c r="I427" i="1"/>
  <c r="I426" i="1" s="1"/>
  <c r="H427" i="1"/>
  <c r="H426" i="1" s="1"/>
  <c r="G427" i="1"/>
  <c r="G426" i="1" s="1"/>
  <c r="F120" i="2"/>
  <c r="F119" i="2" s="1"/>
  <c r="F118" i="2" s="1"/>
  <c r="F113" i="2" s="1"/>
  <c r="H120" i="2"/>
  <c r="H119" i="2" s="1"/>
  <c r="H118" i="2" s="1"/>
  <c r="H113" i="2" s="1"/>
  <c r="G120" i="2"/>
  <c r="G119" i="2" s="1"/>
  <c r="G118" i="2" s="1"/>
  <c r="G113" i="2" s="1"/>
  <c r="I414" i="1"/>
  <c r="I413" i="1" s="1"/>
  <c r="H414" i="1"/>
  <c r="H413" i="1" s="1"/>
  <c r="G414" i="1"/>
  <c r="G413" i="1" s="1"/>
  <c r="G470" i="1"/>
  <c r="H470" i="1"/>
  <c r="I401" i="1"/>
  <c r="I396" i="1" s="1"/>
  <c r="I470" i="1"/>
  <c r="G292" i="2"/>
  <c r="H292" i="2"/>
  <c r="G401" i="1"/>
  <c r="G396" i="1" s="1"/>
  <c r="H401" i="1"/>
  <c r="H396" i="1" s="1"/>
  <c r="H220" i="2"/>
  <c r="H215" i="2" s="1"/>
  <c r="G220" i="2"/>
  <c r="G215" i="2" s="1"/>
  <c r="G357" i="1" l="1"/>
  <c r="H357" i="1"/>
  <c r="I357" i="1"/>
  <c r="H238" i="2"/>
  <c r="G238" i="2"/>
  <c r="H288" i="2"/>
  <c r="H287" i="2" s="1"/>
  <c r="G288" i="2"/>
  <c r="G287" i="2" s="1"/>
  <c r="G283" i="2"/>
  <c r="G282" i="2" s="1"/>
  <c r="G279" i="2" s="1"/>
  <c r="H283" i="2"/>
  <c r="H282" i="2" s="1"/>
  <c r="H279" i="2" s="1"/>
  <c r="G286" i="2"/>
  <c r="G285" i="2" s="1"/>
  <c r="G284" i="2" s="1"/>
  <c r="H286" i="2"/>
  <c r="H285" i="2" s="1"/>
  <c r="H284" i="2" s="1"/>
  <c r="G267" i="2"/>
  <c r="G266" i="2" s="1"/>
  <c r="G265" i="2" s="1"/>
  <c r="H267" i="2"/>
  <c r="H266" i="2" s="1"/>
  <c r="H265" i="2" s="1"/>
  <c r="H278" i="2"/>
  <c r="H277" i="2" s="1"/>
  <c r="G278" i="2"/>
  <c r="G277" i="2" s="1"/>
  <c r="G276" i="2"/>
  <c r="G275" i="2" s="1"/>
  <c r="H276" i="2"/>
  <c r="H275" i="2" s="1"/>
  <c r="H270" i="2"/>
  <c r="H269" i="2" s="1"/>
  <c r="H268" i="2" s="1"/>
  <c r="G270" i="2"/>
  <c r="G269" i="2" s="1"/>
  <c r="G268" i="2" s="1"/>
  <c r="H192" i="1"/>
  <c r="H191" i="1" s="1"/>
  <c r="I192" i="1"/>
  <c r="I191" i="1" s="1"/>
  <c r="G192" i="1"/>
  <c r="G191" i="1" s="1"/>
  <c r="H198" i="1"/>
  <c r="I198" i="1"/>
  <c r="G198" i="1"/>
  <c r="H200" i="1"/>
  <c r="I200" i="1"/>
  <c r="G200" i="1"/>
  <c r="H223" i="1"/>
  <c r="H222" i="1" s="1"/>
  <c r="H221" i="1" s="1"/>
  <c r="I223" i="1"/>
  <c r="I222" i="1" s="1"/>
  <c r="I221" i="1" s="1"/>
  <c r="G223" i="1"/>
  <c r="G222" i="1" s="1"/>
  <c r="G221" i="1" s="1"/>
  <c r="H227" i="1"/>
  <c r="H226" i="1" s="1"/>
  <c r="I227" i="1"/>
  <c r="I226" i="1" s="1"/>
  <c r="G227" i="1"/>
  <c r="G226" i="1" s="1"/>
  <c r="H230" i="1"/>
  <c r="H229" i="1" s="1"/>
  <c r="I230" i="1"/>
  <c r="I229" i="1" s="1"/>
  <c r="G230" i="1"/>
  <c r="G229" i="1" s="1"/>
  <c r="G272" i="2" l="1"/>
  <c r="G271" i="2" s="1"/>
  <c r="G195" i="1"/>
  <c r="G194" i="1" s="1"/>
  <c r="H195" i="1"/>
  <c r="H194" i="1" s="1"/>
  <c r="I195" i="1"/>
  <c r="I194" i="1" s="1"/>
  <c r="H272" i="2"/>
  <c r="H271" i="2" s="1"/>
  <c r="H190" i="1"/>
  <c r="G190" i="1"/>
  <c r="I190" i="1"/>
  <c r="G225" i="1"/>
  <c r="G220" i="1" s="1"/>
  <c r="I225" i="1"/>
  <c r="I220" i="1" s="1"/>
  <c r="H225" i="1"/>
  <c r="H220" i="1" s="1"/>
  <c r="H264" i="2"/>
  <c r="G264" i="2"/>
  <c r="I189" i="1" l="1"/>
  <c r="H189" i="1"/>
  <c r="G189" i="1"/>
  <c r="H263" i="2"/>
  <c r="G263" i="2"/>
  <c r="G800" i="2" l="1"/>
  <c r="H800" i="2"/>
  <c r="G799" i="2"/>
  <c r="H799" i="2"/>
  <c r="G802" i="2"/>
  <c r="H802" i="2"/>
  <c r="H788" i="2"/>
  <c r="G788" i="2"/>
  <c r="H787" i="2"/>
  <c r="G787" i="2"/>
  <c r="H786" i="2"/>
  <c r="G786" i="2"/>
  <c r="H783" i="2"/>
  <c r="H782" i="2" s="1"/>
  <c r="G783" i="2"/>
  <c r="G782" i="2" s="1"/>
  <c r="H781" i="2"/>
  <c r="G781" i="2"/>
  <c r="H780" i="2"/>
  <c r="G780" i="2"/>
  <c r="G778" i="2"/>
  <c r="H778" i="2"/>
  <c r="G777" i="2"/>
  <c r="H777" i="2"/>
  <c r="G811" i="2"/>
  <c r="H811" i="2"/>
  <c r="G795" i="2"/>
  <c r="H795" i="2"/>
  <c r="G794" i="2"/>
  <c r="H794" i="2"/>
  <c r="G792" i="2"/>
  <c r="H792" i="2"/>
  <c r="G791" i="2"/>
  <c r="H791" i="2"/>
  <c r="G776" i="2" l="1"/>
  <c r="G785" i="2"/>
  <c r="G784" i="2" s="1"/>
  <c r="G779" i="2"/>
  <c r="H779" i="2"/>
  <c r="H776" i="2"/>
  <c r="H785" i="2"/>
  <c r="H784" i="2" s="1"/>
  <c r="G810" i="2"/>
  <c r="G809" i="2" s="1"/>
  <c r="H810" i="2"/>
  <c r="H809" i="2" s="1"/>
  <c r="G772" i="2"/>
  <c r="H772" i="2"/>
  <c r="H807" i="2"/>
  <c r="G807" i="2"/>
  <c r="H801" i="2"/>
  <c r="H797" i="2" s="1"/>
  <c r="G801" i="2"/>
  <c r="G797" i="2" s="1"/>
  <c r="H793" i="2"/>
  <c r="H790" i="2" s="1"/>
  <c r="G793" i="2"/>
  <c r="G790" i="2" s="1"/>
  <c r="H771" i="2" l="1"/>
  <c r="H768" i="2" s="1"/>
  <c r="H767" i="2" s="1"/>
  <c r="G771" i="2"/>
  <c r="G768" i="2" s="1"/>
  <c r="G767" i="2" s="1"/>
  <c r="G775" i="2"/>
  <c r="H796" i="2"/>
  <c r="G796" i="2"/>
  <c r="H775" i="2"/>
  <c r="G804" i="2"/>
  <c r="G803" i="2" s="1"/>
  <c r="H804" i="2"/>
  <c r="H803" i="2" s="1"/>
  <c r="G789" i="2"/>
  <c r="H789" i="2"/>
  <c r="H774" i="2" l="1"/>
  <c r="H762" i="2" s="1"/>
  <c r="G774" i="2"/>
  <c r="G762" i="2" s="1"/>
  <c r="G492" i="2" l="1"/>
  <c r="H492" i="2"/>
  <c r="G497" i="2"/>
  <c r="H497" i="2"/>
  <c r="G444" i="2"/>
  <c r="H444" i="2"/>
  <c r="G449" i="2"/>
  <c r="H449" i="2"/>
  <c r="G448" i="2" l="1"/>
  <c r="H448" i="2"/>
  <c r="I1196" i="1" l="1"/>
  <c r="H1196" i="1"/>
  <c r="I1192" i="1"/>
  <c r="I1191" i="1" s="1"/>
  <c r="H1192" i="1"/>
  <c r="H1191" i="1" s="1"/>
  <c r="I1189" i="1"/>
  <c r="H1189" i="1"/>
  <c r="I1186" i="1"/>
  <c r="H1186" i="1"/>
  <c r="I1183" i="1"/>
  <c r="H1183" i="1"/>
  <c r="I1176" i="1"/>
  <c r="H1176" i="1"/>
  <c r="I1173" i="1"/>
  <c r="I1172" i="1" s="1"/>
  <c r="H1173" i="1"/>
  <c r="H1172" i="1" s="1"/>
  <c r="I1167" i="1"/>
  <c r="I1166" i="1" s="1"/>
  <c r="H1167" i="1"/>
  <c r="H1166" i="1" s="1"/>
  <c r="I1158" i="1"/>
  <c r="H1158" i="1"/>
  <c r="I1154" i="1"/>
  <c r="I1153" i="1" s="1"/>
  <c r="H1154" i="1"/>
  <c r="H1153" i="1" s="1"/>
  <c r="G1154" i="1"/>
  <c r="G1153" i="1" s="1"/>
  <c r="I1150" i="1"/>
  <c r="I1149" i="1" s="1"/>
  <c r="H1150" i="1"/>
  <c r="H1149" i="1" s="1"/>
  <c r="G1150" i="1"/>
  <c r="G1149" i="1" s="1"/>
  <c r="I1141" i="1"/>
  <c r="I1140" i="1" s="1"/>
  <c r="I1139" i="1" s="1"/>
  <c r="I1138" i="1" s="1"/>
  <c r="I1137" i="1" s="1"/>
  <c r="H1141" i="1"/>
  <c r="H1140" i="1" s="1"/>
  <c r="H1139" i="1" s="1"/>
  <c r="H1138" i="1" s="1"/>
  <c r="H1137" i="1" s="1"/>
  <c r="G1141" i="1"/>
  <c r="G1140" i="1" s="1"/>
  <c r="G1139" i="1" s="1"/>
  <c r="G1138" i="1" s="1"/>
  <c r="G1137" i="1" s="1"/>
  <c r="I1135" i="1"/>
  <c r="I1134" i="1" s="1"/>
  <c r="H1135" i="1"/>
  <c r="H1134" i="1" s="1"/>
  <c r="G1135" i="1"/>
  <c r="G1134" i="1" s="1"/>
  <c r="I1132" i="1"/>
  <c r="I1131" i="1" s="1"/>
  <c r="H1132" i="1"/>
  <c r="H1131" i="1" s="1"/>
  <c r="G1132" i="1"/>
  <c r="G1131" i="1" s="1"/>
  <c r="I1129" i="1"/>
  <c r="I1128" i="1" s="1"/>
  <c r="H1129" i="1"/>
  <c r="H1128" i="1" s="1"/>
  <c r="G1129" i="1"/>
  <c r="G1128" i="1" s="1"/>
  <c r="I1120" i="1"/>
  <c r="I1119" i="1" s="1"/>
  <c r="I1118" i="1" s="1"/>
  <c r="I1117" i="1" s="1"/>
  <c r="H1120" i="1"/>
  <c r="H1119" i="1" s="1"/>
  <c r="H1118" i="1" s="1"/>
  <c r="H1117" i="1" s="1"/>
  <c r="G1120" i="1"/>
  <c r="G1119" i="1" s="1"/>
  <c r="G1118" i="1" s="1"/>
  <c r="G1117" i="1" s="1"/>
  <c r="H1127" i="1" l="1"/>
  <c r="H1122" i="1" s="1"/>
  <c r="I1127" i="1"/>
  <c r="I1122" i="1" s="1"/>
  <c r="G1127" i="1"/>
  <c r="G1122" i="1" s="1"/>
  <c r="H1165" i="1"/>
  <c r="H1157" i="1" s="1"/>
  <c r="I1165" i="1"/>
  <c r="I1157" i="1" s="1"/>
  <c r="I1182" i="1"/>
  <c r="I1181" i="1" s="1"/>
  <c r="H1148" i="1"/>
  <c r="H1147" i="1" s="1"/>
  <c r="H1182" i="1"/>
  <c r="G1148" i="1"/>
  <c r="G1147" i="1" s="1"/>
  <c r="G1146" i="1" s="1"/>
  <c r="I1148" i="1"/>
  <c r="I1147" i="1" s="1"/>
  <c r="H1146" i="1" l="1"/>
  <c r="H1181" i="1"/>
  <c r="H1180" i="1" s="1"/>
  <c r="H1179" i="1" s="1"/>
  <c r="E42" i="3" s="1"/>
  <c r="I1180" i="1"/>
  <c r="I1179" i="1" s="1"/>
  <c r="F42" i="3" s="1"/>
  <c r="I1146" i="1"/>
  <c r="G1116" i="1"/>
  <c r="G1115" i="1" s="1"/>
  <c r="I1116" i="1"/>
  <c r="I1115" i="1" s="1"/>
  <c r="H1116" i="1"/>
  <c r="H1115" i="1" s="1"/>
  <c r="H1145" i="1" l="1"/>
  <c r="H1114" i="1" s="1"/>
  <c r="I1145" i="1"/>
  <c r="I1114" i="1" s="1"/>
  <c r="G760" i="2"/>
  <c r="G759" i="2" s="1"/>
  <c r="G758" i="2" s="1"/>
  <c r="G757" i="2" s="1"/>
  <c r="H760" i="2"/>
  <c r="H759" i="2" s="1"/>
  <c r="H758" i="2" s="1"/>
  <c r="H757" i="2" s="1"/>
  <c r="G491" i="2" l="1"/>
  <c r="H491" i="2"/>
  <c r="G496" i="2"/>
  <c r="H496" i="2"/>
  <c r="G443" i="2"/>
  <c r="H443" i="2"/>
  <c r="G447" i="2"/>
  <c r="H447" i="2"/>
  <c r="G495" i="2"/>
  <c r="H495" i="2"/>
  <c r="G490" i="2"/>
  <c r="H490" i="2"/>
  <c r="G446" i="2"/>
  <c r="H446" i="2"/>
  <c r="I1112" i="1"/>
  <c r="I1111" i="1" s="1"/>
  <c r="H1112" i="1"/>
  <c r="H1111" i="1" s="1"/>
  <c r="G1112" i="1"/>
  <c r="G1111" i="1" s="1"/>
  <c r="I1088" i="1"/>
  <c r="H1088" i="1"/>
  <c r="G1088" i="1"/>
  <c r="I1079" i="1"/>
  <c r="I1078" i="1" s="1"/>
  <c r="H1079" i="1"/>
  <c r="H1078" i="1" s="1"/>
  <c r="G1079" i="1"/>
  <c r="G1078" i="1" s="1"/>
  <c r="I998" i="1"/>
  <c r="H998" i="1"/>
  <c r="G998" i="1"/>
  <c r="I909" i="1"/>
  <c r="I908" i="1" s="1"/>
  <c r="H909" i="1"/>
  <c r="H908" i="1" s="1"/>
  <c r="G909" i="1"/>
  <c r="G908" i="1" s="1"/>
  <c r="G903" i="1" s="1"/>
  <c r="G902" i="1" s="1"/>
  <c r="G901" i="1" s="1"/>
  <c r="I905" i="1"/>
  <c r="I904" i="1" s="1"/>
  <c r="H905" i="1"/>
  <c r="H904" i="1" s="1"/>
  <c r="I885" i="1"/>
  <c r="H885" i="1"/>
  <c r="I867" i="1"/>
  <c r="I866" i="1" s="1"/>
  <c r="H867" i="1"/>
  <c r="H866" i="1" s="1"/>
  <c r="I864" i="1"/>
  <c r="I863" i="1" s="1"/>
  <c r="H864" i="1"/>
  <c r="H863" i="1" s="1"/>
  <c r="H1085" i="1" l="1"/>
  <c r="H1084" i="1" s="1"/>
  <c r="H1083" i="1" s="1"/>
  <c r="H1082" i="1" s="1"/>
  <c r="I1085" i="1"/>
  <c r="I1084" i="1" s="1"/>
  <c r="I1083" i="1" s="1"/>
  <c r="I1082" i="1" s="1"/>
  <c r="G1085" i="1"/>
  <c r="G1084" i="1" s="1"/>
  <c r="G1083" i="1" s="1"/>
  <c r="G1082" i="1" s="1"/>
  <c r="I880" i="1"/>
  <c r="I879" i="1" s="1"/>
  <c r="I870" i="1" s="1"/>
  <c r="H880" i="1"/>
  <c r="H879" i="1" s="1"/>
  <c r="H870" i="1" s="1"/>
  <c r="D38" i="3"/>
  <c r="E38" i="3"/>
  <c r="F38" i="3"/>
  <c r="I1090" i="1"/>
  <c r="H903" i="1"/>
  <c r="H902" i="1" s="1"/>
  <c r="I862" i="1"/>
  <c r="I861" i="1" s="1"/>
  <c r="H1109" i="1"/>
  <c r="H1108" i="1" s="1"/>
  <c r="H1110" i="1"/>
  <c r="I1110" i="1"/>
  <c r="I1109" i="1"/>
  <c r="I1108" i="1" s="1"/>
  <c r="H1090" i="1"/>
  <c r="G1090" i="1"/>
  <c r="H862" i="1"/>
  <c r="H861" i="1" s="1"/>
  <c r="I903" i="1"/>
  <c r="I902" i="1" s="1"/>
  <c r="G1110" i="1"/>
  <c r="G1109" i="1"/>
  <c r="G1108" i="1" s="1"/>
  <c r="G543" i="2"/>
  <c r="G542" i="2" s="1"/>
  <c r="G541" i="2" s="1"/>
  <c r="G540" i="2" s="1"/>
  <c r="G539" i="2" s="1"/>
  <c r="H543" i="2"/>
  <c r="H542" i="2" s="1"/>
  <c r="H541" i="2" s="1"/>
  <c r="H540" i="2" s="1"/>
  <c r="H539" i="2" s="1"/>
  <c r="H1081" i="1" l="1"/>
  <c r="G1081" i="1"/>
  <c r="I1081" i="1"/>
  <c r="H860" i="1"/>
  <c r="E34" i="3" s="1"/>
  <c r="G860" i="1"/>
  <c r="D34" i="3" s="1"/>
  <c r="I860" i="1"/>
  <c r="F34" i="3" s="1"/>
  <c r="I1107" i="1"/>
  <c r="G1107" i="1"/>
  <c r="H1107" i="1"/>
  <c r="I901" i="1"/>
  <c r="F35" i="3" s="1"/>
  <c r="H901" i="1"/>
  <c r="E35" i="3" s="1"/>
  <c r="H978" i="1"/>
  <c r="E36" i="3" s="1"/>
  <c r="D35" i="3"/>
  <c r="G978" i="1"/>
  <c r="D36" i="3" s="1"/>
  <c r="I978" i="1"/>
  <c r="F36" i="3" s="1"/>
  <c r="G538" i="2"/>
  <c r="H538" i="2"/>
  <c r="G534" i="2"/>
  <c r="H534" i="2"/>
  <c r="G514" i="2"/>
  <c r="G513" i="2" s="1"/>
  <c r="H514" i="2"/>
  <c r="H513" i="2" s="1"/>
  <c r="G469" i="2"/>
  <c r="H469" i="2"/>
  <c r="G470" i="2"/>
  <c r="H470" i="2"/>
  <c r="G472" i="2"/>
  <c r="H472" i="2"/>
  <c r="G473" i="2"/>
  <c r="H473" i="2"/>
  <c r="G475" i="2"/>
  <c r="H475" i="2"/>
  <c r="G476" i="2"/>
  <c r="H476" i="2"/>
  <c r="G478" i="2"/>
  <c r="H478" i="2"/>
  <c r="G479" i="2"/>
  <c r="H479" i="2"/>
  <c r="G481" i="2"/>
  <c r="H481" i="2"/>
  <c r="G482" i="2"/>
  <c r="H482" i="2"/>
  <c r="G484" i="2"/>
  <c r="H484" i="2"/>
  <c r="G485" i="2"/>
  <c r="H485" i="2"/>
  <c r="G487" i="2"/>
  <c r="H487" i="2"/>
  <c r="G488" i="2"/>
  <c r="H488" i="2"/>
  <c r="G493" i="2"/>
  <c r="H493" i="2"/>
  <c r="G494" i="2"/>
  <c r="H494" i="2"/>
  <c r="G499" i="2"/>
  <c r="H499" i="2"/>
  <c r="G500" i="2"/>
  <c r="H500" i="2"/>
  <c r="G502" i="2"/>
  <c r="H502" i="2"/>
  <c r="G503" i="2"/>
  <c r="H503" i="2"/>
  <c r="G505" i="2"/>
  <c r="H505" i="2"/>
  <c r="G506" i="2"/>
  <c r="H506" i="2"/>
  <c r="G511" i="2"/>
  <c r="H511" i="2"/>
  <c r="G512" i="2"/>
  <c r="H512" i="2"/>
  <c r="G531" i="2"/>
  <c r="H531" i="2"/>
  <c r="G516" i="2"/>
  <c r="H516" i="2"/>
  <c r="G518" i="2"/>
  <c r="H518" i="2"/>
  <c r="G520" i="2"/>
  <c r="H520" i="2"/>
  <c r="G522" i="2"/>
  <c r="H522" i="2"/>
  <c r="G524" i="2"/>
  <c r="H524" i="2"/>
  <c r="G526" i="2"/>
  <c r="H526" i="2"/>
  <c r="G528" i="2"/>
  <c r="H528" i="2"/>
  <c r="G529" i="2"/>
  <c r="H529" i="2"/>
  <c r="G465" i="2"/>
  <c r="H465" i="2"/>
  <c r="G466" i="2"/>
  <c r="H466" i="2"/>
  <c r="G458" i="2"/>
  <c r="H458" i="2"/>
  <c r="G459" i="2"/>
  <c r="H459" i="2"/>
  <c r="G461" i="2"/>
  <c r="H461" i="2"/>
  <c r="G462" i="2"/>
  <c r="H462" i="2"/>
  <c r="G445" i="2"/>
  <c r="H445" i="2"/>
  <c r="G408" i="2"/>
  <c r="H408" i="2"/>
  <c r="G410" i="2"/>
  <c r="H410" i="2"/>
  <c r="G412" i="2"/>
  <c r="H412" i="2"/>
  <c r="G414" i="2"/>
  <c r="H414" i="2"/>
  <c r="G415" i="2"/>
  <c r="H415" i="2"/>
  <c r="G417" i="2"/>
  <c r="H417" i="2"/>
  <c r="G418" i="2"/>
  <c r="H418" i="2"/>
  <c r="G420" i="2"/>
  <c r="G419" i="2" s="1"/>
  <c r="H420" i="2"/>
  <c r="H419" i="2" s="1"/>
  <c r="G423" i="2"/>
  <c r="H423" i="2"/>
  <c r="G424" i="2"/>
  <c r="H424" i="2"/>
  <c r="G426" i="2"/>
  <c r="G425" i="2" s="1"/>
  <c r="H426" i="2"/>
  <c r="H425" i="2" s="1"/>
  <c r="G429" i="2"/>
  <c r="G428" i="2" s="1"/>
  <c r="H429" i="2"/>
  <c r="H428" i="2" s="1"/>
  <c r="G432" i="2"/>
  <c r="G430" i="2" s="1"/>
  <c r="H432" i="2"/>
  <c r="H430" i="2" s="1"/>
  <c r="G434" i="2"/>
  <c r="H434" i="2"/>
  <c r="G435" i="2"/>
  <c r="H435" i="2"/>
  <c r="G437" i="2"/>
  <c r="H437" i="2"/>
  <c r="G438" i="2"/>
  <c r="H438" i="2"/>
  <c r="G440" i="2"/>
  <c r="H440" i="2"/>
  <c r="G407" i="2"/>
  <c r="H407" i="2"/>
  <c r="H706" i="1"/>
  <c r="H705" i="1" s="1"/>
  <c r="I706" i="1"/>
  <c r="I705" i="1" s="1"/>
  <c r="G706" i="1"/>
  <c r="F533" i="2" s="1"/>
  <c r="F532" i="2" s="1"/>
  <c r="H700" i="1"/>
  <c r="G527" i="2" s="1"/>
  <c r="I700" i="1"/>
  <c r="H527" i="2" s="1"/>
  <c r="G700" i="1"/>
  <c r="F527" i="2" s="1"/>
  <c r="H698" i="1"/>
  <c r="G525" i="2" s="1"/>
  <c r="I698" i="1"/>
  <c r="H525" i="2" s="1"/>
  <c r="G698" i="1"/>
  <c r="F525" i="2" s="1"/>
  <c r="H696" i="1"/>
  <c r="G523" i="2" s="1"/>
  <c r="I696" i="1"/>
  <c r="H523" i="2" s="1"/>
  <c r="G696" i="1"/>
  <c r="F523" i="2" s="1"/>
  <c r="H694" i="1"/>
  <c r="G521" i="2" s="1"/>
  <c r="I694" i="1"/>
  <c r="H521" i="2" s="1"/>
  <c r="G694" i="1"/>
  <c r="F521" i="2" s="1"/>
  <c r="H692" i="1"/>
  <c r="G519" i="2" s="1"/>
  <c r="I692" i="1"/>
  <c r="H519" i="2" s="1"/>
  <c r="G692" i="1"/>
  <c r="F519" i="2" s="1"/>
  <c r="H690" i="1"/>
  <c r="G517" i="2" s="1"/>
  <c r="I690" i="1"/>
  <c r="H517" i="2" s="1"/>
  <c r="G690" i="1"/>
  <c r="F517" i="2" s="1"/>
  <c r="H688" i="1"/>
  <c r="G515" i="2" s="1"/>
  <c r="I688" i="1"/>
  <c r="G688" i="1"/>
  <c r="F515" i="2" s="1"/>
  <c r="H703" i="1"/>
  <c r="G530" i="2" s="1"/>
  <c r="I703" i="1"/>
  <c r="H530" i="2" s="1"/>
  <c r="G703" i="1"/>
  <c r="F530" i="2" s="1"/>
  <c r="H685" i="1"/>
  <c r="I685" i="1"/>
  <c r="G685" i="1"/>
  <c r="H682" i="1"/>
  <c r="G507" i="2" s="1"/>
  <c r="I682" i="1"/>
  <c r="H507" i="2" s="1"/>
  <c r="G682" i="1"/>
  <c r="F507" i="2" s="1"/>
  <c r="H679" i="1"/>
  <c r="G504" i="2" s="1"/>
  <c r="I679" i="1"/>
  <c r="H504" i="2" s="1"/>
  <c r="G679" i="1"/>
  <c r="F504" i="2" s="1"/>
  <c r="H676" i="1"/>
  <c r="G501" i="2" s="1"/>
  <c r="I676" i="1"/>
  <c r="H501" i="2" s="1"/>
  <c r="G676" i="1"/>
  <c r="F501" i="2" s="1"/>
  <c r="H673" i="1"/>
  <c r="G498" i="2" s="1"/>
  <c r="I673" i="1"/>
  <c r="H498" i="2" s="1"/>
  <c r="G673" i="1"/>
  <c r="F498" i="2" s="1"/>
  <c r="H670" i="1"/>
  <c r="I670" i="1"/>
  <c r="G670" i="1"/>
  <c r="H667" i="1"/>
  <c r="G486" i="2" s="1"/>
  <c r="I667" i="1"/>
  <c r="H486" i="2" s="1"/>
  <c r="G667" i="1"/>
  <c r="F486" i="2" s="1"/>
  <c r="H664" i="1"/>
  <c r="G483" i="2" s="1"/>
  <c r="I664" i="1"/>
  <c r="H483" i="2" s="1"/>
  <c r="G664" i="1"/>
  <c r="F483" i="2" s="1"/>
  <c r="H661" i="1"/>
  <c r="G480" i="2" s="1"/>
  <c r="I661" i="1"/>
  <c r="H480" i="2" s="1"/>
  <c r="G661" i="1"/>
  <c r="F480" i="2" s="1"/>
  <c r="H658" i="1"/>
  <c r="G477" i="2" s="1"/>
  <c r="I658" i="1"/>
  <c r="H477" i="2" s="1"/>
  <c r="G658" i="1"/>
  <c r="F477" i="2" s="1"/>
  <c r="H655" i="1"/>
  <c r="G474" i="2" s="1"/>
  <c r="I655" i="1"/>
  <c r="H474" i="2" s="1"/>
  <c r="G655" i="1"/>
  <c r="F474" i="2" s="1"/>
  <c r="H652" i="1"/>
  <c r="G471" i="2" s="1"/>
  <c r="I652" i="1"/>
  <c r="H471" i="2" s="1"/>
  <c r="G652" i="1"/>
  <c r="F471" i="2" s="1"/>
  <c r="H649" i="1"/>
  <c r="G468" i="2" s="1"/>
  <c r="I649" i="1"/>
  <c r="H468" i="2" s="1"/>
  <c r="G649" i="1"/>
  <c r="F468" i="2" s="1"/>
  <c r="H769" i="1"/>
  <c r="G439" i="2" s="1"/>
  <c r="I769" i="1"/>
  <c r="H439" i="2" s="1"/>
  <c r="G769" i="1"/>
  <c r="F439" i="2" s="1"/>
  <c r="I766" i="1"/>
  <c r="H436" i="2" s="1"/>
  <c r="H766" i="1"/>
  <c r="G436" i="2" s="1"/>
  <c r="G766" i="1"/>
  <c r="F436" i="2" s="1"/>
  <c r="H763" i="1"/>
  <c r="G433" i="2" s="1"/>
  <c r="I763" i="1"/>
  <c r="H433" i="2" s="1"/>
  <c r="G763" i="1"/>
  <c r="F433" i="2" s="1"/>
  <c r="H758" i="1"/>
  <c r="I758" i="1"/>
  <c r="G758" i="1"/>
  <c r="H752" i="1"/>
  <c r="G422" i="2" s="1"/>
  <c r="I752" i="1"/>
  <c r="H422" i="2" s="1"/>
  <c r="G752" i="1"/>
  <c r="F422" i="2" s="1"/>
  <c r="H750" i="1"/>
  <c r="I750" i="1"/>
  <c r="G750" i="1"/>
  <c r="H747" i="1"/>
  <c r="G416" i="2" s="1"/>
  <c r="I747" i="1"/>
  <c r="H416" i="2" s="1"/>
  <c r="G747" i="1"/>
  <c r="F416" i="2" s="1"/>
  <c r="H744" i="1"/>
  <c r="G413" i="2" s="1"/>
  <c r="I744" i="1"/>
  <c r="H413" i="2" s="1"/>
  <c r="G744" i="1"/>
  <c r="F413" i="2" s="1"/>
  <c r="H742" i="1"/>
  <c r="G411" i="2" s="1"/>
  <c r="I742" i="1"/>
  <c r="H411" i="2" s="1"/>
  <c r="G742" i="1"/>
  <c r="F411" i="2" s="1"/>
  <c r="H740" i="1"/>
  <c r="G409" i="2" s="1"/>
  <c r="I740" i="1"/>
  <c r="H409" i="2" s="1"/>
  <c r="G740" i="1"/>
  <c r="F409" i="2" s="1"/>
  <c r="H737" i="1"/>
  <c r="I737" i="1"/>
  <c r="G737" i="1"/>
  <c r="H730" i="1"/>
  <c r="H729" i="1" s="1"/>
  <c r="G463" i="2" s="1"/>
  <c r="I730" i="1"/>
  <c r="I729" i="1" s="1"/>
  <c r="H463" i="2" s="1"/>
  <c r="G730" i="1"/>
  <c r="H726" i="1"/>
  <c r="G460" i="2" s="1"/>
  <c r="I726" i="1"/>
  <c r="H460" i="2" s="1"/>
  <c r="G726" i="1"/>
  <c r="F460" i="2" s="1"/>
  <c r="H723" i="1"/>
  <c r="I723" i="1"/>
  <c r="G723" i="1"/>
  <c r="H714" i="1"/>
  <c r="H713" i="1" s="1"/>
  <c r="H712" i="1" s="1"/>
  <c r="H711" i="1" s="1"/>
  <c r="I714" i="1"/>
  <c r="I713" i="1" s="1"/>
  <c r="I712" i="1" s="1"/>
  <c r="I711" i="1" s="1"/>
  <c r="G714" i="1"/>
  <c r="G713" i="1" s="1"/>
  <c r="G712" i="1" s="1"/>
  <c r="G711" i="1" s="1"/>
  <c r="H709" i="1"/>
  <c r="H708" i="1" s="1"/>
  <c r="I709" i="1"/>
  <c r="I708" i="1" s="1"/>
  <c r="G709" i="1"/>
  <c r="G708" i="1" s="1"/>
  <c r="H645" i="1"/>
  <c r="H644" i="1" s="1"/>
  <c r="I645" i="1"/>
  <c r="I644" i="1" s="1"/>
  <c r="G644" i="1"/>
  <c r="H639" i="1"/>
  <c r="H638" i="1" s="1"/>
  <c r="H637" i="1" s="1"/>
  <c r="H636" i="1" s="1"/>
  <c r="H635" i="1" s="1"/>
  <c r="E44" i="3" s="1"/>
  <c r="I639" i="1"/>
  <c r="I638" i="1" s="1"/>
  <c r="I637" i="1" s="1"/>
  <c r="I636" i="1" s="1"/>
  <c r="I635" i="1" s="1"/>
  <c r="F44" i="3" s="1"/>
  <c r="G639" i="1"/>
  <c r="G638" i="1" s="1"/>
  <c r="G637" i="1" s="1"/>
  <c r="G636" i="1" s="1"/>
  <c r="G635" i="1" s="1"/>
  <c r="D44" i="3" s="1"/>
  <c r="H630" i="1"/>
  <c r="H629" i="1" s="1"/>
  <c r="H628" i="1" s="1"/>
  <c r="H627" i="1" s="1"/>
  <c r="I630" i="1"/>
  <c r="I629" i="1" s="1"/>
  <c r="I628" i="1" s="1"/>
  <c r="I627" i="1" s="1"/>
  <c r="G630" i="1"/>
  <c r="G629" i="1" s="1"/>
  <c r="G628" i="1" s="1"/>
  <c r="G627" i="1" s="1"/>
  <c r="H510" i="2" l="1"/>
  <c r="H515" i="2"/>
  <c r="F467" i="2"/>
  <c r="G510" i="2"/>
  <c r="H442" i="2"/>
  <c r="H441" i="2" s="1"/>
  <c r="G442" i="2"/>
  <c r="G441" i="2" s="1"/>
  <c r="H719" i="1"/>
  <c r="I719" i="1"/>
  <c r="G719" i="1"/>
  <c r="G859" i="1"/>
  <c r="G858" i="1" s="1"/>
  <c r="F405" i="2"/>
  <c r="G729" i="1"/>
  <c r="F463" i="2" s="1"/>
  <c r="F464" i="2"/>
  <c r="F457" i="2"/>
  <c r="F453" i="2" s="1"/>
  <c r="H859" i="1"/>
  <c r="H858" i="1" s="1"/>
  <c r="G489" i="2"/>
  <c r="G467" i="2" s="1"/>
  <c r="H489" i="2"/>
  <c r="I859" i="1"/>
  <c r="I858" i="1" s="1"/>
  <c r="G705" i="1"/>
  <c r="H457" i="2"/>
  <c r="H453" i="2" s="1"/>
  <c r="H464" i="2"/>
  <c r="H533" i="2"/>
  <c r="H532" i="2" s="1"/>
  <c r="G457" i="2"/>
  <c r="G453" i="2" s="1"/>
  <c r="G464" i="2"/>
  <c r="G533" i="2"/>
  <c r="G532" i="2" s="1"/>
  <c r="G536" i="2"/>
  <c r="G535" i="2" s="1"/>
  <c r="G406" i="2"/>
  <c r="G405" i="2" s="1"/>
  <c r="H536" i="2"/>
  <c r="H535" i="2" s="1"/>
  <c r="H406" i="2"/>
  <c r="H405" i="2" s="1"/>
  <c r="I648" i="1"/>
  <c r="H648" i="1"/>
  <c r="H643" i="1" s="1"/>
  <c r="H642" i="1" s="1"/>
  <c r="H641" i="1" s="1"/>
  <c r="E45" i="3" s="1"/>
  <c r="G648" i="1"/>
  <c r="I736" i="1"/>
  <c r="I735" i="1" s="1"/>
  <c r="I734" i="1" s="1"/>
  <c r="I733" i="1" s="1"/>
  <c r="H736" i="1"/>
  <c r="H735" i="1" s="1"/>
  <c r="H734" i="1" s="1"/>
  <c r="H733" i="1" s="1"/>
  <c r="G736" i="1"/>
  <c r="G735" i="1" s="1"/>
  <c r="G734" i="1" s="1"/>
  <c r="G733" i="1" s="1"/>
  <c r="H467" i="2" l="1"/>
  <c r="I643" i="1"/>
  <c r="I642" i="1" s="1"/>
  <c r="I641" i="1" s="1"/>
  <c r="F45" i="3" s="1"/>
  <c r="I718" i="1"/>
  <c r="G718" i="1"/>
  <c r="F404" i="2"/>
  <c r="F403" i="2" s="1"/>
  <c r="H718" i="1"/>
  <c r="G643" i="1"/>
  <c r="G642" i="1" s="1"/>
  <c r="G641" i="1" s="1"/>
  <c r="D45" i="3" s="1"/>
  <c r="G404" i="2"/>
  <c r="G403" i="2" s="1"/>
  <c r="H717" i="1" l="1"/>
  <c r="H716" i="1" s="1"/>
  <c r="H634" i="1" s="1"/>
  <c r="H626" i="1" s="1"/>
  <c r="G717" i="1"/>
  <c r="G716" i="1" s="1"/>
  <c r="G634" i="1" s="1"/>
  <c r="G626" i="1" s="1"/>
  <c r="I717" i="1"/>
  <c r="I716" i="1" s="1"/>
  <c r="I634" i="1" s="1"/>
  <c r="I626" i="1" s="1"/>
  <c r="H404" i="2"/>
  <c r="H403" i="2" s="1"/>
  <c r="H535" i="1" l="1"/>
  <c r="H534" i="1" s="1"/>
  <c r="H533" i="1" s="1"/>
  <c r="H532" i="1" s="1"/>
  <c r="I535" i="1"/>
  <c r="I534" i="1" s="1"/>
  <c r="I533" i="1" s="1"/>
  <c r="I532" i="1" s="1"/>
  <c r="G535" i="1"/>
  <c r="G534" i="1" s="1"/>
  <c r="G533" i="1" s="1"/>
  <c r="G532" i="1" s="1"/>
  <c r="H542" i="1"/>
  <c r="H538" i="1" s="1"/>
  <c r="I542" i="1"/>
  <c r="I538" i="1" s="1"/>
  <c r="G542" i="1"/>
  <c r="G538" i="1" s="1"/>
  <c r="H569" i="1"/>
  <c r="E52" i="3" s="1"/>
  <c r="I569" i="1"/>
  <c r="F52" i="3" s="1"/>
  <c r="G569" i="1"/>
  <c r="D52" i="3" s="1"/>
  <c r="H389" i="1"/>
  <c r="H388" i="1" s="1"/>
  <c r="H387" i="1" s="1"/>
  <c r="H386" i="1" s="1"/>
  <c r="I389" i="1"/>
  <c r="I388" i="1" s="1"/>
  <c r="I387" i="1" s="1"/>
  <c r="I386" i="1" s="1"/>
  <c r="G389" i="1"/>
  <c r="G388" i="1" s="1"/>
  <c r="G387" i="1" s="1"/>
  <c r="G386" i="1" s="1"/>
  <c r="G177" i="2"/>
  <c r="H177" i="2"/>
  <c r="G176" i="2"/>
  <c r="H176" i="2"/>
  <c r="H213" i="1"/>
  <c r="H212" i="1" s="1"/>
  <c r="H211" i="1" s="1"/>
  <c r="H206" i="1" s="1"/>
  <c r="H205" i="1" s="1"/>
  <c r="I213" i="1"/>
  <c r="I212" i="1" s="1"/>
  <c r="I211" i="1" s="1"/>
  <c r="I206" i="1" s="1"/>
  <c r="I205" i="1" s="1"/>
  <c r="G213" i="1"/>
  <c r="G212" i="1" s="1"/>
  <c r="G211" i="1" s="1"/>
  <c r="G206" i="1" s="1"/>
  <c r="H187" i="1"/>
  <c r="H186" i="1" s="1"/>
  <c r="H185" i="1" s="1"/>
  <c r="H184" i="1" s="1"/>
  <c r="I187" i="1"/>
  <c r="I186" i="1" s="1"/>
  <c r="I185" i="1" s="1"/>
  <c r="I184" i="1" s="1"/>
  <c r="G187" i="1"/>
  <c r="G186" i="1" s="1"/>
  <c r="G185" i="1" s="1"/>
  <c r="G184" i="1" s="1"/>
  <c r="G175" i="2"/>
  <c r="H175" i="2"/>
  <c r="H501" i="1"/>
  <c r="H500" i="1" s="1"/>
  <c r="H499" i="1" s="1"/>
  <c r="I501" i="1"/>
  <c r="I500" i="1" s="1"/>
  <c r="I499" i="1" s="1"/>
  <c r="G501" i="1"/>
  <c r="G500" i="1" s="1"/>
  <c r="G499" i="1" s="1"/>
  <c r="G172" i="2"/>
  <c r="H172" i="2"/>
  <c r="G171" i="2"/>
  <c r="H171" i="2"/>
  <c r="H347" i="1"/>
  <c r="H346" i="1" s="1"/>
  <c r="I347" i="1"/>
  <c r="I346" i="1" s="1"/>
  <c r="G347" i="1"/>
  <c r="G346" i="1" s="1"/>
  <c r="G168" i="2"/>
  <c r="H168" i="2"/>
  <c r="G167" i="2"/>
  <c r="H167" i="2"/>
  <c r="G162" i="2"/>
  <c r="H162" i="2"/>
  <c r="G163" i="2"/>
  <c r="H163" i="2"/>
  <c r="G161" i="2"/>
  <c r="H161" i="2"/>
  <c r="G205" i="1" l="1"/>
  <c r="D23" i="3" s="1"/>
  <c r="G345" i="1"/>
  <c r="G340" i="1" s="1"/>
  <c r="I345" i="1"/>
  <c r="I340" i="1" s="1"/>
  <c r="H179" i="2"/>
  <c r="H178" i="2" s="1"/>
  <c r="H345" i="1"/>
  <c r="H340" i="1" s="1"/>
  <c r="G179" i="2"/>
  <c r="G178" i="2" s="1"/>
  <c r="I183" i="1"/>
  <c r="F22" i="3" s="1"/>
  <c r="H183" i="1"/>
  <c r="E22" i="3" s="1"/>
  <c r="F23" i="3"/>
  <c r="E23" i="3"/>
  <c r="H541" i="1"/>
  <c r="H540" i="1" s="1"/>
  <c r="H539" i="1" s="1"/>
  <c r="E41" i="3"/>
  <c r="G541" i="1"/>
  <c r="G540" i="1" s="1"/>
  <c r="G539" i="1" s="1"/>
  <c r="I541" i="1"/>
  <c r="I540" i="1" s="1"/>
  <c r="I539" i="1" s="1"/>
  <c r="F41" i="3"/>
  <c r="G166" i="2"/>
  <c r="G165" i="2" s="1"/>
  <c r="G160" i="2"/>
  <c r="G159" i="2" s="1"/>
  <c r="G158" i="2" s="1"/>
  <c r="H166" i="2"/>
  <c r="H165" i="2" s="1"/>
  <c r="H174" i="2"/>
  <c r="H173" i="2" s="1"/>
  <c r="G174" i="2"/>
  <c r="G173" i="2" s="1"/>
  <c r="G170" i="2"/>
  <c r="G169" i="2" s="1"/>
  <c r="H170" i="2"/>
  <c r="H169" i="2" s="1"/>
  <c r="H160" i="2"/>
  <c r="H159" i="2" s="1"/>
  <c r="H158" i="2" s="1"/>
  <c r="G81" i="2"/>
  <c r="G80" i="2" s="1"/>
  <c r="G79" i="2" s="1"/>
  <c r="H81" i="2"/>
  <c r="H80" i="2" s="1"/>
  <c r="H79" i="2" s="1"/>
  <c r="F81" i="2"/>
  <c r="F80" i="2" s="1"/>
  <c r="F79" i="2" s="1"/>
  <c r="H287" i="1"/>
  <c r="H286" i="1" s="1"/>
  <c r="I287" i="1"/>
  <c r="I286" i="1" s="1"/>
  <c r="G287" i="1"/>
  <c r="G286" i="1" s="1"/>
  <c r="G84" i="2"/>
  <c r="H84" i="2"/>
  <c r="F84" i="2"/>
  <c r="G88" i="2"/>
  <c r="H88" i="2"/>
  <c r="F88" i="2"/>
  <c r="G86" i="2"/>
  <c r="H86" i="2"/>
  <c r="F86" i="2"/>
  <c r="H290" i="1"/>
  <c r="I290" i="1"/>
  <c r="G290" i="1"/>
  <c r="G183" i="1" l="1"/>
  <c r="D22" i="3" s="1"/>
  <c r="I494" i="1"/>
  <c r="H494" i="1"/>
  <c r="G494" i="1"/>
  <c r="H164" i="2"/>
  <c r="H147" i="2" s="1"/>
  <c r="G164" i="2"/>
  <c r="G147" i="2" s="1"/>
  <c r="G83" i="2"/>
  <c r="H83" i="2"/>
  <c r="F83" i="2"/>
  <c r="G78" i="2"/>
  <c r="G77" i="2" s="1"/>
  <c r="G76" i="2" s="1"/>
  <c r="H78" i="2"/>
  <c r="H77" i="2" s="1"/>
  <c r="H76" i="2" s="1"/>
  <c r="F78" i="2"/>
  <c r="F77" i="2" s="1"/>
  <c r="F76" i="2" s="1"/>
  <c r="G100" i="2" l="1"/>
  <c r="G99" i="2" s="1"/>
  <c r="G98" i="2" s="1"/>
  <c r="H100" i="2"/>
  <c r="H99" i="2" s="1"/>
  <c r="H98" i="2" s="1"/>
  <c r="F100" i="2"/>
  <c r="F99" i="2" s="1"/>
  <c r="F98" i="2" s="1"/>
  <c r="H549" i="1" l="1"/>
  <c r="H548" i="1" s="1"/>
  <c r="H547" i="1" s="1"/>
  <c r="I549" i="1"/>
  <c r="I548" i="1" s="1"/>
  <c r="I547" i="1" s="1"/>
  <c r="G549" i="1"/>
  <c r="G548" i="1" s="1"/>
  <c r="G547" i="1" s="1"/>
  <c r="G237" i="2" l="1"/>
  <c r="G236" i="2" s="1"/>
  <c r="G231" i="2" s="1"/>
  <c r="H237" i="2"/>
  <c r="H236" i="2" s="1"/>
  <c r="H231" i="2" s="1"/>
  <c r="G230" i="2" l="1"/>
  <c r="H230" i="2"/>
  <c r="G399" i="2" l="1"/>
  <c r="H399" i="2"/>
  <c r="G398" i="2"/>
  <c r="H398" i="2"/>
  <c r="G396" i="2"/>
  <c r="G395" i="2" s="1"/>
  <c r="H396" i="2"/>
  <c r="H395" i="2" s="1"/>
  <c r="G394" i="2"/>
  <c r="H394" i="2"/>
  <c r="G393" i="2"/>
  <c r="H393" i="2"/>
  <c r="G391" i="2"/>
  <c r="H391" i="2"/>
  <c r="G390" i="2"/>
  <c r="H390" i="2"/>
  <c r="G103" i="2"/>
  <c r="G102" i="2" s="1"/>
  <c r="H103" i="2"/>
  <c r="H102" i="2" s="1"/>
  <c r="F103" i="2"/>
  <c r="F102" i="2" s="1"/>
  <c r="G107" i="2"/>
  <c r="G106" i="2" s="1"/>
  <c r="H107" i="2"/>
  <c r="H106" i="2" s="1"/>
  <c r="F107" i="2"/>
  <c r="F106" i="2" s="1"/>
  <c r="G109" i="2"/>
  <c r="G108" i="2" s="1"/>
  <c r="H109" i="2"/>
  <c r="H108" i="2" s="1"/>
  <c r="F109" i="2"/>
  <c r="F108" i="2" s="1"/>
  <c r="G397" i="2" l="1"/>
  <c r="G389" i="2"/>
  <c r="H105" i="2"/>
  <c r="H101" i="2" s="1"/>
  <c r="H389" i="2"/>
  <c r="H392" i="2"/>
  <c r="G105" i="2"/>
  <c r="G101" i="2" s="1"/>
  <c r="H397" i="2"/>
  <c r="G392" i="2"/>
  <c r="F105" i="2"/>
  <c r="H361" i="2"/>
  <c r="G361" i="2"/>
  <c r="H229" i="2"/>
  <c r="G229" i="2"/>
  <c r="G209" i="2"/>
  <c r="G208" i="2" s="1"/>
  <c r="G207" i="2" s="1"/>
  <c r="H209" i="2"/>
  <c r="H208" i="2" s="1"/>
  <c r="H207" i="2" s="1"/>
  <c r="G206" i="2"/>
  <c r="G205" i="2" s="1"/>
  <c r="G204" i="2" s="1"/>
  <c r="H206" i="2"/>
  <c r="H205" i="2" s="1"/>
  <c r="H204" i="2" s="1"/>
  <c r="G201" i="2"/>
  <c r="G200" i="2" s="1"/>
  <c r="G199" i="2" s="1"/>
  <c r="H201" i="2"/>
  <c r="H200" i="2" s="1"/>
  <c r="H199" i="2" s="1"/>
  <c r="G198" i="2"/>
  <c r="G197" i="2" s="1"/>
  <c r="G196" i="2" s="1"/>
  <c r="H198" i="2"/>
  <c r="H197" i="2" s="1"/>
  <c r="H196" i="2" s="1"/>
  <c r="G193" i="2"/>
  <c r="G192" i="2" s="1"/>
  <c r="G191" i="2" s="1"/>
  <c r="G190" i="2" s="1"/>
  <c r="G189" i="2" s="1"/>
  <c r="H193" i="2"/>
  <c r="H192" i="2" s="1"/>
  <c r="H191" i="2" s="1"/>
  <c r="H190" i="2" s="1"/>
  <c r="H189" i="2" s="1"/>
  <c r="G188" i="2"/>
  <c r="G187" i="2" s="1"/>
  <c r="G186" i="2" s="1"/>
  <c r="G185" i="2" s="1"/>
  <c r="H188" i="2"/>
  <c r="H187" i="2" s="1"/>
  <c r="H186" i="2" s="1"/>
  <c r="H185" i="2" s="1"/>
  <c r="G137" i="2"/>
  <c r="G136" i="2" s="1"/>
  <c r="G135" i="2" s="1"/>
  <c r="H137" i="2"/>
  <c r="H136" i="2" s="1"/>
  <c r="H135" i="2" s="1"/>
  <c r="F137" i="2"/>
  <c r="F136" i="2" s="1"/>
  <c r="F135" i="2" s="1"/>
  <c r="F144" i="2"/>
  <c r="G144" i="2"/>
  <c r="H144" i="2"/>
  <c r="F146" i="2"/>
  <c r="G146" i="2"/>
  <c r="H146" i="2"/>
  <c r="G143" i="2"/>
  <c r="H143" i="2"/>
  <c r="F143" i="2"/>
  <c r="F69" i="2"/>
  <c r="G69" i="2"/>
  <c r="H69" i="2"/>
  <c r="G66" i="2"/>
  <c r="H66" i="2"/>
  <c r="F66" i="2"/>
  <c r="G71" i="2"/>
  <c r="G70" i="2" s="1"/>
  <c r="H71" i="2"/>
  <c r="H70" i="2" s="1"/>
  <c r="F71" i="2"/>
  <c r="F70" i="2" s="1"/>
  <c r="G45" i="2"/>
  <c r="H45" i="2"/>
  <c r="F45" i="2"/>
  <c r="H142" i="2" l="1"/>
  <c r="H141" i="2" s="1"/>
  <c r="G142" i="2"/>
  <c r="G141" i="2" s="1"/>
  <c r="G134" i="2" s="1"/>
  <c r="G133" i="2" s="1"/>
  <c r="H134" i="2"/>
  <c r="H133" i="2" s="1"/>
  <c r="H56" i="2"/>
  <c r="G56" i="2"/>
  <c r="F56" i="2"/>
  <c r="F101" i="2"/>
  <c r="F89" i="2" s="1"/>
  <c r="F59" i="2"/>
  <c r="H59" i="2"/>
  <c r="G59" i="2"/>
  <c r="H65" i="2"/>
  <c r="H64" i="2" s="1"/>
  <c r="H63" i="2" s="1"/>
  <c r="H62" i="2" s="1"/>
  <c r="F65" i="2"/>
  <c r="F64" i="2" s="1"/>
  <c r="F63" i="2" s="1"/>
  <c r="F62" i="2" s="1"/>
  <c r="G65" i="2"/>
  <c r="G64" i="2" s="1"/>
  <c r="G63" i="2" s="1"/>
  <c r="G62" i="2" s="1"/>
  <c r="H203" i="2"/>
  <c r="H202" i="2" s="1"/>
  <c r="G203" i="2"/>
  <c r="G202" i="2" s="1"/>
  <c r="H388" i="2"/>
  <c r="G388" i="2"/>
  <c r="G89" i="2"/>
  <c r="H89" i="2"/>
  <c r="F142" i="2"/>
  <c r="F141" i="2" s="1"/>
  <c r="F134" i="2" s="1"/>
  <c r="F133" i="2" s="1"/>
  <c r="H195" i="2"/>
  <c r="H194" i="2" s="1"/>
  <c r="H184" i="2"/>
  <c r="G195" i="2"/>
  <c r="G194" i="2" s="1"/>
  <c r="G184" i="2"/>
  <c r="F44" i="2"/>
  <c r="F43" i="2" s="1"/>
  <c r="H44" i="2"/>
  <c r="H43" i="2" s="1"/>
  <c r="G44" i="2"/>
  <c r="G43" i="2" s="1"/>
  <c r="F49" i="2"/>
  <c r="G49" i="2"/>
  <c r="H49" i="2"/>
  <c r="G48" i="2"/>
  <c r="H48" i="2"/>
  <c r="F48" i="2"/>
  <c r="F35" i="2"/>
  <c r="G35" i="2"/>
  <c r="H35" i="2"/>
  <c r="G34" i="2"/>
  <c r="H34" i="2"/>
  <c r="F34" i="2"/>
  <c r="I84" i="1"/>
  <c r="I83" i="1" s="1"/>
  <c r="H84" i="1"/>
  <c r="H83" i="1" s="1"/>
  <c r="G84" i="1"/>
  <c r="G83" i="1" s="1"/>
  <c r="G28" i="2"/>
  <c r="G27" i="2" s="1"/>
  <c r="H28" i="2"/>
  <c r="H27" i="2" s="1"/>
  <c r="F28" i="2"/>
  <c r="F27" i="2" s="1"/>
  <c r="H23" i="2"/>
  <c r="G23" i="2"/>
  <c r="F23" i="2"/>
  <c r="G21" i="2"/>
  <c r="H21" i="2"/>
  <c r="F21" i="2"/>
  <c r="G18" i="2"/>
  <c r="H18" i="2"/>
  <c r="F18" i="2"/>
  <c r="F16" i="2"/>
  <c r="G16" i="2"/>
  <c r="H16" i="2"/>
  <c r="F17" i="2"/>
  <c r="G17" i="2"/>
  <c r="H17" i="2"/>
  <c r="G15" i="2"/>
  <c r="H15" i="2"/>
  <c r="F15" i="2"/>
  <c r="G13" i="2"/>
  <c r="G12" i="2" s="1"/>
  <c r="H13" i="2"/>
  <c r="H12" i="2" s="1"/>
  <c r="F13" i="2"/>
  <c r="F12" i="2" s="1"/>
  <c r="G521" i="1"/>
  <c r="G55" i="2" l="1"/>
  <c r="G50" i="2" s="1"/>
  <c r="H55" i="2"/>
  <c r="H50" i="2" s="1"/>
  <c r="G387" i="2"/>
  <c r="G386" i="2" s="1"/>
  <c r="H387" i="2"/>
  <c r="H386" i="2" s="1"/>
  <c r="F55" i="2"/>
  <c r="F50" i="2" s="1"/>
  <c r="F47" i="2"/>
  <c r="F46" i="2" s="1"/>
  <c r="F42" i="2" s="1"/>
  <c r="F41" i="2" s="1"/>
  <c r="H47" i="2"/>
  <c r="H46" i="2" s="1"/>
  <c r="H42" i="2" s="1"/>
  <c r="G47" i="2"/>
  <c r="G46" i="2" s="1"/>
  <c r="H33" i="2"/>
  <c r="H32" i="2" s="1"/>
  <c r="H31" i="2" s="1"/>
  <c r="H30" i="2" s="1"/>
  <c r="F33" i="2"/>
  <c r="F32" i="2" s="1"/>
  <c r="F31" i="2" s="1"/>
  <c r="F30" i="2" s="1"/>
  <c r="G33" i="2"/>
  <c r="G32" i="2" s="1"/>
  <c r="G31" i="2" s="1"/>
  <c r="G30" i="2" s="1"/>
  <c r="H14" i="2"/>
  <c r="G14" i="2"/>
  <c r="G11" i="2" s="1"/>
  <c r="F14" i="2"/>
  <c r="G825" i="2"/>
  <c r="G824" i="2" s="1"/>
  <c r="H825" i="2"/>
  <c r="H824" i="2" s="1"/>
  <c r="G823" i="2"/>
  <c r="G822" i="2" s="1"/>
  <c r="H823" i="2"/>
  <c r="H822" i="2" s="1"/>
  <c r="G821" i="2"/>
  <c r="G820" i="2" s="1"/>
  <c r="H821" i="2"/>
  <c r="H820" i="2" s="1"/>
  <c r="G819" i="2"/>
  <c r="G818" i="2" s="1"/>
  <c r="H819" i="2"/>
  <c r="H818" i="2" s="1"/>
  <c r="G10" i="2" l="1"/>
  <c r="G9" i="2" s="1"/>
  <c r="F11" i="2"/>
  <c r="F10" i="2" s="1"/>
  <c r="F9" i="2" s="1"/>
  <c r="H11" i="2"/>
  <c r="H10" i="2" s="1"/>
  <c r="H9" i="2" s="1"/>
  <c r="H41" i="2"/>
  <c r="G42" i="2"/>
  <c r="G41" i="2" s="1"/>
  <c r="G862" i="2"/>
  <c r="H862" i="2"/>
  <c r="G861" i="2"/>
  <c r="H861" i="2"/>
  <c r="G840" i="2"/>
  <c r="H840" i="2"/>
  <c r="G846" i="2"/>
  <c r="G845" i="2" s="1"/>
  <c r="H846" i="2"/>
  <c r="H845" i="2" s="1"/>
  <c r="G856" i="2"/>
  <c r="H856" i="2"/>
  <c r="G855" i="2"/>
  <c r="H855" i="2"/>
  <c r="G827" i="2"/>
  <c r="G826" i="2" s="1"/>
  <c r="H827" i="2"/>
  <c r="H826" i="2" s="1"/>
  <c r="G841" i="2"/>
  <c r="H841" i="2"/>
  <c r="G842" i="2"/>
  <c r="H842" i="2"/>
  <c r="G838" i="2"/>
  <c r="G837" i="2" s="1"/>
  <c r="H838" i="2"/>
  <c r="H837" i="2" s="1"/>
  <c r="G836" i="2"/>
  <c r="H836" i="2"/>
  <c r="G835" i="2"/>
  <c r="H835" i="2"/>
  <c r="G833" i="2"/>
  <c r="G832" i="2" s="1"/>
  <c r="H833" i="2"/>
  <c r="H832" i="2" s="1"/>
  <c r="H839" i="2" l="1"/>
  <c r="G839" i="2"/>
  <c r="H860" i="2"/>
  <c r="G860" i="2"/>
  <c r="H854" i="2"/>
  <c r="G854" i="2"/>
  <c r="H834" i="2"/>
  <c r="G834" i="2"/>
  <c r="G830" i="2" l="1"/>
  <c r="H830" i="2"/>
  <c r="G831" i="2"/>
  <c r="H831" i="2"/>
  <c r="G829" i="2"/>
  <c r="H829" i="2"/>
  <c r="G828" i="2" l="1"/>
  <c r="G817" i="2" s="1"/>
  <c r="H828" i="2"/>
  <c r="H817" i="2" s="1"/>
  <c r="H97" i="1"/>
  <c r="I97" i="1"/>
  <c r="G97" i="1"/>
  <c r="G102" i="1"/>
  <c r="G101" i="1" s="1"/>
  <c r="H102" i="1"/>
  <c r="I102" i="1"/>
  <c r="H101" i="1" l="1"/>
  <c r="I101" i="1"/>
  <c r="I105" i="1"/>
  <c r="I104" i="1" s="1"/>
  <c r="H105" i="1"/>
  <c r="H104" i="1" s="1"/>
  <c r="G105" i="1"/>
  <c r="G104" i="1" s="1"/>
  <c r="G100" i="1" s="1"/>
  <c r="G99" i="1" s="1"/>
  <c r="H100" i="1" l="1"/>
  <c r="H99" i="1" s="1"/>
  <c r="I100" i="1"/>
  <c r="I99" i="1" s="1"/>
  <c r="I528" i="1" l="1"/>
  <c r="I527" i="1" s="1"/>
  <c r="I526" i="1" s="1"/>
  <c r="I525" i="1" s="1"/>
  <c r="H528" i="1"/>
  <c r="H527" i="1" s="1"/>
  <c r="H526" i="1" s="1"/>
  <c r="H525" i="1" s="1"/>
  <c r="G528" i="1"/>
  <c r="G527" i="1" s="1"/>
  <c r="G526" i="1" s="1"/>
  <c r="G525" i="1" s="1"/>
  <c r="H518" i="1"/>
  <c r="I518" i="1"/>
  <c r="G518" i="1"/>
  <c r="H382" i="1" l="1"/>
  <c r="I382" i="1"/>
  <c r="G382" i="1"/>
  <c r="H384" i="1"/>
  <c r="I384" i="1"/>
  <c r="G384" i="1"/>
  <c r="H381" i="1" l="1"/>
  <c r="H380" i="1" s="1"/>
  <c r="I381" i="1"/>
  <c r="I380" i="1" s="1"/>
  <c r="G381" i="1"/>
  <c r="G380" i="1" s="1"/>
  <c r="G294" i="1" l="1"/>
  <c r="I566" i="1" l="1"/>
  <c r="I565" i="1" s="1"/>
  <c r="I564" i="1" s="1"/>
  <c r="I563" i="1" s="1"/>
  <c r="I557" i="1" s="1"/>
  <c r="H566" i="1"/>
  <c r="H565" i="1" s="1"/>
  <c r="H564" i="1" s="1"/>
  <c r="H563" i="1" s="1"/>
  <c r="H557" i="1" s="1"/>
  <c r="G566" i="1"/>
  <c r="G565" i="1" s="1"/>
  <c r="G564" i="1" s="1"/>
  <c r="G563" i="1" s="1"/>
  <c r="G557" i="1" s="1"/>
  <c r="I517" i="1" l="1"/>
  <c r="H517" i="1" l="1"/>
  <c r="H319" i="1"/>
  <c r="I319" i="1"/>
  <c r="G319" i="1"/>
  <c r="G517" i="1" l="1"/>
  <c r="H605" i="1"/>
  <c r="H604" i="1" s="1"/>
  <c r="H603" i="1" s="1"/>
  <c r="E32" i="3" s="1"/>
  <c r="I605" i="1"/>
  <c r="I604" i="1" s="1"/>
  <c r="I603" i="1" s="1"/>
  <c r="F32" i="3" s="1"/>
  <c r="G605" i="1"/>
  <c r="G604" i="1" s="1"/>
  <c r="G603" i="1" s="1"/>
  <c r="G602" i="1" l="1"/>
  <c r="D32" i="3"/>
  <c r="I602" i="1"/>
  <c r="H602" i="1"/>
  <c r="H555" i="1" l="1"/>
  <c r="I617" i="1" l="1"/>
  <c r="I616" i="1" s="1"/>
  <c r="I615" i="1" s="1"/>
  <c r="H617" i="1"/>
  <c r="H616" i="1" s="1"/>
  <c r="H615" i="1" s="1"/>
  <c r="G617" i="1"/>
  <c r="G616" i="1" s="1"/>
  <c r="G615" i="1" s="1"/>
  <c r="D47" i="3" s="1"/>
  <c r="I612" i="1"/>
  <c r="H612" i="1"/>
  <c r="G612" i="1"/>
  <c r="I600" i="1"/>
  <c r="I599" i="1" s="1"/>
  <c r="H600" i="1"/>
  <c r="H599" i="1" s="1"/>
  <c r="G600" i="1"/>
  <c r="G599" i="1" s="1"/>
  <c r="I597" i="1"/>
  <c r="H597" i="1"/>
  <c r="G597" i="1"/>
  <c r="I595" i="1"/>
  <c r="H595" i="1"/>
  <c r="G595" i="1"/>
  <c r="I592" i="1"/>
  <c r="H592" i="1"/>
  <c r="G592" i="1"/>
  <c r="I586" i="1"/>
  <c r="I585" i="1" s="1"/>
  <c r="I584" i="1" s="1"/>
  <c r="F14" i="3" s="1"/>
  <c r="H586" i="1"/>
  <c r="H585" i="1" s="1"/>
  <c r="H584" i="1" s="1"/>
  <c r="E14" i="3" s="1"/>
  <c r="G586" i="1"/>
  <c r="G585" i="1" s="1"/>
  <c r="G584" i="1" s="1"/>
  <c r="D14" i="3" s="1"/>
  <c r="I581" i="1"/>
  <c r="H581" i="1"/>
  <c r="G581" i="1"/>
  <c r="I555" i="1"/>
  <c r="G555" i="1"/>
  <c r="I553" i="1"/>
  <c r="H553" i="1"/>
  <c r="G553" i="1"/>
  <c r="I537" i="1"/>
  <c r="H537" i="1"/>
  <c r="G537" i="1"/>
  <c r="I531" i="1"/>
  <c r="H531" i="1"/>
  <c r="G531" i="1"/>
  <c r="G512" i="1"/>
  <c r="G511" i="1" s="1"/>
  <c r="G510" i="1" s="1"/>
  <c r="G509" i="1" s="1"/>
  <c r="G508" i="1" s="1"/>
  <c r="D31" i="3" s="1"/>
  <c r="I512" i="1"/>
  <c r="I511" i="1" s="1"/>
  <c r="I510" i="1" s="1"/>
  <c r="I509" i="1" s="1"/>
  <c r="I508" i="1" s="1"/>
  <c r="F31" i="3" s="1"/>
  <c r="H512" i="1"/>
  <c r="H511" i="1" s="1"/>
  <c r="H510" i="1" s="1"/>
  <c r="H509" i="1" s="1"/>
  <c r="H508" i="1" s="1"/>
  <c r="E31" i="3" s="1"/>
  <c r="I504" i="1"/>
  <c r="I503" i="1" s="1"/>
  <c r="H504" i="1"/>
  <c r="H503" i="1" s="1"/>
  <c r="G504" i="1"/>
  <c r="G503" i="1" s="1"/>
  <c r="I336" i="1"/>
  <c r="I335" i="1" s="1"/>
  <c r="H336" i="1"/>
  <c r="H335" i="1" s="1"/>
  <c r="G336" i="1"/>
  <c r="G335" i="1" s="1"/>
  <c r="D39" i="3" l="1"/>
  <c r="G530" i="1"/>
  <c r="E39" i="3"/>
  <c r="H530" i="1"/>
  <c r="F39" i="3"/>
  <c r="I530" i="1"/>
  <c r="I489" i="1"/>
  <c r="F29" i="3" s="1"/>
  <c r="H489" i="1"/>
  <c r="E29" i="3" s="1"/>
  <c r="G489" i="1"/>
  <c r="D29" i="3" s="1"/>
  <c r="G614" i="1"/>
  <c r="H614" i="1"/>
  <c r="E47" i="3"/>
  <c r="I614" i="1"/>
  <c r="F47" i="3"/>
  <c r="I609" i="1"/>
  <c r="I608" i="1" s="1"/>
  <c r="F37" i="3" s="1"/>
  <c r="I611" i="1"/>
  <c r="I610" i="1" s="1"/>
  <c r="H609" i="1"/>
  <c r="H608" i="1" s="1"/>
  <c r="E37" i="3" s="1"/>
  <c r="H611" i="1"/>
  <c r="H610" i="1" s="1"/>
  <c r="G609" i="1"/>
  <c r="G608" i="1" s="1"/>
  <c r="G611" i="1"/>
  <c r="G610" i="1" s="1"/>
  <c r="I591" i="1"/>
  <c r="I590" i="1" s="1"/>
  <c r="I589" i="1" s="1"/>
  <c r="I588" i="1" s="1"/>
  <c r="G580" i="1"/>
  <c r="G579" i="1" s="1"/>
  <c r="G578" i="1" s="1"/>
  <c r="G577" i="1" s="1"/>
  <c r="D13" i="3" s="1"/>
  <c r="H580" i="1"/>
  <c r="H579" i="1" s="1"/>
  <c r="H578" i="1" s="1"/>
  <c r="H577" i="1" s="1"/>
  <c r="E13" i="3" s="1"/>
  <c r="I580" i="1"/>
  <c r="I579" i="1" s="1"/>
  <c r="I578" i="1" s="1"/>
  <c r="I577" i="1" s="1"/>
  <c r="F13" i="3" s="1"/>
  <c r="G591" i="1"/>
  <c r="G590" i="1" s="1"/>
  <c r="G589" i="1" s="1"/>
  <c r="G588" i="1" s="1"/>
  <c r="H591" i="1"/>
  <c r="H590" i="1" s="1"/>
  <c r="H589" i="1" s="1"/>
  <c r="H588" i="1" s="1"/>
  <c r="H552" i="1"/>
  <c r="I552" i="1"/>
  <c r="G552" i="1"/>
  <c r="H379" i="1"/>
  <c r="G379" i="1"/>
  <c r="I379" i="1"/>
  <c r="G607" i="1" l="1"/>
  <c r="D37" i="3"/>
  <c r="I378" i="1"/>
  <c r="F28" i="3" s="1"/>
  <c r="H378" i="1"/>
  <c r="E28" i="3" s="1"/>
  <c r="G378" i="1"/>
  <c r="D28" i="3" s="1"/>
  <c r="H607" i="1"/>
  <c r="I607" i="1"/>
  <c r="H551" i="1"/>
  <c r="H546" i="1" s="1"/>
  <c r="H545" i="1" s="1"/>
  <c r="H544" i="1" s="1"/>
  <c r="I551" i="1"/>
  <c r="I546" i="1" s="1"/>
  <c r="I545" i="1" s="1"/>
  <c r="I544" i="1" s="1"/>
  <c r="G551" i="1"/>
  <c r="G546" i="1" s="1"/>
  <c r="G545" i="1" s="1"/>
  <c r="G544" i="1" s="1"/>
  <c r="G576" i="1"/>
  <c r="G575" i="1" s="1"/>
  <c r="H576" i="1"/>
  <c r="I576" i="1"/>
  <c r="I334" i="1"/>
  <c r="I333" i="1" s="1"/>
  <c r="H334" i="1"/>
  <c r="H333" i="1" s="1"/>
  <c r="G334" i="1"/>
  <c r="G333" i="1" s="1"/>
  <c r="H568" i="1"/>
  <c r="I568" i="1"/>
  <c r="G568" i="1"/>
  <c r="I507" i="1"/>
  <c r="I575" i="1" l="1"/>
  <c r="H575" i="1"/>
  <c r="I332" i="1"/>
  <c r="F27" i="3" s="1"/>
  <c r="H332" i="1"/>
  <c r="E27" i="3" s="1"/>
  <c r="G332" i="1"/>
  <c r="D27" i="3" s="1"/>
  <c r="D46" i="3"/>
  <c r="F46" i="3"/>
  <c r="E46" i="3"/>
  <c r="G507" i="1"/>
  <c r="H507" i="1"/>
  <c r="I156" i="1" l="1"/>
  <c r="H156" i="1"/>
  <c r="G156" i="1"/>
  <c r="G155" i="1" s="1"/>
  <c r="G154" i="1" s="1"/>
  <c r="H155" i="1" l="1"/>
  <c r="H154" i="1" s="1"/>
  <c r="H153" i="1" s="1"/>
  <c r="I155" i="1"/>
  <c r="I154" i="1" s="1"/>
  <c r="I153" i="1" s="1"/>
  <c r="G153" i="1"/>
  <c r="G113" i="1" l="1"/>
  <c r="I32" i="1" l="1"/>
  <c r="I31" i="1" s="1"/>
  <c r="I30" i="1" s="1"/>
  <c r="I29" i="1" s="1"/>
  <c r="I13" i="1"/>
  <c r="H32" i="1"/>
  <c r="H31" i="1" s="1"/>
  <c r="H30" i="1" s="1"/>
  <c r="H29" i="1" s="1"/>
  <c r="H13" i="1"/>
  <c r="I12" i="1" l="1"/>
  <c r="I11" i="1" s="1"/>
  <c r="F10" i="3" s="1"/>
  <c r="H12" i="1"/>
  <c r="H11" i="1" s="1"/>
  <c r="E10" i="3" s="1"/>
  <c r="I10" i="1" l="1"/>
  <c r="H10" i="1"/>
  <c r="G89" i="1" l="1"/>
  <c r="G88" i="1" s="1"/>
  <c r="G87" i="1" s="1"/>
  <c r="G86" i="1" s="1"/>
  <c r="H89" i="1"/>
  <c r="H88" i="1" s="1"/>
  <c r="H87" i="1" s="1"/>
  <c r="H86" i="1" s="1"/>
  <c r="I89" i="1"/>
  <c r="I88" i="1" s="1"/>
  <c r="I87" i="1" s="1"/>
  <c r="I86" i="1" s="1"/>
  <c r="H113" i="1" l="1"/>
  <c r="H112" i="1" s="1"/>
  <c r="I113" i="1"/>
  <c r="I112" i="1" s="1"/>
  <c r="G112" i="1"/>
  <c r="G32" i="1" l="1"/>
  <c r="G31" i="1" s="1"/>
  <c r="G30" i="1" s="1"/>
  <c r="G29" i="1" l="1"/>
  <c r="G74" i="1" l="1"/>
  <c r="G77" i="1" l="1"/>
  <c r="I306" i="1" l="1"/>
  <c r="I292" i="1"/>
  <c r="I289" i="1" s="1"/>
  <c r="I282" i="1" s="1"/>
  <c r="I299" i="1"/>
  <c r="I318" i="1"/>
  <c r="I316" i="1"/>
  <c r="I315" i="1" s="1"/>
  <c r="I311" i="1"/>
  <c r="I310" i="1" s="1"/>
  <c r="I309" i="1" s="1"/>
  <c r="I308" i="1" s="1"/>
  <c r="I168" i="1"/>
  <c r="I167" i="1" s="1"/>
  <c r="I140" i="1" s="1"/>
  <c r="I94" i="1"/>
  <c r="I93" i="1" s="1"/>
  <c r="I79" i="1"/>
  <c r="I77" i="1"/>
  <c r="I74" i="1"/>
  <c r="I68" i="1"/>
  <c r="I67" i="1" s="1"/>
  <c r="I66" i="1" s="1"/>
  <c r="F12" i="3" s="1"/>
  <c r="I63" i="1"/>
  <c r="I62" i="1" s="1"/>
  <c r="I59" i="1"/>
  <c r="I58" i="1" s="1"/>
  <c r="I57" i="1" s="1"/>
  <c r="I46" i="1"/>
  <c r="I45" i="1" s="1"/>
  <c r="I44" i="1" s="1"/>
  <c r="I43" i="1" s="1"/>
  <c r="I53" i="1"/>
  <c r="I52" i="1" s="1"/>
  <c r="I51" i="1" s="1"/>
  <c r="I50" i="1" s="1"/>
  <c r="I40" i="1"/>
  <c r="I73" i="1" l="1"/>
  <c r="I72" i="1" s="1"/>
  <c r="I298" i="1"/>
  <c r="I297" i="1" s="1"/>
  <c r="H87" i="2"/>
  <c r="I56" i="1"/>
  <c r="I42" i="1" s="1"/>
  <c r="F11" i="3" s="1"/>
  <c r="I314" i="1"/>
  <c r="I313" i="1" s="1"/>
  <c r="I303" i="1"/>
  <c r="I305" i="1"/>
  <c r="I304" i="1" s="1"/>
  <c r="I91" i="1"/>
  <c r="I92" i="1"/>
  <c r="I39" i="1"/>
  <c r="I38" i="1" s="1"/>
  <c r="I37" i="1" s="1"/>
  <c r="I36" i="1" s="1"/>
  <c r="I127" i="1"/>
  <c r="I126" i="1" s="1"/>
  <c r="F9" i="3" l="1"/>
  <c r="F18" i="3"/>
  <c r="I281" i="1"/>
  <c r="I296" i="1"/>
  <c r="H85" i="2"/>
  <c r="H82" i="2" s="1"/>
  <c r="H75" i="2" s="1"/>
  <c r="H74" i="2" s="1"/>
  <c r="H864" i="2" s="1"/>
  <c r="I71" i="1"/>
  <c r="I322" i="1"/>
  <c r="F26" i="3" s="1"/>
  <c r="F19" i="3"/>
  <c r="I70" i="1" l="1"/>
  <c r="I35" i="1" s="1"/>
  <c r="I280" i="1"/>
  <c r="I182" i="1" s="1"/>
  <c r="I117" i="1"/>
  <c r="I116" i="1" s="1"/>
  <c r="I321" i="1"/>
  <c r="I9" i="1"/>
  <c r="H306" i="1"/>
  <c r="H292" i="1"/>
  <c r="H289" i="1" s="1"/>
  <c r="H282" i="1" s="1"/>
  <c r="H299" i="1"/>
  <c r="H318" i="1"/>
  <c r="H316" i="1"/>
  <c r="H315" i="1" s="1"/>
  <c r="H311" i="1"/>
  <c r="H310" i="1" s="1"/>
  <c r="H309" i="1" s="1"/>
  <c r="H308" i="1" s="1"/>
  <c r="H168" i="1"/>
  <c r="H167" i="1" s="1"/>
  <c r="H140" i="1" s="1"/>
  <c r="H94" i="1"/>
  <c r="H93" i="1" s="1"/>
  <c r="H79" i="1"/>
  <c r="H77" i="1"/>
  <c r="H74" i="1"/>
  <c r="H68" i="1"/>
  <c r="H67" i="1" s="1"/>
  <c r="H66" i="1" s="1"/>
  <c r="E12" i="3" s="1"/>
  <c r="H63" i="1"/>
  <c r="H62" i="1" s="1"/>
  <c r="H59" i="1"/>
  <c r="H58" i="1" s="1"/>
  <c r="H57" i="1" s="1"/>
  <c r="H46" i="1"/>
  <c r="H45" i="1" s="1"/>
  <c r="H44" i="1" s="1"/>
  <c r="H43" i="1" s="1"/>
  <c r="H53" i="1"/>
  <c r="H52" i="1" s="1"/>
  <c r="H51" i="1" s="1"/>
  <c r="H50" i="1" s="1"/>
  <c r="H40" i="1"/>
  <c r="H73" i="1" l="1"/>
  <c r="H72" i="1" s="1"/>
  <c r="F15" i="3"/>
  <c r="F8" i="3" s="1"/>
  <c r="F17" i="3"/>
  <c r="F16" i="3" s="1"/>
  <c r="F24" i="3"/>
  <c r="F21" i="3" s="1"/>
  <c r="H298" i="1"/>
  <c r="H297" i="1" s="1"/>
  <c r="G87" i="2"/>
  <c r="H56" i="1"/>
  <c r="H42" i="1" s="1"/>
  <c r="H314" i="1"/>
  <c r="H313" i="1" s="1"/>
  <c r="H303" i="1"/>
  <c r="H305" i="1"/>
  <c r="H304" i="1" s="1"/>
  <c r="H91" i="1"/>
  <c r="H92" i="1"/>
  <c r="H39" i="1"/>
  <c r="H38" i="1" s="1"/>
  <c r="H37" i="1" s="1"/>
  <c r="H36" i="1" s="1"/>
  <c r="E9" i="3" s="1"/>
  <c r="F33" i="3"/>
  <c r="F30" i="3"/>
  <c r="F40" i="3"/>
  <c r="F43" i="3"/>
  <c r="F25" i="3"/>
  <c r="H127" i="1"/>
  <c r="H126" i="1" s="1"/>
  <c r="E11" i="3" l="1"/>
  <c r="I34" i="1"/>
  <c r="I1206" i="1" s="1"/>
  <c r="I1210" i="1" s="1"/>
  <c r="E18" i="3"/>
  <c r="H281" i="1"/>
  <c r="H296" i="1"/>
  <c r="G85" i="2"/>
  <c r="G82" i="2" s="1"/>
  <c r="G75" i="2" s="1"/>
  <c r="G74" i="2" s="1"/>
  <c r="G864" i="2" s="1"/>
  <c r="H71" i="1"/>
  <c r="H322" i="1"/>
  <c r="E26" i="3" s="1"/>
  <c r="E19" i="3"/>
  <c r="F48" i="3"/>
  <c r="F56" i="3" s="1"/>
  <c r="E30" i="3"/>
  <c r="H9" i="1"/>
  <c r="H70" i="1" l="1"/>
  <c r="H35" i="1" s="1"/>
  <c r="H280" i="1"/>
  <c r="H182" i="1" s="1"/>
  <c r="H117" i="1"/>
  <c r="H116" i="1" s="1"/>
  <c r="F58" i="3"/>
  <c r="H866" i="2"/>
  <c r="H868" i="2" s="1"/>
  <c r="E25" i="3"/>
  <c r="H321" i="1"/>
  <c r="E17" i="3" l="1"/>
  <c r="E16" i="3" s="1"/>
  <c r="E15" i="3"/>
  <c r="E8" i="3" s="1"/>
  <c r="E24" i="3"/>
  <c r="E21" i="3" s="1"/>
  <c r="F59" i="3"/>
  <c r="E40" i="3"/>
  <c r="E43" i="3"/>
  <c r="H34" i="1" l="1"/>
  <c r="H1206" i="1" s="1"/>
  <c r="E48" i="3"/>
  <c r="E33" i="3"/>
  <c r="E56" i="3" s="1"/>
  <c r="H1210" i="1" l="1"/>
  <c r="E58" i="3"/>
  <c r="G866" i="2"/>
  <c r="G868" i="2" s="1"/>
  <c r="E59" i="3" l="1"/>
  <c r="G306" i="1"/>
  <c r="G303" i="1" l="1"/>
  <c r="G305" i="1"/>
  <c r="G304" i="1" s="1"/>
  <c r="G13" i="1" l="1"/>
  <c r="G59" i="1" l="1"/>
  <c r="G58" i="1" s="1"/>
  <c r="G57" i="1" s="1"/>
  <c r="G94" i="1"/>
  <c r="G93" i="1" s="1"/>
  <c r="G292" i="1"/>
  <c r="G289" i="1" s="1"/>
  <c r="G282" i="1" s="1"/>
  <c r="G21" i="1"/>
  <c r="G311" i="1"/>
  <c r="G310" i="1" s="1"/>
  <c r="G309" i="1" s="1"/>
  <c r="G308" i="1" s="1"/>
  <c r="G26" i="1"/>
  <c r="G17" i="1"/>
  <c r="G12" i="1" s="1"/>
  <c r="G11" i="1" s="1"/>
  <c r="D10" i="3" s="1"/>
  <c r="G318" i="1"/>
  <c r="G53" i="1"/>
  <c r="G52" i="1" s="1"/>
  <c r="G51" i="1" s="1"/>
  <c r="G50" i="1" s="1"/>
  <c r="G168" i="1"/>
  <c r="G167" i="1" s="1"/>
  <c r="G140" i="1" s="1"/>
  <c r="G299" i="1"/>
  <c r="G322" i="1"/>
  <c r="G316" i="1"/>
  <c r="G315" i="1" s="1"/>
  <c r="G68" i="1"/>
  <c r="G63" i="1"/>
  <c r="G62" i="1" s="1"/>
  <c r="G24" i="1"/>
  <c r="G79" i="1"/>
  <c r="G73" i="1" s="1"/>
  <c r="G72" i="1" s="1"/>
  <c r="G71" i="1" s="1"/>
  <c r="G46" i="1"/>
  <c r="G45" i="1" s="1"/>
  <c r="G44" i="1" s="1"/>
  <c r="G43" i="1" s="1"/>
  <c r="G40" i="1"/>
  <c r="G39" i="1" s="1"/>
  <c r="G38" i="1" s="1"/>
  <c r="G37" i="1" s="1"/>
  <c r="G67" i="1" l="1"/>
  <c r="G66" i="1" s="1"/>
  <c r="G321" i="1"/>
  <c r="D26" i="3"/>
  <c r="G298" i="1"/>
  <c r="G297" i="1" s="1"/>
  <c r="F87" i="2"/>
  <c r="G314" i="1"/>
  <c r="G313" i="1" s="1"/>
  <c r="G56" i="1"/>
  <c r="G91" i="1"/>
  <c r="G70" i="1" s="1"/>
  <c r="G92" i="1"/>
  <c r="G20" i="1"/>
  <c r="G19" i="1" s="1"/>
  <c r="G36" i="1"/>
  <c r="D9" i="3" s="1"/>
  <c r="G127" i="1"/>
  <c r="G126" i="1" s="1"/>
  <c r="G42" i="1" l="1"/>
  <c r="D11" i="3" s="1"/>
  <c r="D12" i="3"/>
  <c r="D15" i="3"/>
  <c r="D18" i="3"/>
  <c r="G117" i="1"/>
  <c r="G116" i="1" s="1"/>
  <c r="G281" i="1"/>
  <c r="G296" i="1"/>
  <c r="F85" i="2"/>
  <c r="F82" i="2" s="1"/>
  <c r="F75" i="2" s="1"/>
  <c r="F74" i="2" s="1"/>
  <c r="F864" i="2" s="1"/>
  <c r="D19" i="3"/>
  <c r="G10" i="1"/>
  <c r="G9" i="1" s="1"/>
  <c r="G35" i="1" l="1"/>
  <c r="G280" i="1"/>
  <c r="D17" i="3"/>
  <c r="D16" i="3" s="1"/>
  <c r="D8" i="3"/>
  <c r="D30" i="3"/>
  <c r="D25" i="3"/>
  <c r="G182" i="1" l="1"/>
  <c r="G34" i="1" s="1"/>
  <c r="D24" i="3"/>
  <c r="D21" i="3" s="1"/>
  <c r="D43" i="3"/>
  <c r="D48" i="3"/>
  <c r="D33" i="3" l="1"/>
  <c r="D42" i="3" l="1"/>
  <c r="G1145" i="1"/>
  <c r="G1114" i="1" s="1"/>
  <c r="G1206" i="1" s="1"/>
  <c r="D58" i="3" l="1"/>
  <c r="F866" i="2"/>
  <c r="G1210" i="1"/>
  <c r="D41" i="3"/>
  <c r="D40" i="3" s="1"/>
  <c r="D56" i="3" s="1"/>
  <c r="D59" i="3" l="1"/>
  <c r="F868" i="2" l="1"/>
</calcChain>
</file>

<file path=xl/sharedStrings.xml><?xml version="1.0" encoding="utf-8"?>
<sst xmlns="http://schemas.openxmlformats.org/spreadsheetml/2006/main" count="7742" uniqueCount="876">
  <si>
    <t>Главные распорядители, наименование БК</t>
  </si>
  <si>
    <t>Коды ведомственной классификации</t>
  </si>
  <si>
    <t>ведомство</t>
  </si>
  <si>
    <t>раздел</t>
  </si>
  <si>
    <t>подраздел</t>
  </si>
  <si>
    <t>целевая статья</t>
  </si>
  <si>
    <t>Национальная экономика</t>
  </si>
  <si>
    <t>04</t>
  </si>
  <si>
    <t>Транспорт</t>
  </si>
  <si>
    <t>08</t>
  </si>
  <si>
    <t>Иные бюджетные ассигнования</t>
  </si>
  <si>
    <t>Другие вопросы в области национальной экономики</t>
  </si>
  <si>
    <t>12</t>
  </si>
  <si>
    <t>Социальная политика</t>
  </si>
  <si>
    <t>10</t>
  </si>
  <si>
    <t>00</t>
  </si>
  <si>
    <t>Пенсионное обеспечение</t>
  </si>
  <si>
    <t>01</t>
  </si>
  <si>
    <t>Расходы на реализацию отраслевых мероприятий</t>
  </si>
  <si>
    <t>Социальное обеспечение и иные выплаты населению</t>
  </si>
  <si>
    <t>02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</si>
  <si>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</si>
  <si>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Закупка товаров, работ и услуг для обеспечения государственных (муниципальных) нужд</t>
  </si>
  <si>
    <t>Социальное обеспечение населения</t>
  </si>
  <si>
    <t>03</t>
  </si>
  <si>
    <t>Другие вопросы в области социальной политики</t>
  </si>
  <si>
    <t>06</t>
  </si>
  <si>
    <t>Центральный аппарат</t>
  </si>
  <si>
    <t>291</t>
  </si>
  <si>
    <t>Общегосударственные вопросы</t>
  </si>
  <si>
    <t>Функционирование законодательных (представительных) органов государственной власти и представительных органов местного самоуправления</t>
  </si>
  <si>
    <t>100</t>
  </si>
  <si>
    <t>200</t>
  </si>
  <si>
    <t>Другие общегосударственные вопросы</t>
  </si>
  <si>
    <t>13</t>
  </si>
  <si>
    <t>Транспортное обеспечение органов местного самоуправления</t>
  </si>
  <si>
    <t>800</t>
  </si>
  <si>
    <t>Эксплуатация оборудования, помещений, зданий органами местного самоуправления</t>
  </si>
  <si>
    <t>Реализация муниципальных функций, связанных с общегосударственным управлением</t>
  </si>
  <si>
    <t>300</t>
  </si>
  <si>
    <t>Обеспечение деятельности финансовых, налоговых и таможенных органов и органов финансового (финансово-бюджетного) надзора</t>
  </si>
  <si>
    <t>99 0 00 20401</t>
  </si>
  <si>
    <t>99 0 00 21100</t>
  </si>
  <si>
    <t>99 0 00 22010</t>
  </si>
  <si>
    <t>99 0 00 22020</t>
  </si>
  <si>
    <t>99 0 00 23000</t>
  </si>
  <si>
    <t>Образование</t>
  </si>
  <si>
    <t>07</t>
  </si>
  <si>
    <t>Дополнительное образование детей</t>
  </si>
  <si>
    <t>600</t>
  </si>
  <si>
    <t>Резервные фонды</t>
  </si>
  <si>
    <t>Наименование</t>
  </si>
  <si>
    <t>Целевая статья</t>
  </si>
  <si>
    <t>Группа вида расходов</t>
  </si>
  <si>
    <t>группа вида расходов</t>
  </si>
  <si>
    <t>Раздел</t>
  </si>
  <si>
    <t>Подраздел</t>
  </si>
  <si>
    <t>Функционирование высшего должностного лица субъекта Российской Федерации и муниципального образования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</si>
  <si>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</si>
  <si>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</si>
  <si>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Судебная система</t>
  </si>
  <si>
    <t>05</t>
  </si>
  <si>
    <t>11</t>
  </si>
  <si>
    <t>Органы юстиции</t>
  </si>
  <si>
    <t>09</t>
  </si>
  <si>
    <t>Дорожное хозяйство ( дорожные фонды)</t>
  </si>
  <si>
    <t>Жилищное хозяйство</t>
  </si>
  <si>
    <t>Коммунальное хозяйство</t>
  </si>
  <si>
    <t>Благоустройство</t>
  </si>
  <si>
    <t>Другие вопросы в области жилищно-коммунального хозяйства</t>
  </si>
  <si>
    <t>Другие вопросы в области охраны окружающей среды</t>
  </si>
  <si>
    <t>Дошкольное образование</t>
  </si>
  <si>
    <t>Общее образование</t>
  </si>
  <si>
    <t>Молодежная политика и оздоровление детей</t>
  </si>
  <si>
    <t>Другие вопросы в области образования</t>
  </si>
  <si>
    <t>Культура</t>
  </si>
  <si>
    <t>Охрана семьи и детства</t>
  </si>
  <si>
    <t>Физическая культура</t>
  </si>
  <si>
    <t>Массовый спорт</t>
  </si>
  <si>
    <t>Спорт высших достижений</t>
  </si>
  <si>
    <t>Другие вопросы в области физической культуры и спорта</t>
  </si>
  <si>
    <t>ВСЕГО</t>
  </si>
  <si>
    <t>Непрограммные направления расходов</t>
  </si>
  <si>
    <t>99 0 00 00000</t>
  </si>
  <si>
    <t>99 0 00 04000</t>
  </si>
  <si>
    <t>99 0 00 03560</t>
  </si>
  <si>
    <t>99 0 00 03550</t>
  </si>
  <si>
    <t>284</t>
  </si>
  <si>
    <t>Глава муниципального образования</t>
  </si>
  <si>
    <t>Осуществление полномочий Российской Федерации по составлению (изменению) списков кандидатов в присяжные заседатели федеральных судов общей юрисдикции в Российской Федерации</t>
  </si>
  <si>
    <t>Предоставление субсидий бюджетным, автономным учреждениям и иным некоммерческим организациям</t>
  </si>
  <si>
    <t>Национальная безопасность и правоохранительная деятельность</t>
  </si>
  <si>
    <t>Жилищно-коммунальное хозяйство</t>
  </si>
  <si>
    <t xml:space="preserve">05 </t>
  </si>
  <si>
    <t>Охрана объектов растительного и животного мира и среды их обитания</t>
  </si>
  <si>
    <t>400</t>
  </si>
  <si>
    <t>Обеспечение предоставления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</si>
  <si>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Функционирование Правительства РФ, высших исполнительных органов государственной власти субъектов РФ, местных администраций</t>
  </si>
  <si>
    <t>Физическая культура и спорт</t>
  </si>
  <si>
    <t>Дорожное хозяйство (дорожные фонды)</t>
  </si>
  <si>
    <t>Капитальные вложения в объекты государственной (муниципальной) собственности</t>
  </si>
  <si>
    <t>Целевой финансовый резерв для ликвидации последствий чрезвычайных ситуаций природного и техногенного характера</t>
  </si>
  <si>
    <t>99 0 00 18150</t>
  </si>
  <si>
    <t>Охрана окружающей среды</t>
  </si>
  <si>
    <t>Культура и кинематография</t>
  </si>
  <si>
    <t>(тыс.рублей)</t>
  </si>
  <si>
    <t>Непрограммное направление расходов</t>
  </si>
  <si>
    <t xml:space="preserve">Реализация переданных государственных полномочий в области охраны труда </t>
  </si>
  <si>
    <t>99 0 00 51200</t>
  </si>
  <si>
    <t>Муниципальная программа "Обеспечение деятельности муниципального бюджетного учреждения "Миасский окружной архив "</t>
  </si>
  <si>
    <t>Муниципальная программа "Формирование благоприятного инвестиционного климата"</t>
  </si>
  <si>
    <t>99 0 00 59300</t>
  </si>
  <si>
    <t>Условно утверждаемые расходы</t>
  </si>
  <si>
    <t>Профессиональная подготовка, переподготовка и повышение квалификации</t>
  </si>
  <si>
    <t>Гражданская оборона</t>
  </si>
  <si>
    <t>Защита населения и территории от чрезвычайных ситуаций природного и техногенного характера, пожарная безопасность</t>
  </si>
  <si>
    <t>Проведение комплексных кадастровых работ на территории Челябинской области</t>
  </si>
  <si>
    <t xml:space="preserve">Реализация мероприятий по обеспечению своевременной и полной выплаты заработной платы </t>
  </si>
  <si>
    <t>Охрана окружающей  среды</t>
  </si>
  <si>
    <t>Культура, кинематография</t>
  </si>
  <si>
    <t>Другие вопросы в области культуры, кинематографии</t>
  </si>
  <si>
    <t>Непрограммные направление расходов</t>
  </si>
  <si>
    <t>Профессиональная подготовка, переподготовка  и повышение квалификации</t>
  </si>
  <si>
    <t>99 0 00 03570</t>
  </si>
  <si>
    <t>Реализация мероприятий за счет "экологических платежей"</t>
  </si>
  <si>
    <t xml:space="preserve"> 2026 год      </t>
  </si>
  <si>
    <t>99 0 00 99060</t>
  </si>
  <si>
    <t>99 0 00 99400</t>
  </si>
  <si>
    <t>Проведение комплексных кадастровых работ на территории Челябинской области за счет средств областного бюджета</t>
  </si>
  <si>
    <t>01 0 00 00000</t>
  </si>
  <si>
    <t>02 0 00 00000</t>
  </si>
  <si>
    <t>04 0 00 00000</t>
  </si>
  <si>
    <t>05 0 00 00000</t>
  </si>
  <si>
    <t>06 0 00 00000</t>
  </si>
  <si>
    <t>15 0 00 00000</t>
  </si>
  <si>
    <t>09 0 00 00000</t>
  </si>
  <si>
    <t>10 0 00 00000</t>
  </si>
  <si>
    <t>13 0 00 00000</t>
  </si>
  <si>
    <t>14 0 00 00000</t>
  </si>
  <si>
    <t>11 0 00 00000</t>
  </si>
  <si>
    <t>07 0 00 00000</t>
  </si>
  <si>
    <t>12 0 00 00000</t>
  </si>
  <si>
    <t>08 0 00 00000</t>
  </si>
  <si>
    <t>Комплексы процессных мероприятий</t>
  </si>
  <si>
    <t>08 4 00 00000</t>
  </si>
  <si>
    <t>08 4 01 00000</t>
  </si>
  <si>
    <t>Региональные проекты, реализуемые в составе национальных проектов</t>
  </si>
  <si>
    <t xml:space="preserve">Комплексы процессных мероприятий </t>
  </si>
  <si>
    <t>01 4 01 00000</t>
  </si>
  <si>
    <t>01 4 01 20300</t>
  </si>
  <si>
    <t>01 4 00 00000</t>
  </si>
  <si>
    <t>01 4 01 20401</t>
  </si>
  <si>
    <t>02 4 00 00000</t>
  </si>
  <si>
    <t>02 4 01 00000</t>
  </si>
  <si>
    <t>02 4 01 67020</t>
  </si>
  <si>
    <t>04 4 00 00000</t>
  </si>
  <si>
    <t>04 4 01 00000</t>
  </si>
  <si>
    <t>01 4 01 22010</t>
  </si>
  <si>
    <t>01 4 01 22020</t>
  </si>
  <si>
    <t>01 4 01 23000</t>
  </si>
  <si>
    <t>05 4 00 00000</t>
  </si>
  <si>
    <t>05 4 01 00000</t>
  </si>
  <si>
    <t>15 4 00 00000</t>
  </si>
  <si>
    <t>06 4 00 00000</t>
  </si>
  <si>
    <t>15 4 01 00000</t>
  </si>
  <si>
    <t>15 4 02 00000</t>
  </si>
  <si>
    <t>07 4 00 00000</t>
  </si>
  <si>
    <t>07 4 02 00000</t>
  </si>
  <si>
    <t>11 4 00 00000</t>
  </si>
  <si>
    <t>12 4 01 00000</t>
  </si>
  <si>
    <t>11 4 01 00000</t>
  </si>
  <si>
    <t>12 4 01 S1030</t>
  </si>
  <si>
    <t>12 4 00 00000</t>
  </si>
  <si>
    <t>13 4 00 00000</t>
  </si>
  <si>
    <t>13 4 01 00000</t>
  </si>
  <si>
    <t>14 4 00 00000</t>
  </si>
  <si>
    <t>14 4 01 00000</t>
  </si>
  <si>
    <t>14 4 01 73121</t>
  </si>
  <si>
    <t>14 4 02 00000</t>
  </si>
  <si>
    <t>14 4 02 73121</t>
  </si>
  <si>
    <t>06 4 01 00000</t>
  </si>
  <si>
    <t>06 4 01 22030</t>
  </si>
  <si>
    <t>10 4 00 00000</t>
  </si>
  <si>
    <t>10 4 01 00000</t>
  </si>
  <si>
    <t>Региональные проекты, реализуемые вне национальных проектов</t>
  </si>
  <si>
    <t>18 0 00 00000</t>
  </si>
  <si>
    <t>18 4 01 00000</t>
  </si>
  <si>
    <t>18 4 00 00000</t>
  </si>
  <si>
    <t>08 4 02 00000</t>
  </si>
  <si>
    <t>08 4 02 28190</t>
  </si>
  <si>
    <t>08 4 02 R0820</t>
  </si>
  <si>
    <t>26 0 00 00000</t>
  </si>
  <si>
    <t>26 4 00 00000</t>
  </si>
  <si>
    <t>25 0 00 00000</t>
  </si>
  <si>
    <t>25 4 00 00000</t>
  </si>
  <si>
    <t>25 4 01 00000</t>
  </si>
  <si>
    <t>25 4 01 20401</t>
  </si>
  <si>
    <t>25 4 01 22010</t>
  </si>
  <si>
    <t>25 4 01 22020</t>
  </si>
  <si>
    <t>25 4 01 23000</t>
  </si>
  <si>
    <t>04 4 02 00000</t>
  </si>
  <si>
    <t>Комплекс процессных мероприятий "Мероприятия по предупреждению безнадзорности, беспризорности, правонарушений и антиобщественных действий несовершеннолетних"</t>
  </si>
  <si>
    <t>Комплекс процессных мероприятий "Обеспечение деятельности комиссии по делам несовершеннолетних и защите их прав"</t>
  </si>
  <si>
    <t>Комплекс процессных мероприятий  "Содействие росту экономического потенциала туризма"</t>
  </si>
  <si>
    <t xml:space="preserve">Расходы на реализацию отраслевых мероприятий </t>
  </si>
  <si>
    <t>01 4 02 23000</t>
  </si>
  <si>
    <t>01 4 02 00000</t>
  </si>
  <si>
    <t>26 4 07 00000</t>
  </si>
  <si>
    <t>Комплекс процессных мероприятий "Обеспечение содержания и функционирования МБУ "Архив"</t>
  </si>
  <si>
    <t>Комплекс процессных мероприятий "Осуществление переданных государственных полномочий"</t>
  </si>
  <si>
    <t>15 4 02 12010</t>
  </si>
  <si>
    <t xml:space="preserve">Содержание имущества, находящегося в муниципальной собственности </t>
  </si>
  <si>
    <t xml:space="preserve">Приобретение имущества для муниципальных  нужд </t>
  </si>
  <si>
    <t>06 4 01 22040</t>
  </si>
  <si>
    <t>Комплекс процессных мероприятий "Обеспечение повышения уровня благоустройства кладбищ и качества ритуальных услуг"</t>
  </si>
  <si>
    <t>Организация погребения умерших на безвозмездной основе (в рамках гарантированного перечня услуг по погребению)</t>
  </si>
  <si>
    <t>Обеспечение деятельности муниципальных учреждений</t>
  </si>
  <si>
    <t>15 4 01 11000</t>
  </si>
  <si>
    <t>07 4 02 16000</t>
  </si>
  <si>
    <t>05 4 01 16000</t>
  </si>
  <si>
    <t>10 4 02 00000</t>
  </si>
  <si>
    <t>10 4 01 16000</t>
  </si>
  <si>
    <t>08 4 01 16000</t>
  </si>
  <si>
    <t>16 0 00 00000</t>
  </si>
  <si>
    <t>Муниципальная программа "Чистый город "</t>
  </si>
  <si>
    <t>17 0 00 00000</t>
  </si>
  <si>
    <t>19 0 00 00000</t>
  </si>
  <si>
    <t>20 0 00 00000</t>
  </si>
  <si>
    <t>21 0 00 00000</t>
  </si>
  <si>
    <t>22 0 00 00000</t>
  </si>
  <si>
    <t>23 0 00 00000</t>
  </si>
  <si>
    <t>24 0 00 00000</t>
  </si>
  <si>
    <t>26 4 07 16000</t>
  </si>
  <si>
    <t>285</t>
  </si>
  <si>
    <t>27 0 00 00000</t>
  </si>
  <si>
    <t>28 0 00 00000</t>
  </si>
  <si>
    <t>29 0 00 00000</t>
  </si>
  <si>
    <t>30 0 00 00000</t>
  </si>
  <si>
    <t>31 0 00 00000</t>
  </si>
  <si>
    <t>Комплекс процессных мероприятий "Создание условий для развития деятельности субъектов малого и среднего предпринимательства и "самозанятых"</t>
  </si>
  <si>
    <t>13 4 01 16000</t>
  </si>
  <si>
    <t>10 4 02 11000</t>
  </si>
  <si>
    <t>18 4 01 08300</t>
  </si>
  <si>
    <t>08 2 00 00000</t>
  </si>
  <si>
    <t>08 2 03 00000</t>
  </si>
  <si>
    <t>08 2 03 L4970</t>
  </si>
  <si>
    <t>Региональные проекты, вне национальных проектов</t>
  </si>
  <si>
    <t>Региональный проект "Оказание молодым семьям государственной поддержки для улучшения жилищных условий"</t>
  </si>
  <si>
    <t>Комплекс процессных мероприятий "Организация и осуществление деятельности МКУ "Комитет по строительству"</t>
  </si>
  <si>
    <t>11 4 01 11000</t>
  </si>
  <si>
    <t>Комплекс процессных мероприятий "Выполнение кадастровых работ с целью внесения сведений о земельных участках в Единый государственный реестр недвижимости"</t>
  </si>
  <si>
    <t>07 4 03 00000</t>
  </si>
  <si>
    <t>07 4 03 16000</t>
  </si>
  <si>
    <t>Комплекс процессных мероприятий "Подготовка документов в области градостроительной деятельности"</t>
  </si>
  <si>
    <t>07 4 01 00000</t>
  </si>
  <si>
    <t>07 4 01 16000</t>
  </si>
  <si>
    <t>07 4 03 L5110</t>
  </si>
  <si>
    <t>07 4 03 S9340</t>
  </si>
  <si>
    <t>09 4 00 00000</t>
  </si>
  <si>
    <t>09 4 01 00000</t>
  </si>
  <si>
    <t>09 4 01 11000</t>
  </si>
  <si>
    <t>09 4 02 00000</t>
  </si>
  <si>
    <t>09 4 02 16000</t>
  </si>
  <si>
    <t>09 4 03 00000</t>
  </si>
  <si>
    <t>09 4 03 16000</t>
  </si>
  <si>
    <t>09 4 04 00000</t>
  </si>
  <si>
    <t>09 4 04 16000</t>
  </si>
  <si>
    <t>Муниципальные проекты</t>
  </si>
  <si>
    <t>11 5 00 00000</t>
  </si>
  <si>
    <t>11 5 01 00000</t>
  </si>
  <si>
    <t>Бюджетные инвестиции в объекты капитального строительства государственной (муниципальной) собственности</t>
  </si>
  <si>
    <t>11 5 01 13000</t>
  </si>
  <si>
    <t>11 5 02 00000</t>
  </si>
  <si>
    <t>11 5 02 13000</t>
  </si>
  <si>
    <t>11 5 03 00000</t>
  </si>
  <si>
    <t>11 5 03 13000</t>
  </si>
  <si>
    <t>11 5 04 00000</t>
  </si>
  <si>
    <t>11 5 04 13000</t>
  </si>
  <si>
    <t>Проект "Сохранение, использование и популяризация историко-культурного наследия и объектов культурного наследия (памятников истории и культуры), находящихся в собственности Миасского городского округа"</t>
  </si>
  <si>
    <t>11 5 05 00000</t>
  </si>
  <si>
    <t>11 5 05 16000</t>
  </si>
  <si>
    <t>Обеспечение жильем молодых семей</t>
  </si>
  <si>
    <t xml:space="preserve">Осуществление переданных государственных полномочий по организации работы комиссий по делам несовершеннолетних и защите их прав </t>
  </si>
  <si>
    <t>Осуществление переданных государственных полномочий по комплектованию, учету, использованию и хранению архивных документов, отнесенных к государственной собственности Челябинской области</t>
  </si>
  <si>
    <t>Осуществление переданных государственных полномочий в области охраны труда</t>
  </si>
  <si>
    <t>99 0 00 99150</t>
  </si>
  <si>
    <t>Осуществление переданных государственных полномочий на государственную регистрацию актов гражданского состояния за счет средств областного бюджета</t>
  </si>
  <si>
    <t xml:space="preserve">Осуществление переданных государственных полномочий по установлению необходимости проведения капитального ремонта общего имущества в многоквартирном доме </t>
  </si>
  <si>
    <t>26 4 05 00000</t>
  </si>
  <si>
    <t>Реализация полномочий Российской Федерации на оплату жилищно-коммунальных услуг отдельным категориям граждан</t>
  </si>
  <si>
    <t>26 4 05 52500</t>
  </si>
  <si>
    <t>Доплаты к пенсиям государственных служащих субъектов Российской Федерации и муниципальных служащих</t>
  </si>
  <si>
    <t>26 4 05 84910</t>
  </si>
  <si>
    <t>Комплекс процессных мероприятий "Формирование доступной среды для инвалидов и маломобильных групп населения"</t>
  </si>
  <si>
    <t>26 4 02 00000</t>
  </si>
  <si>
    <t>26 4 02 16000</t>
  </si>
  <si>
    <t>26 4 05 28340</t>
  </si>
  <si>
    <t>26 4 05 28350</t>
  </si>
  <si>
    <t>26 4 05 28360</t>
  </si>
  <si>
    <t>26 4 05 28380</t>
  </si>
  <si>
    <t>26 4 05 28390</t>
  </si>
  <si>
    <t>26 4 05 28400</t>
  </si>
  <si>
    <t>26 4 05 28420</t>
  </si>
  <si>
    <t>26 4 05 28430</t>
  </si>
  <si>
    <t>26 4 05 28440</t>
  </si>
  <si>
    <t>26 4 05 28450</t>
  </si>
  <si>
    <t>26 4 05 28460</t>
  </si>
  <si>
    <t>26 4 05 52200</t>
  </si>
  <si>
    <t>Компенсация отдельным категориям граждан оплаты взноса на капитальный ремонт общего имущества в многоквартирном доме</t>
  </si>
  <si>
    <t>26 4 05 R4620</t>
  </si>
  <si>
    <t>Единовременное социальное пособие</t>
  </si>
  <si>
    <t>26 4 05 85051</t>
  </si>
  <si>
    <t>Социальная поддержка граждан, имеющих звание "Почетный гражданин города Миасса"</t>
  </si>
  <si>
    <t>26 4 05 85052</t>
  </si>
  <si>
    <t>Компенсация расходов на медицинское обслуживание муниципальным служащим, вышедшим на пенсию, включая членов их семей</t>
  </si>
  <si>
    <t>26 4 05 85054</t>
  </si>
  <si>
    <t>Приобретение и установка автономных пожарных извещателей раннего обнаружения пожаров в домах граждан пожилого возраста и других социально уязвимых групп населения</t>
  </si>
  <si>
    <t>26 4 05 85056</t>
  </si>
  <si>
    <t>Единовременная денежная выплата гражданам, заключившим контракт с Министерством обороны Российской Федерации о прохождении военной службы в Вооруженных силах Российской Федерации</t>
  </si>
  <si>
    <t>26 4 05 85057</t>
  </si>
  <si>
    <t>Оказание дополнительной медико-социальной помощи родителям, находящимся в трудной жизненной ситуации</t>
  </si>
  <si>
    <t>26 4 05 85058</t>
  </si>
  <si>
    <t>Общегородские мероприятия в области социальной политики</t>
  </si>
  <si>
    <t>26 4 05 85059</t>
  </si>
  <si>
    <t>26 4 06 00000</t>
  </si>
  <si>
    <t>26 4 06 85053</t>
  </si>
  <si>
    <t>27 4 00 00000</t>
  </si>
  <si>
    <t>Комплекс процессных мероприятий "Организация предоставления дополнительных мер социальной поддержки отдельным категориям граждан в части проезда в городском и пригородном транспорте общего пользования"</t>
  </si>
  <si>
    <t>27 4 01 00000</t>
  </si>
  <si>
    <t>Сопровождение автоматизированной системы оплаты проезда и изготовление социальных карт</t>
  </si>
  <si>
    <t>27 4 01 85060</t>
  </si>
  <si>
    <t>26 4 03 00000</t>
  </si>
  <si>
    <t>26 4 03 28040</t>
  </si>
  <si>
    <t>26 4 03 28050</t>
  </si>
  <si>
    <t>Комплекс процессных мероприятий "Предоставление мер социальной поддержки детям-сиротам и детям, оставшимся без попечения родителей"</t>
  </si>
  <si>
    <t>26 4 04 00000</t>
  </si>
  <si>
    <t>26 4 04 28200</t>
  </si>
  <si>
    <t>26 4 01 00000</t>
  </si>
  <si>
    <t>26 4 01 20401</t>
  </si>
  <si>
    <t>26 4 01 22010</t>
  </si>
  <si>
    <t>26 4 01 22020</t>
  </si>
  <si>
    <t>26 4 01 23000</t>
  </si>
  <si>
    <t>26 4 01 28120</t>
  </si>
  <si>
    <t>Осуществление переданных государственных полномочий по организации и осуществлению деятельности по опеке и попечительству</t>
  </si>
  <si>
    <t>26 4 01 28170</t>
  </si>
  <si>
    <t xml:space="preserve">Организация работы органов управления социальной защиты населения муниципальных образований </t>
  </si>
  <si>
    <t>26 4 01 28370</t>
  </si>
  <si>
    <t>26 4 01 28420</t>
  </si>
  <si>
    <t xml:space="preserve">Осуществление переданных государственных полномочий по назначению малоимущим семьям, малоимущим одиноко проживающим гражданам государственной социальной помощи, в том числе на основании социального контракта </t>
  </si>
  <si>
    <t>26 4 01 28560</t>
  </si>
  <si>
    <t>26 4 01 28580</t>
  </si>
  <si>
    <t>Осуществление переданных государственных полномочий по назначению единовременной выплаты отдельным категориям граждан в связи с проведением специальной военной операции на территориях Донецкой Народной Республики, Луганской Народной Республики, Запорожской области, Херсонской области и Украины и формированию электронных реестров для зачисления денежных средств на счета физических лиц, открытых в кредитных организациях</t>
  </si>
  <si>
    <t>26 4 01 28600</t>
  </si>
  <si>
    <t>Осуществление переданных государственных полномочий по назначению ежегодной денежной выплаты на приобретение одежды для посещения учебных занятий, а также спортивной формы для ребенка, обучающегося в общеобразовательной организации по очной форме обучения</t>
  </si>
  <si>
    <t>26 4 01 28770</t>
  </si>
  <si>
    <t>Организация работы органов управления социальной защиты населения муниципальных образований  (софинансирование)</t>
  </si>
  <si>
    <t>26 4 01 S8370</t>
  </si>
  <si>
    <t>Комплекс процессных мероприятий "Предоставление мер социальной поддержки отдельным категориям граждан"</t>
  </si>
  <si>
    <t xml:space="preserve">Реализация полномочий Российской Федерации по осуществлению ежегодной денежной выплаты лицам, награжденным нагрудным знаком "Почетный донор России" </t>
  </si>
  <si>
    <t>Комплекс процессных мероприятий "Обеспечение деятельности органов управления социальной защиты населения"</t>
  </si>
  <si>
    <t>287</t>
  </si>
  <si>
    <t>288</t>
  </si>
  <si>
    <t>Муниципальная  программа "Развитие системы образования в Миасском городском округе"</t>
  </si>
  <si>
    <t>29 4 00 00000</t>
  </si>
  <si>
    <t>29 4 01 00000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</si>
  <si>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</t>
  </si>
  <si>
    <t>29 4 01 11000</t>
  </si>
  <si>
    <t>Комплекс процессных мероприятий "Поддержка и развитие образовательных организаций"</t>
  </si>
  <si>
    <t>29 4 02 00000</t>
  </si>
  <si>
    <t>29 4 02 16000</t>
  </si>
  <si>
    <t>Комплекс процессных мероприятий "Сопровождение функционирования и обеспечение безопасности организаций"</t>
  </si>
  <si>
    <t>29 4 08 00000</t>
  </si>
  <si>
    <t>29 4 08 16000</t>
  </si>
  <si>
    <t>Мероприятия по обеспечению антитеррористической защищенности объектов (территорий) муниципальных образовательных организаций</t>
  </si>
  <si>
    <t>29 4 08 S3500</t>
  </si>
  <si>
    <t>29 1 00 00000</t>
  </si>
  <si>
    <t>29 2 00 00000</t>
  </si>
  <si>
    <t>29 2 01 00000</t>
  </si>
  <si>
    <t>Реализация мероприятий по модернизации школьных систем образования</t>
  </si>
  <si>
    <t>Проведение ремонтных работ по замене оконных блоков в муниципальных общеобразовательных организациях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</si>
  <si>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и обеспечение дополнительного образования детей в муниципальных общеобразовательных организациях для обучающихся с ограниченными возможностями здоровья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</si>
  <si>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и обеспечение дополнительного образования детей в муниципальных общеобразовательных организациях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</si>
  <si>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</si>
  <si>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Обеспечение молоком (молочной продукцией) обучающихся по образовательным программам начального общего образования в муниципальных общеобразовательных организациях</t>
  </si>
  <si>
    <t>Комплекс процессных мероприятий "Поддержка и развитие профессионального мастерства педагогических работников"</t>
  </si>
  <si>
    <t>29 4 04 00000</t>
  </si>
  <si>
    <t>29 4 04 16000</t>
  </si>
  <si>
    <t>Обеспечение выплат ежемесячного денежного вознаграждения за классное руководство педагогическим работникам муниципальных общеобразовательных организаций</t>
  </si>
  <si>
    <t>29 4 06 00000</t>
  </si>
  <si>
    <t>29 4 06 16000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</si>
  <si>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и обеспечение дополнительного образования детей в муниципальных общеобразовательных организациях в целях обеспечения функционирования модели персонифицированного финансирования дополнительного образования детей</t>
  </si>
  <si>
    <t>Финансовое обеспечение муниципального задания на оказание муниципальных услуг (выполнение работ) (обеспечение функционирования модели персонифицированного финансирования дополнительного образования детей)</t>
  </si>
  <si>
    <t>29 4 01 32610</t>
  </si>
  <si>
    <t>Возмещение затрат юридическим лицам, индивидуальным предпринимателям, физическим лицам – производителям товаров, работ, услуг в целях исполнения государственного (муниципального) социального заказа на оказание государственных (муниципальных) услуг в социальной сфере в соответствии с социальным сертификатом</t>
  </si>
  <si>
    <t>29 4 01 56000</t>
  </si>
  <si>
    <t>Молодежная политика</t>
  </si>
  <si>
    <t>30 4 00 00000</t>
  </si>
  <si>
    <t>Комплекс процессных мероприятий "Система мер, направленных на профилактику наркомании среди молодежи"</t>
  </si>
  <si>
    <t>30 4 01 00000</t>
  </si>
  <si>
    <t>30 4 01 16000</t>
  </si>
  <si>
    <t>Реализация мероприятий с детьми и молодежью</t>
  </si>
  <si>
    <t>Комплекс процессных мероприятий "Финансовое обеспечение мероприятий по организации отдыха и занятости детей в каникулярное время"</t>
  </si>
  <si>
    <t>29 4 05 00000</t>
  </si>
  <si>
    <t>Организация временной трудовой занятости несовершеннолетних граждан МГО</t>
  </si>
  <si>
    <t>29 4 05 43105</t>
  </si>
  <si>
    <t>Организация отдыха и оздоровления детей в лагерях с дневным пребыванием</t>
  </si>
  <si>
    <t>Организация профильных смен для детей, состоящих на профилактическом учете</t>
  </si>
  <si>
    <t>Реализация муниципальных функций связанных с общегосударственным управлением</t>
  </si>
  <si>
    <t>29 4 03 00000</t>
  </si>
  <si>
    <t>289</t>
  </si>
  <si>
    <t>Предоставление субсидий бюджетным и автономным учреждениям и иным некоммерческим организациям</t>
  </si>
  <si>
    <t>31 2 00 00000</t>
  </si>
  <si>
    <t>31 4 00 00000</t>
  </si>
  <si>
    <t>Комплекс процессных мероприятий "Организация и осуществление деятельности учреждений культуры и дополнительного образования в сфере культуры"</t>
  </si>
  <si>
    <t>31 4 03 00000</t>
  </si>
  <si>
    <t>31 4 03 11000</t>
  </si>
  <si>
    <t>Комплекс процессных мероприятий "Создание условий для формирования культурного пространства"</t>
  </si>
  <si>
    <t>31 4 04 00000</t>
  </si>
  <si>
    <t>31 4 04 16000</t>
  </si>
  <si>
    <t>31 4 05 00000</t>
  </si>
  <si>
    <t xml:space="preserve">Региональные проекты, реализуемые вне национальных проектов </t>
  </si>
  <si>
    <t>Региональный проект "Культурно-досуговая сфера"</t>
  </si>
  <si>
    <t>31 2 01 00000</t>
  </si>
  <si>
    <t>31 4 06 00000</t>
  </si>
  <si>
    <t xml:space="preserve">Другие вопросы в области культуры, кинематографии </t>
  </si>
  <si>
    <t>Комплекс процессных мероприятий "Организация и осуществление деятельности отраслевого органа"</t>
  </si>
  <si>
    <t>31 4 01 00000</t>
  </si>
  <si>
    <t>31 4 01 20401</t>
  </si>
  <si>
    <t>31 4 01 22010</t>
  </si>
  <si>
    <t>31 4 01 23000</t>
  </si>
  <si>
    <t>31 4 02 00000</t>
  </si>
  <si>
    <t>31 4 02 11000</t>
  </si>
  <si>
    <t>Итого</t>
  </si>
  <si>
    <t>20 2 00 00000</t>
  </si>
  <si>
    <t>Региональный проект "Организация транcпортного обслуживания населения автомобильным и городским наземным электрическим транспортом общего пользования по маршрутам регулярных перевозок в Челябинской области"</t>
  </si>
  <si>
    <t>20 2 07 00000</t>
  </si>
  <si>
    <t>Организация регулярных перевозок пассажиров и багажа автомобильным транспортом общего пользования по муниципальным маршрутам регулярных перевозок по регулируемым тарифам</t>
  </si>
  <si>
    <t>20 2 07 S6120</t>
  </si>
  <si>
    <t>20 4 00 00000</t>
  </si>
  <si>
    <t>20 4 01 00000</t>
  </si>
  <si>
    <t>Мероприятия в области автомобильного транспорта</t>
  </si>
  <si>
    <t>20 4 01 73130</t>
  </si>
  <si>
    <t>Мероприятия в области электрического транспорта</t>
  </si>
  <si>
    <t>20 4 01 73170</t>
  </si>
  <si>
    <t>Региональный проект "Развитие и совершенствование сети автомобильных дорог общего пользования"</t>
  </si>
  <si>
    <t>20 2 06 00000</t>
  </si>
  <si>
    <t>Капитальный ремонт, ремонт и содержание автомобильных дорог общего пользования местного значения</t>
  </si>
  <si>
    <t>20 2 06 SД010</t>
  </si>
  <si>
    <t>20 4 02 00000</t>
  </si>
  <si>
    <t>Расходы на реализацию мероприятий по капитальному ремонту, ремонту и содержанию автомобильных дорог общего пользования местного значения</t>
  </si>
  <si>
    <t>20 4 02 9Д012</t>
  </si>
  <si>
    <t>20 4 03 00000</t>
  </si>
  <si>
    <t>Организация безопасности дорожного движения</t>
  </si>
  <si>
    <t>20 4 03 9Д401</t>
  </si>
  <si>
    <t>18 4 01 08200</t>
  </si>
  <si>
    <t>Доставка тел (останков) умерших (погибших) граждан до морга</t>
  </si>
  <si>
    <t>19 2 00 00000</t>
  </si>
  <si>
    <t>Региональный проект "Модернизация объектов коммунальной инфраструктуры"</t>
  </si>
  <si>
    <t>19 2 01 00000</t>
  </si>
  <si>
    <t>Модернизация, реконструкция, капитальный ремонт и строительство котельных, систем водоснабжения, водоотведения, систем электроснабжения, теплоснабжения, включая центральные тепловые пункты, в том числе проектно-изыскательские работы, капитальный ремонт газовых систем</t>
  </si>
  <si>
    <t>19 2 01 S4020</t>
  </si>
  <si>
    <t>19 4 00 00000</t>
  </si>
  <si>
    <t>19 4 01 00000</t>
  </si>
  <si>
    <t>19 4 01 16000</t>
  </si>
  <si>
    <t>19 4 02 00000</t>
  </si>
  <si>
    <t>19 4 02 16000</t>
  </si>
  <si>
    <t>Комплекс процессных мероприятий "Организация функционирования объектов газоснабжения МГО"</t>
  </si>
  <si>
    <t>19 4 03 00000</t>
  </si>
  <si>
    <t>19 4 03 16000</t>
  </si>
  <si>
    <t>16 4 00 00000</t>
  </si>
  <si>
    <t>16 4 01 00000</t>
  </si>
  <si>
    <t>16 4 01 16000</t>
  </si>
  <si>
    <t>17 2 00 00000</t>
  </si>
  <si>
    <t>Региональный проект "Создание условий для уменьшения количества животных без владельцев"</t>
  </si>
  <si>
    <t>17 2 05 00000</t>
  </si>
  <si>
    <t>Осуществление переданных государственных полномочий по организации мероприятий при осуществлении деятельности по обращению с животными без владельцев</t>
  </si>
  <si>
    <t>17 2 05 61040</t>
  </si>
  <si>
    <t>17 4 00 00000</t>
  </si>
  <si>
    <t>17 4 01 00000</t>
  </si>
  <si>
    <t>17 4 01 16000</t>
  </si>
  <si>
    <t>17 4 02 00000</t>
  </si>
  <si>
    <t>17 4 02 16000</t>
  </si>
  <si>
    <t>Содержание и благоустройство кладбищ</t>
  </si>
  <si>
    <t>18 4 01 08100</t>
  </si>
  <si>
    <t>Комплекс процессных мероприятий "Организация функционирования прочих объектов инженерной инфраструктуры"</t>
  </si>
  <si>
    <t>19 4 04 00000</t>
  </si>
  <si>
    <t>19 4 04 16000</t>
  </si>
  <si>
    <t>21 1 00 00000</t>
  </si>
  <si>
    <t>Региональный проект "Формирование комфортной городской среды"</t>
  </si>
  <si>
    <t>Реализация программ формирования современной городской среды</t>
  </si>
  <si>
    <t>21 5 00 00000</t>
  </si>
  <si>
    <t>Проект комплексного благоустройства дворовых и общественных территорий</t>
  </si>
  <si>
    <t>21 5 01 00000</t>
  </si>
  <si>
    <t>Мероприятия по формированию современной городской среды</t>
  </si>
  <si>
    <t>21 5 01 17000</t>
  </si>
  <si>
    <t>22 2 00 00000</t>
  </si>
  <si>
    <t>22 2 01 00000</t>
  </si>
  <si>
    <t>Реализация инициативных проектов</t>
  </si>
  <si>
    <t>22 2 01 S4010</t>
  </si>
  <si>
    <t>23 4 00 00000</t>
  </si>
  <si>
    <t>Комплекс процессных мероприятий  "Санитарное содержание общегородских территорий"</t>
  </si>
  <si>
    <t>23 4 01 00000</t>
  </si>
  <si>
    <t>Комплекс процессных мероприятий  "Озеленение и уход за зелеными насаждениями и газонами"</t>
  </si>
  <si>
    <t>23 4 02 00000</t>
  </si>
  <si>
    <t>Комплекс процессных мероприятий  "Содержание и ремонт малых архитектурных форм"</t>
  </si>
  <si>
    <t>23 4 03 00000</t>
  </si>
  <si>
    <t>23 4 04 00000</t>
  </si>
  <si>
    <t>Муниципальная программа "Формирование современной городской среды на территории Миасского городского округа на 2025-2027 годы"</t>
  </si>
  <si>
    <t xml:space="preserve">Физическая культура </t>
  </si>
  <si>
    <t>28 4 00 00000</t>
  </si>
  <si>
    <t>Комплекс процессных мероприятий "Проведение мероприятий в сфере физической культуры и спорта"</t>
  </si>
  <si>
    <t>28 4 01 00000</t>
  </si>
  <si>
    <t>28 4 01 16000</t>
  </si>
  <si>
    <t>28 4 03 00000</t>
  </si>
  <si>
    <t>28 4 03 11000</t>
  </si>
  <si>
    <t>Комплекс процессных мероприятий "Сопровождение функционирования и обеспечение безопасности спортивных учреждений дополнительного образования"</t>
  </si>
  <si>
    <t>28 4 04 00000</t>
  </si>
  <si>
    <t>Комплекс процессных мероприятий "Обеспечение качественного общедоступного и бесплатного образования"</t>
  </si>
  <si>
    <t>Повышение уровня доступности муниципальных учреждений физической культуры и спорта для инвалидов и других маломобильных групп населения</t>
  </si>
  <si>
    <t>26 4 02 S8690</t>
  </si>
  <si>
    <t>28 2 00 00000</t>
  </si>
  <si>
    <t>28 2 01 00000</t>
  </si>
  <si>
    <t>28 2 01 S0030</t>
  </si>
  <si>
    <t>28 2 04 00000</t>
  </si>
  <si>
    <t>Государственная поддержка организаций, входящих в систему спортивной подготовки</t>
  </si>
  <si>
    <t>28 2 01 S0017</t>
  </si>
  <si>
    <t>28 4 02 00000</t>
  </si>
  <si>
    <t>28 4 02 20401</t>
  </si>
  <si>
    <t>28 4 02 22010</t>
  </si>
  <si>
    <t>28 4 02 22020</t>
  </si>
  <si>
    <t>28 4 02 23000</t>
  </si>
  <si>
    <t>Комплекс процессных мероприятий "Организация основных мероприятий в области гражданской обороны, предупреждения и ликвидации чрезвычайных ситуаций"</t>
  </si>
  <si>
    <t xml:space="preserve">03 </t>
  </si>
  <si>
    <t>09 2 00 00000</t>
  </si>
  <si>
    <t>11 2 00 00000</t>
  </si>
  <si>
    <t>11 2 06 00000</t>
  </si>
  <si>
    <t>Строительство и реконструкция автомобильных дорог общего пользования местного значения</t>
  </si>
  <si>
    <t>11 2 06 SД009</t>
  </si>
  <si>
    <t>Региональный проект "Развитие спортивной инфраструктуры"</t>
  </si>
  <si>
    <t>Капитальный ремонт и ремонт дворовых территорий многоквартирных  домов, проездов к дворовым территориям многоквартирных домов</t>
  </si>
  <si>
    <t>17 4 01 9Д201</t>
  </si>
  <si>
    <t>21 5 01 9Д201</t>
  </si>
  <si>
    <t>24 2 00 00000</t>
  </si>
  <si>
    <t>24 2 03 00000</t>
  </si>
  <si>
    <t>Реконструкция и капитальный ремонт гидротехнических сооружений в целях обеспечения безопасности гидротехнических сооружений за счет средств областного бюджета</t>
  </si>
  <si>
    <t>24 2 03 S3130</t>
  </si>
  <si>
    <t>24 4 00 00000</t>
  </si>
  <si>
    <t>24 4 01 00000</t>
  </si>
  <si>
    <t>24 4 01 16000</t>
  </si>
  <si>
    <t>Региональный проект "Защита от наводнений и иных негативных воздействий вод и обеспечение безопасности гидротехнических сооружений"</t>
  </si>
  <si>
    <t>23 4 01 16000</t>
  </si>
  <si>
    <t>23 4 02 16000</t>
  </si>
  <si>
    <t>23 4 03 16000</t>
  </si>
  <si>
    <t>23 4 04 11000</t>
  </si>
  <si>
    <t>Региональный проект "Реализация инициативных проектов на территории Челябинской области"</t>
  </si>
  <si>
    <t>Региональный проект "Развитие физической культуры, массового спорта и подготовка спортивного резерва"</t>
  </si>
  <si>
    <t>Оплата услуг специалистов по организации обучения детей плаванию по межведомственной программе "Плавание для всех"</t>
  </si>
  <si>
    <t>11 2 03 00000</t>
  </si>
  <si>
    <t>11 2 03 S7010</t>
  </si>
  <si>
    <t>Мероприятия по проведению строительно-монтажных и проектно-изыскательских работ на объектах коммунального хозяйства и систем инженерной инфраструктуры, находящихся в муниципальной собственности, в целях энергосбережения и повышения энергетической эффективности</t>
  </si>
  <si>
    <t>Региональный проект "Обеспечение энергосбережения и повышения энергетической эффективности"</t>
  </si>
  <si>
    <t>28 4 04 16000</t>
  </si>
  <si>
    <t>20 4 01 16000</t>
  </si>
  <si>
    <t>20 4 02 16000</t>
  </si>
  <si>
    <t>Комплекс процессных мероприятий "Содействие росту реальных доходов семей с детьми"</t>
  </si>
  <si>
    <t xml:space="preserve"> 2027 год      </t>
  </si>
  <si>
    <t>31 1 00 00000</t>
  </si>
  <si>
    <t>Комплекс процессных мероприятий "Организация и осуществление деятельности муниципальных спортивных учреждений дополнительного образования"</t>
  </si>
  <si>
    <t>21 1 И4 55550</t>
  </si>
  <si>
    <t>21 1 И4 00000</t>
  </si>
  <si>
    <t>Комплекс процессных мероприятий "Проектирование архитектурно-художественного освещения с целью повышения качества городской среды"</t>
  </si>
  <si>
    <t>Проект "Комплексное благоустройство дворовых и общественных территорий"</t>
  </si>
  <si>
    <t>Муниципальная программа "Обеспечение деятельности муниципального бюджетного учреждения "Миасский окружной архив"</t>
  </si>
  <si>
    <t>Муниципальная программа "Чистый город"</t>
  </si>
  <si>
    <t>Осуществление переданных государственных полномочий по организации тушения ландшафтных (природных) пожаров (за исключением лесных пожаров и других ландшафтных (природных) пожаров на землях лесного фонда, землях обороны и безопасности, землях особо охраняемых природных территорий) силами и средствами Челябинской областной подсистемы единой государственной системы предупреждения и ликвидации чрезвычайных ситуаций, функционирующими в соответствии с законодательством в области защиты населения и территорий от чрезвычайных ситуаций</t>
  </si>
  <si>
    <t>Реализация мероприятий по модернизации коммунальной инфраструктуры</t>
  </si>
  <si>
    <t>19 1 00 00000</t>
  </si>
  <si>
    <t>19 1 И3 00000</t>
  </si>
  <si>
    <t>Осуществление переданных государственных полномочий по социальной поддержке ветеранов труда, ветеранов военной службы, лиц, проработавших в тылу</t>
  </si>
  <si>
    <t>Осуществление переданных государственных полномочий по социальной поддержке реабилитированных лиц и лиц, признанных пострадавшими от политических репрессий</t>
  </si>
  <si>
    <t>Осуществление переданных государственных полномочий по социальной поддержке детей-сирот и детей, оставшихся без попечения родителей, переданных под опеку (попечительство) и на воспитание в приемные семьи, а также лиц из их числа и приемных семей</t>
  </si>
  <si>
    <t>Осуществление переданных государственных полномочий по социальной поддержке ветеранов труда Челябинской области</t>
  </si>
  <si>
    <t>Осуществление переданных государственных полномочий по возмещению стоимости услуг по погребению и выплате социального пособия на погребение</t>
  </si>
  <si>
    <t>Осуществление переданных государственных полномочий по выплате областного единовременного пособия при рождении ребенка</t>
  </si>
  <si>
    <t>Осуществление переданных государственных полномочий по выплате пособия на ребенка</t>
  </si>
  <si>
    <t>Осуществление переданных государственных полномочий по обеспечению детей-сирот и детей, оставшихся без попечения родителей, а также лиц из их числа благоустроенными жилыми помещениями специализированного жилищного фонда по договорам найма специализированных жилых помещений</t>
  </si>
  <si>
    <t>Осуществление переданных государственных полномочий по предоставлению гражданам субсидий на оплату жилого помещения и коммунальных услуг</t>
  </si>
  <si>
    <t>Осуществление переданных государственных полномочий по социальной поддержке граждан, работающих и проживающих в сельских населенных пунктах и рабочих поселках (поселках городского типа) Челябинской области</t>
  </si>
  <si>
    <t>Осуществление переданных государственных полномочий по предоставлению гражданам адресных субсидий в связи с ростом платы за коммунальные услуги</t>
  </si>
  <si>
    <t>Осуществление переданных государственных полномочий по ежемесячной денежной выплате на оплату жилья и коммунальных услуг многодетной семье</t>
  </si>
  <si>
    <t>Осуществление переданных государственных полномочий по приему, регистрации заявлений и документов, необходимых для предоставления областного материнского (семейного) капитала, принятию решения о предоставлении (об отказе в предоставлении) семьям, имеющим детей, областного материнского (семейного) капитала, формированию электронных реестров для зачисления денежных средств на счета физических лиц в кредитных организациях и электронных реестров для зачисления денежных средств на счета организаций в кредитных организациях</t>
  </si>
  <si>
    <t>Осуществление переданных государственных полномочий по назначению гражданам единовременной социальной выплаты на оплату приобретения внутридомового газового оборудования (возмещение расходов на приобретение такого оборудования) и оплату работ по его установке и формированию электронных реестров для зачисления денежных средств на счета физических лиц в кредитных организациях</t>
  </si>
  <si>
    <t>Осуществление переданных полномочий Российской Федерации на государственную регистрацию актов гражданского состояния</t>
  </si>
  <si>
    <t>31 1 Я5 00000</t>
  </si>
  <si>
    <t>31 2 01 L5194</t>
  </si>
  <si>
    <t>Государственная поддержка лучших работников муниципальных учреждений культуры, находящихся на территориях сельских поселений</t>
  </si>
  <si>
    <t>28 2 03 00000</t>
  </si>
  <si>
    <t>Закупка и монтаж оборудования для создания "умных" спортивных площадок</t>
  </si>
  <si>
    <t>28 2 03 L7530</t>
  </si>
  <si>
    <t>Закупка и монтаж оборудования для создания модульных спортивных сооружений</t>
  </si>
  <si>
    <t>28 2 04 L1440</t>
  </si>
  <si>
    <t>28 2 02 00000</t>
  </si>
  <si>
    <t>28 2 02 L0810</t>
  </si>
  <si>
    <t>28 2 02 L2290</t>
  </si>
  <si>
    <t>Ведомственные проекты</t>
  </si>
  <si>
    <t>29 3 00 00000</t>
  </si>
  <si>
    <t>29 3 01 00000</t>
  </si>
  <si>
    <t>Создание в муниципальных образовательных организациях, реализующих образовательные программы дошкольного образования, условий для получения детьми дошкольного возраста с ограниченными возможностями здоровья качественного образования и коррекции развития</t>
  </si>
  <si>
    <t>Региональный проект "Поддержка семьи"</t>
  </si>
  <si>
    <t>29 1 Я1 00000</t>
  </si>
  <si>
    <t>Капитальный ремонт и оснащение образовательных организаций, осуществляющих образовательную деятельность по образовательным программам дошкольного образования</t>
  </si>
  <si>
    <t>29 4 03 16000</t>
  </si>
  <si>
    <t>Региональный проект "Все лучшее детям"</t>
  </si>
  <si>
    <t>29 1 Ю4 00000</t>
  </si>
  <si>
    <t>29 1 Ю4 S3172</t>
  </si>
  <si>
    <t>Региональный проект "Педагоги и наставники"</t>
  </si>
  <si>
    <t>29 1 Ю6 00000</t>
  </si>
  <si>
    <t>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муниципальных общеобразовательных организаций</t>
  </si>
  <si>
    <t>29 1 Ю6 50501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</si>
  <si>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</si>
  <si>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29 1 Ю6 51790</t>
  </si>
  <si>
    <t>29 1 Ю6 53035</t>
  </si>
  <si>
    <t>Осуществление переданных государственных полномочий по обеспечению бесплатным двухразовым горячим питанием обучающихся в муниципальных образовательных организациях, расположенных на территории Челябинской области, по образовательным программам основного общего, среднего общего образования, один из родителей которых призван на военную службу по мобилизации в Вооруженные Силы Российской Федерации или является иным участником специальной военной операции на территориях Донецкой Народной Республики, Луганской Народной Республики, Запорожской области, Херсонской области и Украины</t>
  </si>
  <si>
    <t xml:space="preserve">Комплекс процессных мероприятий "Обеспечение качественного общедоступного и бесплатного образования" </t>
  </si>
  <si>
    <t>Региональный проект "Мы вместе (Воспитание гармонично развитой личности)"</t>
  </si>
  <si>
    <t>29 1 Ю2 00000</t>
  </si>
  <si>
    <t>29 1 Ю2 S1010</t>
  </si>
  <si>
    <t>29 4 04 43105</t>
  </si>
  <si>
    <t>Осуществление переданных государственных полномочий по организации предоставления психолого-педагогической, медицинской и социальной помощи обучающимся, испытывающим трудности в освоении основных общеобразовательных программ, своем развитии и социальной адаптации</t>
  </si>
  <si>
    <t xml:space="preserve">Ведомственный проект "Формирование условий для комплексного решения проблем безнадзорности и правонарушений несовершеннолетних" </t>
  </si>
  <si>
    <t>29 4 01 40044</t>
  </si>
  <si>
    <t>29 4 05 11000</t>
  </si>
  <si>
    <t>29 4 05 16000</t>
  </si>
  <si>
    <t>29 4 05 20401</t>
  </si>
  <si>
    <t>29 4 05 22010</t>
  </si>
  <si>
    <t>29 4 05 22020</t>
  </si>
  <si>
    <t>29 4 05 23000</t>
  </si>
  <si>
    <t>Осуществление переданных государственных полномочий по компенсации расходов родителей (законных представителей) на организацию обучения детей-инвалидов по основным общеобразовательным программам, в том числе по адаптированным образовательным программам общего образования, в форме семейного образования и самообразования</t>
  </si>
  <si>
    <t>Осуществление переданных государственных полномочий по компенсации расходов родителей (законных представителей) на организацию обучения лиц, являвшихся детьми-инвалидами, достигших совершеннолетия и имеющих статус инвалида, обучающихся по основным общеобразовательным программам, в том числе по адаптированным образовательным программам общего образования, в форме семейного образования и самообразования</t>
  </si>
  <si>
    <t>Осуществление переданных государственных полномочий по предоставлению компенсации части платы, взимаемой с родителей (законных представителей) за присмотр и уход за детьми в образовательных организациях, реализующих образовательную программу дошкольного образования, расположенных на территории Челябинской области</t>
  </si>
  <si>
    <t>Привлечение детей из малообеспеченных, неблагополучных семей, а также семей, оказавшихся в трудной жизненной ситуации, в муниципальные образовательные организации, реализующие образовательные программы дошкольного образования, через предоставление компенсации части родительской платы</t>
  </si>
  <si>
    <t>19 1 И3 51540</t>
  </si>
  <si>
    <t>Осуществление переданных государственных полномочий по возмещению расходов, связанных с оплатой проезда детей погибших участников Великой Отечественной войны и приравненных к ним лиц и предоставлению им ежемесячного социального пособия</t>
  </si>
  <si>
    <t>29 4 03 40045</t>
  </si>
  <si>
    <t>26 4 03 28010</t>
  </si>
  <si>
    <t>99 0 00 99000</t>
  </si>
  <si>
    <t>Обеспечение деятельности (оказание услуг) подведомственных казенных учреждений (для непрограммных направлений деятельности)</t>
  </si>
  <si>
    <t>22 2 01 S401Б</t>
  </si>
  <si>
    <t>22 2 01 S401Г</t>
  </si>
  <si>
    <t>22 2 01 S401Е</t>
  </si>
  <si>
    <t>22 2 01 S401Ж</t>
  </si>
  <si>
    <t>22 2 01 S401И</t>
  </si>
  <si>
    <t>22 2 01 S401К</t>
  </si>
  <si>
    <t>22 2 01 S401Л</t>
  </si>
  <si>
    <t>22 2 01 S401М</t>
  </si>
  <si>
    <t>22 2 01 S401Н</t>
  </si>
  <si>
    <t>22 2 01 S401П</t>
  </si>
  <si>
    <t>22 2 01 S401С</t>
  </si>
  <si>
    <t>22 2 01 S401Т</t>
  </si>
  <si>
    <t>22 2 01 S401У</t>
  </si>
  <si>
    <t>22 2 01 S401Ф</t>
  </si>
  <si>
    <t>22 2 01 S401Ц</t>
  </si>
  <si>
    <t>22 2 01 S401Ч</t>
  </si>
  <si>
    <t>22 2 01 S401Ш</t>
  </si>
  <si>
    <t>22 2 01 S401Щ</t>
  </si>
  <si>
    <t>22 2 01 S401Ю</t>
  </si>
  <si>
    <t>22 2 01 S401Я</t>
  </si>
  <si>
    <t>22 2 01 S401В</t>
  </si>
  <si>
    <t>22 2 01 S401Р</t>
  </si>
  <si>
    <t>22 2 01 S401Э</t>
  </si>
  <si>
    <t>22 2 01S401Р</t>
  </si>
  <si>
    <t>29 1 Я1 53150</t>
  </si>
  <si>
    <t>29 1 Ю4 57500</t>
  </si>
  <si>
    <t>31 4 05 16000</t>
  </si>
  <si>
    <t>31 4 06 16000</t>
  </si>
  <si>
    <t>03 0 00 00000</t>
  </si>
  <si>
    <t>03 4 00 00000</t>
  </si>
  <si>
    <t>03 4 01 00000</t>
  </si>
  <si>
    <t>03 4 01 16000</t>
  </si>
  <si>
    <t>14</t>
  </si>
  <si>
    <t>Другие вопросы в области национальной безопасности и правоохранительной деятельности</t>
  </si>
  <si>
    <t>32 0 00 00000</t>
  </si>
  <si>
    <t>32 4 00 00000</t>
  </si>
  <si>
    <t>32 4 01 00000</t>
  </si>
  <si>
    <t>32 4 01 16000</t>
  </si>
  <si>
    <t>к решению Собрания депутатов</t>
  </si>
  <si>
    <t>Миасского городского округа Челябинской области</t>
  </si>
  <si>
    <t xml:space="preserve"> Собрание депутатов Миасского городского округа Челябинской области</t>
  </si>
  <si>
    <t>Приложение 3</t>
  </si>
  <si>
    <t>Приложение 4</t>
  </si>
  <si>
    <t xml:space="preserve">от </t>
  </si>
  <si>
    <t>Распределение бюджетных ассигнований по целевым статьям (муниципальным программам Миасского городского округа  Челябинской области и непрограммным  направлениям деятельности),  группам видов расходов бюджетов, разделам и подразделам  на 2026 год и на плановый период 2027 и 2028 годов</t>
  </si>
  <si>
    <t>Ведомственная структура расходов бюджета Миасского городского округа Челябинской области на 2026 год и на плановый период 2027 и 2028 годов</t>
  </si>
  <si>
    <t xml:space="preserve"> 2028 год      </t>
  </si>
  <si>
    <t>Распределение бюджетных ассигнований по разделам и подразделам классификации расходов бюджета на 2026 год и на плановый период 2027 и 2028 годов</t>
  </si>
  <si>
    <t xml:space="preserve">    2026 год            </t>
  </si>
  <si>
    <t xml:space="preserve">    2027 год            </t>
  </si>
  <si>
    <t xml:space="preserve">     2028 год            </t>
  </si>
  <si>
    <t>Администрация Миасского городского округа Челябинской области</t>
  </si>
  <si>
    <t>Финансовое управление Администрации Миасского городского округа  Челябинской области</t>
  </si>
  <si>
    <t>Управление социальной защиты населения Администрации Миасского городского округа Челябинской области</t>
  </si>
  <si>
    <t>Управление по физической культуре и спорту Администрации Миасского городского округа Челябинской области</t>
  </si>
  <si>
    <t>Управление образования Администрации  Миасского городского округа Челябинской области</t>
  </si>
  <si>
    <t>Управление культуры Администрации Миасского городского округа Челябинской области</t>
  </si>
  <si>
    <t>Муниципальная программа "Обеспечение деятельности Администрации Миасского городского округа Челябинской области"</t>
  </si>
  <si>
    <t>Муниципальная программа "Улучшение условий  и охраны труда  в Миасском городском округе Челябинской области"</t>
  </si>
  <si>
    <t>Муниципальная программа "Профилактика безнадзорности и правонарушений несовершеннолетних Миасского городского округа Челябинской области"</t>
  </si>
  <si>
    <t>Муниципальная  программа "Профилактика терроризма и иных правонарушений в Миасском городском округе Челябинской области"</t>
  </si>
  <si>
    <t>Муниципальная программа "Повышение эффективности использования муниципального имущества в Миасском городском округе Челябинской области "</t>
  </si>
  <si>
    <t>Муниципальная программа "Реализация отдельных полномочий Администрации Миасского городского округа Челябинской области в области архитектуры, градостроительства и земельных отношений"</t>
  </si>
  <si>
    <t>Муниципальная программа "Формирование и использование  жилищного фонда Миасского городского округа Челябинской области"</t>
  </si>
  <si>
    <t>Муниципальная программа "Обеспечение безопасности жизнедеятельности населения Миасского городского округа Челябинской области"</t>
  </si>
  <si>
    <t>Муниципальная программа "Охрана окружающей среды на территории Миасского городского округа Челябинской области"</t>
  </si>
  <si>
    <t>Муниципальная программа "Капитальное строительство и реконструкция объектов муниципальной собственности Миасского городского округа Челябинской области"</t>
  </si>
  <si>
    <t>Муниципальная программа "Поддержка садоводческих и огороднических некоммерческих объединений граждан, расположенных на территории Миасского городского округа Челябинской области"</t>
  </si>
  <si>
    <t>Муниципальная программа "Поддержка и развитие малого и среднего предпринимательства в Миасском городском округе Челябинской области"</t>
  </si>
  <si>
    <t>Муниципальная программа "Благоустройство и озеленение на территории Миасского городского округа Челябинской области"</t>
  </si>
  <si>
    <t>Муниципальная программа "Организация ритуальных услуг и содержание мест захоронений на территории Миасского городского округа Челябинской области"</t>
  </si>
  <si>
    <t>Муниципальная программа "Организация функционирования объектов инженерной инфраструктуры Миасского городского округа Челябинской области"</t>
  </si>
  <si>
    <t>Муниципальная программа "Организация транспортного и дорожного обслуживания на территории Миасского городского округа Челябинской области"</t>
  </si>
  <si>
    <t>Муниципальная программа "Формирование современной городской среды на территории Миасского городского округа Челябинской области"</t>
  </si>
  <si>
    <t>Муниципальная программа "Поддержка инициативных проектов в Миасском городском округе Челябинской области"</t>
  </si>
  <si>
    <t>Муниципальная программа "Содержание общегородских территорий и объектов благоустройства на территории Миасского городского округа Челябинской области"</t>
  </si>
  <si>
    <t>Муниципальная программа "Организация эксплуатации и текущего ремонта гидротехнических сооружений Миасского городского округа Челябинской области"</t>
  </si>
  <si>
    <t>Муниципальная программа "Управление муниципальными финансами и муниципальным долгом в Миасском городском округе Челябинской области"</t>
  </si>
  <si>
    <t>Муниципальная программа "Социальная защита населения Миасского городского округа Челябинской области"</t>
  </si>
  <si>
    <t>Муниципальная программа "Осуществление дополнительных мер социальной поддержки населения Миасского городского округа Челябинской области в части проезда в городском и пригородном транспорте общего пользования"</t>
  </si>
  <si>
    <t>Муниципальная программа "Развитие физической культуры и спорта в Миасском городском округе Челябинской области"</t>
  </si>
  <si>
    <t>Муниципальная программа "Развитие системы образования в Миасском городском округе Челябинской области"</t>
  </si>
  <si>
    <t>Муниципальная программа "Противодействие злоупотреблению наркотическими средствами и их незаконному обороту в Миасском городском округе Челябинской области"</t>
  </si>
  <si>
    <t>Муниципальная программа "Развитие культуры в Миасском городском округе Челябинской области"</t>
  </si>
  <si>
    <t xml:space="preserve">Комплекс процессных мероприятий "Обеспечение функционирования Администрации Миасского городского округа Челябинской области" </t>
  </si>
  <si>
    <t>Муниципальная программа "Повышение эффективности использования муниципального имущества в Миасском городском округе Челябинской области"</t>
  </si>
  <si>
    <t>Муниципальная программа "Профилактика и противодействие проявлениям экстремизма в Миасском городском округе Челябинской области"</t>
  </si>
  <si>
    <t>Муниципальная  программа "Профилактика терроризма, экстремизма и иных правонарушений в Миасском городском округе Челябинской области"</t>
  </si>
  <si>
    <t>Муниципальная программа "Поддержка и развитие малого и среднего предпринимательства в  Миасском городском округе Челябинской области"</t>
  </si>
  <si>
    <t>Муниципальная программа "Формирование и использование жилищного фонда Миасского городского округа Челябинской области"</t>
  </si>
  <si>
    <t>Резервный фонд Администрации Миасского городского округа Челябинской области</t>
  </si>
  <si>
    <t>Муниципальная  программа "Развитие системы образования в Миасском городском округе Челябинской области"</t>
  </si>
  <si>
    <t>Комплекс процессных мероприятий "Развитие материально-технической базы отрасли культуры Миасского городского округа Челябинской области"</t>
  </si>
  <si>
    <t>Обслуживание государственного (муниципального) долга</t>
  </si>
  <si>
    <t>Обслуживание государственного (муниципального) внутреннего долга</t>
  </si>
  <si>
    <t>25 4 02 00000</t>
  </si>
  <si>
    <t>Процентные платежи по муниципальному долгу</t>
  </si>
  <si>
    <t>08 1 00 00000</t>
  </si>
  <si>
    <t>Региональный проект "Жилье"</t>
  </si>
  <si>
    <t>08 1 И2 00000</t>
  </si>
  <si>
    <t>Финансовое обеспечение мероприятий по переселению граждан из аварийного жилищного фонда  за счет средств областного бюджета</t>
  </si>
  <si>
    <t>08 1 И2 67484</t>
  </si>
  <si>
    <t>Обеспечение мероприятий по переселению граждан из аварийного жилищного фонда за счет средств местного бюджета</t>
  </si>
  <si>
    <t>08 1 И2 6748S</t>
  </si>
  <si>
    <t>Комплекс процессных мероприятий "Управление муниципальными финансами в Миасском городском округе Челябинской области"</t>
  </si>
  <si>
    <t>Выполнение обязательств по исполнению судебных решений по искам, удовлетворяемых за счет бюджета города Миасса и  иных незапланированных расходов бюджета города Миасса</t>
  </si>
  <si>
    <t>Комплекс процессных мероприятий "Организация мероприятий по охране окружающей среды в границах Миасского городского округа Челябинской области"</t>
  </si>
  <si>
    <t>Комплекс процессных мероприятий "Обеспечение деятельности МКУ "Управление по экологии и природопользованию Миасского городского округа"</t>
  </si>
  <si>
    <t>Комплекс процессных мероприятий "Организация и проведение работ по управлению, пользованию и распоряжению имуществом Миасского городского округа Челябинской области"</t>
  </si>
  <si>
    <t>Комплекс процессных мероприятий "Обеспечение детей-сирот и детей, оставшихся без попечения родителей, жилыми помещениями по договорам найма специализированных жилых помещений на территории Миасского городского округа Челябинской области"</t>
  </si>
  <si>
    <t>Комплекс процессных мероприятий "Финансовая поддержка садоводческих и огороднических некоммерческих товариществ, расположенных на территории Миасского городского округа Челябинской области"</t>
  </si>
  <si>
    <t>Оказание поддержки садоводческим некоммерческим товариществам, расположенным на территории Миасского городского округа Челябинской области</t>
  </si>
  <si>
    <t>Комплекс процессных мероприятий "Обеспечение условий для формирования благоприятного инвестиционного климата в монопрофильном муниципальном образовании город Миасс"</t>
  </si>
  <si>
    <t>Комплекс процессных мероприятий "Развитие системы профилактики терроризма в Миасском городском округе Челябинской области"</t>
  </si>
  <si>
    <t>Комплекс процессных мероприятий "Осуществление мероприятий в сфере профилактики правонарушений на территории Миасского городского округа Челябинской области"</t>
  </si>
  <si>
    <t>Комплекс процессных мероприятий "Развитие муниципальной службы в Администрации Миасского городского округа Челябинской области"</t>
  </si>
  <si>
    <t xml:space="preserve">Комплекс процессных мероприятий "Обеспечение функционирования Администрации Миасского городского Округа Челябинской области" </t>
  </si>
  <si>
    <t>Комплекс процессных мероприятий "Развитие муниципальной службы в Администрации Миасского городского Округа Челябинской области"</t>
  </si>
  <si>
    <t xml:space="preserve">Комплекс процессных мероприятий "Улучшение условий и охраны труда в целях снижения профессиональных рисков работников организаций, расположенных на территории Миасского городского округа Челябинской области" </t>
  </si>
  <si>
    <t>Комплекс процессных мероприятий "Повышение эффективности реализации государственной национальной политики на территории Миасского городского округа Челябинской области"</t>
  </si>
  <si>
    <t>Субсидия в виде имущественного взноса автономной некоммерческой организации "Агентство инвестиционного развития Миасского городского округа"</t>
  </si>
  <si>
    <t>Комплекс процессных мероприятий "Организация работ по содержанию территорий Миасского городского округа челябинской области"</t>
  </si>
  <si>
    <t>Комплекс процессных мероприятий "Организация работ по содержанию территорий Миасского городского округа Челябинской области"</t>
  </si>
  <si>
    <t>Комплекс процессных мероприятий "Обеспечение повышения уровня благоустройства на территории Миасского городского округа Челябинской области"</t>
  </si>
  <si>
    <t>Комплекс процессных мероприятий "Обеспечение организации мероприятий по озеленению на территории Миасского городского округа Челябинской области"</t>
  </si>
  <si>
    <t>Комплекс процессных мероприятий "Организация функционирования объектов наружного освещения Миасского городского округа Челябинской области"</t>
  </si>
  <si>
    <t>Комплекс процессных мероприятий "Организация функционирования объектов коммунальной инфраструктуры Миасского городского округа Челябинской области"</t>
  </si>
  <si>
    <t>Комплекс процессных мероприятий "Дорожное обслуживание населения на территории Миасского городского округа Челябинской области"</t>
  </si>
  <si>
    <t>Комплекс процессных мероприятий "Транспортное обслуживание населения на территории Миасского городского округа Челябинской области"</t>
  </si>
  <si>
    <t>Комплекс процессных мероприятий "Безопасность дорожного движения  на территории Миасского городского округа челябинской области"</t>
  </si>
  <si>
    <t>Комплекс процессных мероприятий "Безопасность дорожного движения  на территории Миасского городского округа Челябинской области"</t>
  </si>
  <si>
    <t>Комплекс процессных мероприятий "Организация функционирования объектов газоснабжения Миасского городского округа Челябинской области"</t>
  </si>
  <si>
    <t>Комплекс процессных мероприятий "Организация функционирования прочих объектов инженерной инфраструктуры Миасского городского округа Челябинской области"</t>
  </si>
  <si>
    <t>Комплекс процессных мероприятий "Обеспечение деятельности МКУ "Центр коммунального обслуживания и благоустройства Миасского городского округа"</t>
  </si>
  <si>
    <t>Единовременная социальная выплата медицинским работникам дефицитных специальностей государственных учреждений  здравоохранения, расположенных на территории Миасского городского округа Челябинской области</t>
  </si>
  <si>
    <t>Комплекс процессных мероприятий "Предоставление дополнительных мер социальной поддержки в сфере здравоохранения Миасского городского округа Челябинской области"</t>
  </si>
  <si>
    <t>Комплекс процессных мероприятий "Поддержка социально-ориентированных некоммерческих организаций в Миасском городском округе Челябинской области"</t>
  </si>
  <si>
    <t>Комплекс процессных мероприятий "Организация и осуществление деятельности Управления образования Администрации Миасского городского округа Челябинской области и МКУ МГО "Централизованная бухгалтерия"</t>
  </si>
  <si>
    <t>Комплекс процессных мероприятий "Сопровождение функционирования и обеспечение безопасности организаций, подведомственных Управлению образования Администрации Миасского городского округа Челябинской области"</t>
  </si>
  <si>
    <t>Комплекс процессных мероприятий "Сохранение, использование и популяризация историко-культурного наследия и объектов культурного наследия (памятников истории и культуры), находящихся в собственности Миасского городского округа Челябинской области, закреплённых за учреждениями культуры на праве оперативного управления"</t>
  </si>
  <si>
    <t>Комплекс процессных мероприятий "Организация и осуществление деятельности Управления образования Администрации Миасского городского округа Челябинской области и МКУ МГО  "Централизованная бухгалтерия"</t>
  </si>
  <si>
    <t>Председатель Собрания депутатов Миасского городского округа Челябинской области</t>
  </si>
  <si>
    <t>Комплекс процессных мероприятий "Организация и осуществление деятельности Управления по физической культуре и спорту Администрации Миасского городского округа Челябинской области"</t>
  </si>
  <si>
    <t>Единовременная социальная выплата педагогическим работникам муниципальных общеобразовательных учреждений, расположенных на территории Миасского городского округа Челябинской области</t>
  </si>
  <si>
    <t>Комплекс процессных мероприятий "Профилактика проявлений экстремизма в Миасском городском округе Челябинской области"</t>
  </si>
  <si>
    <t xml:space="preserve">Комплекс процессных мероприятий "Обеспечение деятельности МКУ "Управление ГОЧС" </t>
  </si>
  <si>
    <t>Комплекс процессных мероприятий "Обеспечение работоспособности комплексной системы экстренного оповещения населения Миасского городского округа Челябинской области"</t>
  </si>
  <si>
    <t>Комплекс процессных мероприятий "Защита населения и территории Миасского городского округа Челябинской области от чрезвычайных ситуаций, обеспечение пожарной безопасности и безопасности людей на водных объектах"</t>
  </si>
  <si>
    <t>Проект "Бюджетные инвестиции в объекты социальной сферы Миасского городского округа Челябинской области"</t>
  </si>
  <si>
    <t>Проект "Проектирование и строительство объектов улично-дорожной сети и транспортной инфраструктуры муниципального значения в Миасском городском округе Челябинской области"</t>
  </si>
  <si>
    <t>Проект "Бюджетные инвестиции в объекты коммунального хозяйства Миасского городского округа Челябинской области"</t>
  </si>
  <si>
    <t>Проект "Чистая вода" на территории Миасского городского округа Челябинской области</t>
  </si>
  <si>
    <t>Проект "Сохранение, использование и популяризация историко-культурного наследия и объектов культурного наследия (памятников истории и культуры), находящихся в собственности Миасского городского округа Челябинской области"</t>
  </si>
  <si>
    <t>Осуществление переданных государственных полномочий по созданию административных комиссий и определение перечня должностных лиц, уполномоченных составлять протоколы об административных правонарушениях, а также осуществление органами местного самоуправления муниципальных районов полномочий органов государственной власти Челябинской области по расчету и предоставлению субвенций бюджетам городских и сельских поселений на осуществление переданного государственного полномочия по определению перечня должностных лиц, уполномоченных составлять протоколы об административных правонарушениях</t>
  </si>
  <si>
    <t>Оказание мер поддержки гражданам, участвующим в охране общественного порядка на территории Челябинской области</t>
  </si>
  <si>
    <t>08 1 И2 67483</t>
  </si>
  <si>
    <t xml:space="preserve">Финансовое обеспечение мероприятий по переселению граждан из аварийного жилищного фонда за счет средств публично-правовой компании "Фонд развития территорий" </t>
  </si>
  <si>
    <t>05 2 00 00000</t>
  </si>
  <si>
    <t>05 2 03 00000</t>
  </si>
  <si>
    <t>Региональный проект "Привлечение членов казачьих обществ и членов добровольных народных дружин на мероприятия по охране общественного порядка и защите Государственной границы"</t>
  </si>
  <si>
    <t>05 2 03 S6340</t>
  </si>
  <si>
    <t>10 4 01 46130</t>
  </si>
  <si>
    <t>04 4 01 23000</t>
  </si>
  <si>
    <t>04 4 02 29040</t>
  </si>
  <si>
    <t>Муниципальная программа "Реализация государственной национальной политики на территории Миасского городского округа Челябинской области"</t>
  </si>
  <si>
    <t>Приложение 2</t>
  </si>
  <si>
    <t>Комплекс процессных мероприятий "Обеспечение малоимущих и нуждающихся граждан проживающих на территории Миасского городского округа Челябинской области  жилыми помещениями на условиях социального найма при наличии у них тяжелых форм хронического заболевания"</t>
  </si>
  <si>
    <t>08 4 03 00000</t>
  </si>
  <si>
    <t>08 4 03 16000</t>
  </si>
  <si>
    <t>05 4 02 00000</t>
  </si>
  <si>
    <t>05 4 02 16000</t>
  </si>
  <si>
    <t>Региональный проект "Развитие спорта высших достижений"</t>
  </si>
  <si>
    <t>Финансовая поддержка муниципальных учреждений, реализующих дополнительные образовательные программы спортивной подготовки по виду спорта "хоккей"</t>
  </si>
  <si>
    <t>28 2 02 S0160</t>
  </si>
  <si>
    <t>Региональный проект "Бизнес-спринт (Я выбираю спорт)"</t>
  </si>
  <si>
    <t>Финансовая поддержка муниципальных учреждений, подведомственных органам управления в сфере физической культуры и спорта в Челябинской области, реализующих дополнительные образовательные программы спортивной подготовки на учебно-тренировочных этапах (этапах спортивной специализации), этапах совершенствования спортивного мастерства</t>
  </si>
  <si>
    <t xml:space="preserve">Комплекс процессных мероприятий "Управление муниципальным долгом в Миасском городском округе Челябинской области" </t>
  </si>
  <si>
    <t>Осуществление переданных государственных полномочий по социальной поддержке отдельных категорий граждан, установленных Законом Челябинской области от 14 февраля 1996 года № 16-ОЗ "О дополнительных мерах социальной поддержки отдельных категорий граждан в Челябинской области", в части компенсации расходов на оплату жилых помещений и коммунальных услуг</t>
  </si>
  <si>
    <t>Осуществление переданных государственных полномочий по социальной поддержке отдельных категорий граждан, установленных Законом Челябинской области от 14 февраля 1996 года № 16-ОЗ "О дополнительных мерах социальной поддержки отдельных категорий граждан в Челябинской области", в части осуществления компенсационных выплат за пользование услугами связи</t>
  </si>
  <si>
    <t>Осуществление переданных государственных полномочий по социальной поддержке отдельных категорий граждан, установленных Законом Челябинской области от 14 февраля 1996 года № 16-ОЗ "О дополнительных мерах социальной поддержки отдельных категорий граждан в Челябинской области", в части компенсации расходов на уплату взноса на капитальный ремонт общего имущества в многоквартирном доме</t>
  </si>
  <si>
    <t>Региональный проект "Семейные ценности и инфраструктура культуры"</t>
  </si>
  <si>
    <t>29 2 01 S4030</t>
  </si>
  <si>
    <t>Региональный проект "Создание условий для повышения качества дошкольного образования"</t>
  </si>
  <si>
    <t>29 4 01 04070</t>
  </si>
  <si>
    <t>Обеспечение требований к антитеррористической защищенности объектов и территорий, прилегающих к зданиям муниципальных общеобразовательных организаций</t>
  </si>
  <si>
    <t>29 1 Ю4 S3171</t>
  </si>
  <si>
    <t>29 4 01 03230</t>
  </si>
  <si>
    <t>29 4 01 03260</t>
  </si>
  <si>
    <t>29 4 01 03310</t>
  </si>
  <si>
    <t>29 4 01 L3040</t>
  </si>
  <si>
    <t>29 4 01 S3190</t>
  </si>
  <si>
    <t>29 4 01 S3290</t>
  </si>
  <si>
    <t>29 4 01 03261</t>
  </si>
  <si>
    <t>Комплекс процессных мероприятий "Проведение мероприятий, направленных на выявление, развитие одаренных, талантливых детей и  повышение эффективности реализации молодежной политики"</t>
  </si>
  <si>
    <t xml:space="preserve">Организация временной трудовой занятости несовершеннолетних граждан </t>
  </si>
  <si>
    <t>29 3 01 S9010</t>
  </si>
  <si>
    <t>29 4 01 03210</t>
  </si>
  <si>
    <t>29 4 05 03180</t>
  </si>
  <si>
    <t>29 4 05 03300</t>
  </si>
  <si>
    <t>29 4 05 04090</t>
  </si>
  <si>
    <t>29 4 01 03180</t>
  </si>
  <si>
    <t>29 4 01 03300</t>
  </si>
  <si>
    <t>29 4 01 04090</t>
  </si>
  <si>
    <t>29 4 01 S4100</t>
  </si>
  <si>
    <t>Приобретение музыкальных инструментов, оборудования и учебных материалов для детских школ искусств и училищ</t>
  </si>
  <si>
    <t>31 1 Я5 55192</t>
  </si>
  <si>
    <t>Модернизация библиотек в части комплектования книжных фондов библиотек муниципальных образований и государственных общедоступных библиотек</t>
  </si>
  <si>
    <t>31 2 01 L5191</t>
  </si>
  <si>
    <t>Комплекс процессных мероприятий "Организация  и осуществление деятельности муниципального казённого учреждения "Финансово - хозяйственный комплекс" Миасского городского округа Челябинской области"</t>
  </si>
  <si>
    <t>09 2 02 00000</t>
  </si>
  <si>
    <t>09 2 02S6141</t>
  </si>
  <si>
    <t>Региональный проект "Обеспечение первичных мер пожарной безопасности на территории Челябинской области"</t>
  </si>
  <si>
    <t>Обеспечение первичных мер пожарной безопасности в части создания условий для организации добровольной пожарной охраны</t>
  </si>
  <si>
    <t>Комплекс процессных мероприятий "Обеспечение безопасности гидротехнических сооружений Миасского городского округа Челябинской области, выполнение Плана мероприятий по предотвращению негативного воздействия паводковых вод и его последствий в паводкоопасный период на территории Миасского городского округа Челябинской области"</t>
  </si>
  <si>
    <t>27 4 01 28420</t>
  </si>
  <si>
    <t>Строительство газопроводов и газовых сетей</t>
  </si>
  <si>
    <t>11 2 07 00000</t>
  </si>
  <si>
    <t>11 2 07 S4080</t>
  </si>
  <si>
    <t>Модернизация, реконструкция, капитальный ремонт и строительство котельных, систем водоснабжения, водоотведения, систем электроснабжения, теплоснабжения, включая центральные тепловые пункты, в том числе проектно-изыскательские работы, капитальный ремонт газовых систем за счет средств, высвобождаемых в результате списания задолженности по бюджетным кредитам, предоставленным из федерального бюджета</t>
  </si>
  <si>
    <t>19 2 01 SВЖ00</t>
  </si>
  <si>
    <t>Комплекс процессных мероприятий "Переселение граждан из аварийного жилищного фонда в Миасском городском округе Челябинской области"</t>
  </si>
  <si>
    <t>Муниципальная  программа "Реализация государственной национальной политики на территории Миасского городского округа Челябинской области"</t>
  </si>
  <si>
    <t>Региональный проект "Модернизация коммунальной инфраструктуры (Челябинская область)"</t>
  </si>
  <si>
    <t>Региональный проект Создание условий для повышения качества дошкольного образования"</t>
  </si>
  <si>
    <t>Обеспечение питанием детей из малоимущих семей и детей с нарушениями здоровья, обучающихся в муниципальных общеобразовательных организациях</t>
  </si>
  <si>
    <t>Приобретение спортивного оборудования и инвентаря для приведения организаций дополнительного образования со специальным наименованием "спортивная школа", использующих в своем наименовании слово "олимпийский", "сурлимпийский", "паралимпийский" или образованные на его основе слова или словосочетания, в нормативное состояние</t>
  </si>
  <si>
    <t>25 4 02 03650</t>
  </si>
  <si>
    <t>Региональный проект "Развитие газификации и газоснабжения в Челябинской области"</t>
  </si>
  <si>
    <t>Региональный проект  "Развитие газификации и газоснабжения в Челябинской области"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</si>
</sst>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"/>
    <numFmt numFmtId="166" formatCode="?"/>
  </numFmts>
  <fonts count="17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2"/>
      <color rgb="FFFF0000"/>
      <name val="Times New Roman"/>
      <family val="1"/>
      <charset val="204"/>
    </font>
    <font>
      <sz val="12"/>
      <color rgb="FF0070C0"/>
      <name val="Times New Roman"/>
      <family val="1"/>
      <charset val="204"/>
    </font>
    <font>
      <sz val="12"/>
      <color indexed="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2"/>
      <color rgb="FF0070C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PT Astra Serif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2" fillId="0" borderId="0"/>
    <xf numFmtId="0" fontId="2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6" fillId="0" borderId="0"/>
    <xf numFmtId="164" fontId="5" fillId="0" borderId="0" applyFont="0" applyFill="0" applyBorder="0" applyAlignment="0" applyProtection="0"/>
  </cellStyleXfs>
  <cellXfs count="237">
    <xf numFmtId="0" fontId="0" fillId="0" borderId="0" xfId="0"/>
    <xf numFmtId="0" fontId="3" fillId="0" borderId="0" xfId="0" applyFont="1" applyFill="1" applyAlignment="1">
      <alignment horizontal="left" vertical="center"/>
    </xf>
    <xf numFmtId="49" fontId="3" fillId="0" borderId="1" xfId="0" applyNumberFormat="1" applyFont="1" applyFill="1" applyBorder="1" applyAlignment="1">
      <alignment horizontal="justify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165" fontId="3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/>
    <xf numFmtId="165" fontId="3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justify" wrapText="1"/>
    </xf>
    <xf numFmtId="49" fontId="3" fillId="0" borderId="0" xfId="0" applyNumberFormat="1" applyFont="1" applyFill="1"/>
    <xf numFmtId="0" fontId="3" fillId="0" borderId="0" xfId="0" applyFont="1" applyFill="1" applyAlignment="1">
      <alignment horizontal="left"/>
    </xf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horizontal="justify"/>
    </xf>
    <xf numFmtId="0" fontId="3" fillId="0" borderId="0" xfId="0" applyFont="1" applyFill="1" applyAlignment="1">
      <alignment horizontal="justify" vertical="center" wrapText="1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0" xfId="0" applyFont="1" applyFill="1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justify" vertical="center"/>
    </xf>
    <xf numFmtId="49" fontId="3" fillId="0" borderId="1" xfId="0" applyNumberFormat="1" applyFont="1" applyFill="1" applyBorder="1" applyAlignment="1" applyProtection="1">
      <alignment horizontal="justify" vertical="center" wrapText="1"/>
    </xf>
    <xf numFmtId="49" fontId="3" fillId="0" borderId="1" xfId="0" applyNumberFormat="1" applyFont="1" applyFill="1" applyBorder="1"/>
    <xf numFmtId="0" fontId="3" fillId="0" borderId="0" xfId="0" applyFont="1" applyFill="1" applyAlignment="1">
      <alignment horizontal="justify" vertical="center"/>
    </xf>
    <xf numFmtId="165" fontId="3" fillId="0" borderId="0" xfId="0" applyNumberFormat="1" applyFont="1" applyFill="1" applyAlignment="1">
      <alignment horizontal="center" vertical="center"/>
    </xf>
    <xf numFmtId="0" fontId="3" fillId="0" borderId="0" xfId="0" applyFont="1" applyAlignment="1">
      <alignment horizontal="justify" vertical="center"/>
    </xf>
    <xf numFmtId="0" fontId="3" fillId="0" borderId="0" xfId="0" applyFont="1"/>
    <xf numFmtId="0" fontId="3" fillId="2" borderId="0" xfId="0" applyFont="1" applyFill="1" applyAlignment="1">
      <alignment horizontal="center" vertical="center"/>
    </xf>
    <xf numFmtId="0" fontId="3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center" vertical="center" wrapText="1"/>
    </xf>
    <xf numFmtId="49" fontId="4" fillId="0" borderId="1" xfId="1" applyNumberFormat="1" applyFont="1" applyBorder="1" applyAlignment="1">
      <alignment horizontal="justify" vertical="center" wrapText="1"/>
    </xf>
    <xf numFmtId="49" fontId="4" fillId="0" borderId="1" xfId="1" applyNumberFormat="1" applyFont="1" applyBorder="1" applyAlignment="1">
      <alignment horizontal="center" vertical="center" wrapText="1"/>
    </xf>
    <xf numFmtId="165" fontId="4" fillId="0" borderId="1" xfId="1" applyNumberFormat="1" applyFont="1" applyBorder="1" applyAlignment="1">
      <alignment horizontal="center" vertical="center"/>
    </xf>
    <xf numFmtId="0" fontId="4" fillId="0" borderId="0" xfId="0" applyFont="1"/>
    <xf numFmtId="49" fontId="3" fillId="0" borderId="1" xfId="1" applyNumberFormat="1" applyFont="1" applyBorder="1" applyAlignment="1">
      <alignment horizontal="justify" vertical="center" wrapText="1"/>
    </xf>
    <xf numFmtId="49" fontId="3" fillId="0" borderId="1" xfId="1" applyNumberFormat="1" applyFont="1" applyBorder="1" applyAlignment="1">
      <alignment horizontal="center" vertical="center" wrapText="1"/>
    </xf>
    <xf numFmtId="165" fontId="3" fillId="0" borderId="1" xfId="1" applyNumberFormat="1" applyFont="1" applyBorder="1" applyAlignment="1">
      <alignment horizontal="center" vertical="center"/>
    </xf>
    <xf numFmtId="165" fontId="3" fillId="0" borderId="1" xfId="1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165" fontId="4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65" fontId="9" fillId="0" borderId="0" xfId="0" applyNumberFormat="1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3" fillId="2" borderId="0" xfId="0" applyFont="1" applyFill="1"/>
    <xf numFmtId="0" fontId="3" fillId="2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 wrapText="1"/>
    </xf>
    <xf numFmtId="165" fontId="10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justify"/>
    </xf>
    <xf numFmtId="0" fontId="3" fillId="0" borderId="1" xfId="0" applyFont="1" applyFill="1" applyBorder="1"/>
    <xf numFmtId="0" fontId="3" fillId="3" borderId="1" xfId="0" applyFont="1" applyFill="1" applyBorder="1" applyAlignment="1">
      <alignment horizontal="justify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/>
    <xf numFmtId="165" fontId="3" fillId="3" borderId="1" xfId="0" applyNumberFormat="1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justify" wrapText="1"/>
    </xf>
    <xf numFmtId="165" fontId="4" fillId="3" borderId="1" xfId="0" applyNumberFormat="1" applyFont="1" applyFill="1" applyBorder="1" applyAlignment="1">
      <alignment horizontal="center" vertical="center"/>
    </xf>
    <xf numFmtId="49" fontId="4" fillId="3" borderId="1" xfId="1" applyNumberFormat="1" applyFont="1" applyFill="1" applyBorder="1" applyAlignment="1">
      <alignment horizontal="justify" vertical="center" wrapText="1"/>
    </xf>
    <xf numFmtId="0" fontId="4" fillId="3" borderId="1" xfId="0" applyFont="1" applyFill="1" applyBorder="1" applyAlignment="1">
      <alignment horizontal="justify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165" fontId="4" fillId="3" borderId="1" xfId="0" applyNumberFormat="1" applyFont="1" applyFill="1" applyBorder="1" applyAlignment="1">
      <alignment horizontal="center" vertical="center" wrapText="1"/>
    </xf>
    <xf numFmtId="166" fontId="11" fillId="0" borderId="4" xfId="0" applyNumberFormat="1" applyFont="1" applyFill="1" applyBorder="1" applyAlignment="1">
      <alignment horizontal="justify" vertical="center"/>
    </xf>
    <xf numFmtId="49" fontId="3" fillId="0" borderId="1" xfId="0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horizontal="left" vertical="center" wrapText="1"/>
    </xf>
    <xf numFmtId="49" fontId="3" fillId="0" borderId="1" xfId="2" applyNumberFormat="1" applyFont="1" applyFill="1" applyBorder="1" applyAlignment="1">
      <alignment horizontal="center" vertical="center" wrapText="1"/>
    </xf>
    <xf numFmtId="0" fontId="3" fillId="0" borderId="1" xfId="2" applyFont="1" applyFill="1" applyBorder="1" applyAlignment="1">
      <alignment horizontal="center" vertical="center"/>
    </xf>
    <xf numFmtId="0" fontId="3" fillId="0" borderId="1" xfId="2" applyFont="1" applyFill="1" applyBorder="1" applyAlignment="1">
      <alignment horizontal="justify" vertical="center" wrapText="1"/>
    </xf>
    <xf numFmtId="165" fontId="3" fillId="0" borderId="1" xfId="2" applyNumberFormat="1" applyFont="1" applyFill="1" applyBorder="1" applyAlignment="1">
      <alignment horizontal="center" vertical="center" wrapText="1"/>
    </xf>
    <xf numFmtId="49" fontId="3" fillId="0" borderId="1" xfId="5" applyNumberFormat="1" applyFont="1" applyFill="1" applyBorder="1" applyAlignment="1">
      <alignment horizontal="center" vertical="center" wrapText="1"/>
    </xf>
    <xf numFmtId="165" fontId="3" fillId="0" borderId="1" xfId="5" applyNumberFormat="1" applyFont="1" applyFill="1" applyBorder="1" applyAlignment="1">
      <alignment horizontal="center" vertical="center" wrapText="1"/>
    </xf>
    <xf numFmtId="0" fontId="3" fillId="0" borderId="1" xfId="5" applyFont="1" applyFill="1" applyBorder="1" applyAlignment="1">
      <alignment horizontal="justify" vertical="center" wrapText="1"/>
    </xf>
    <xf numFmtId="0" fontId="3" fillId="2" borderId="1" xfId="0" applyFont="1" applyFill="1" applyBorder="1" applyAlignment="1">
      <alignment horizontal="justify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left" vertical="center" wrapText="1"/>
    </xf>
    <xf numFmtId="0" fontId="3" fillId="2" borderId="1" xfId="5" applyFont="1" applyFill="1" applyBorder="1" applyAlignment="1">
      <alignment horizontal="justify" vertical="center" wrapText="1"/>
    </xf>
    <xf numFmtId="49" fontId="3" fillId="2" borderId="1" xfId="5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3" fillId="2" borderId="1" xfId="0" applyNumberFormat="1" applyFont="1" applyFill="1" applyBorder="1" applyAlignment="1">
      <alignment horizontal="justify" vertical="center" wrapText="1"/>
    </xf>
    <xf numFmtId="43" fontId="3" fillId="2" borderId="1" xfId="6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justify" wrapText="1"/>
    </xf>
    <xf numFmtId="0" fontId="12" fillId="0" borderId="0" xfId="0" applyFont="1" applyFill="1" applyAlignment="1">
      <alignment horizontal="justify" wrapText="1"/>
    </xf>
    <xf numFmtId="165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justify" vertical="center" wrapText="1"/>
    </xf>
    <xf numFmtId="49" fontId="4" fillId="3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/>
    </xf>
    <xf numFmtId="49" fontId="3" fillId="0" borderId="1" xfId="0" applyNumberFormat="1" applyFont="1" applyFill="1" applyBorder="1" applyAlignment="1" applyProtection="1">
      <alignment horizontal="left" vertical="center" wrapText="1"/>
    </xf>
    <xf numFmtId="49" fontId="13" fillId="0" borderId="1" xfId="0" applyNumberFormat="1" applyFont="1" applyFill="1" applyBorder="1"/>
    <xf numFmtId="49" fontId="13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165" fontId="13" fillId="0" borderId="1" xfId="0" applyNumberFormat="1" applyFont="1" applyFill="1" applyBorder="1" applyAlignment="1">
      <alignment horizontal="center" vertical="center"/>
    </xf>
    <xf numFmtId="0" fontId="13" fillId="0" borderId="0" xfId="0" applyFont="1" applyFill="1"/>
    <xf numFmtId="49" fontId="13" fillId="0" borderId="1" xfId="0" applyNumberFormat="1" applyFont="1" applyFill="1" applyBorder="1" applyAlignment="1">
      <alignment horizontal="center" vertical="center" wrapText="1"/>
    </xf>
    <xf numFmtId="165" fontId="13" fillId="0" borderId="1" xfId="0" applyNumberFormat="1" applyFont="1" applyFill="1" applyBorder="1" applyAlignment="1">
      <alignment horizontal="center" vertical="center" wrapText="1"/>
    </xf>
    <xf numFmtId="165" fontId="3" fillId="0" borderId="0" xfId="0" applyNumberFormat="1" applyFont="1" applyFill="1"/>
    <xf numFmtId="49" fontId="13" fillId="0" borderId="1" xfId="0" applyNumberFormat="1" applyFont="1" applyFill="1" applyBorder="1" applyAlignment="1">
      <alignment horizontal="justify" vertical="center" wrapText="1"/>
    </xf>
    <xf numFmtId="4" fontId="3" fillId="0" borderId="0" xfId="0" applyNumberFormat="1" applyFont="1" applyFill="1" applyAlignment="1">
      <alignment horizontal="center" vertical="center"/>
    </xf>
    <xf numFmtId="43" fontId="3" fillId="0" borderId="1" xfId="6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left" vertical="center" wrapText="1"/>
    </xf>
    <xf numFmtId="0" fontId="3" fillId="2" borderId="4" xfId="0" applyNumberFormat="1" applyFont="1" applyFill="1" applyBorder="1" applyAlignment="1">
      <alignment horizontal="justify" vertical="center" wrapText="1"/>
    </xf>
    <xf numFmtId="0" fontId="13" fillId="0" borderId="1" xfId="0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 applyProtection="1">
      <alignment horizontal="justify" vertical="center" wrapText="1"/>
    </xf>
    <xf numFmtId="0" fontId="13" fillId="0" borderId="1" xfId="0" applyFont="1" applyFill="1" applyBorder="1" applyAlignment="1">
      <alignment horizontal="justify" wrapText="1"/>
    </xf>
    <xf numFmtId="0" fontId="1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/>
    </xf>
    <xf numFmtId="49" fontId="3" fillId="0" borderId="1" xfId="1" applyNumberFormat="1" applyFont="1" applyFill="1" applyBorder="1" applyAlignment="1">
      <alignment horizontal="justify" vertical="center" wrapText="1"/>
    </xf>
    <xf numFmtId="0" fontId="3" fillId="0" borderId="5" xfId="1" applyFont="1" applyFill="1" applyBorder="1" applyAlignment="1">
      <alignment horizontal="justify" vertical="center" wrapText="1"/>
    </xf>
    <xf numFmtId="0" fontId="12" fillId="0" borderId="1" xfId="0" applyFont="1" applyFill="1" applyBorder="1" applyAlignment="1">
      <alignment horizontal="justify" vertical="center" wrapText="1"/>
    </xf>
    <xf numFmtId="0" fontId="11" fillId="0" borderId="1" xfId="0" applyNumberFormat="1" applyFont="1" applyFill="1" applyBorder="1" applyAlignment="1">
      <alignment horizontal="justify" vertical="center" wrapText="1"/>
    </xf>
    <xf numFmtId="0" fontId="3" fillId="0" borderId="1" xfId="0" applyNumberFormat="1" applyFont="1" applyFill="1" applyBorder="1" applyAlignment="1">
      <alignment horizontal="justify" vertical="center" wrapText="1"/>
    </xf>
    <xf numFmtId="0" fontId="11" fillId="0" borderId="4" xfId="0" applyNumberFormat="1" applyFont="1" applyFill="1" applyBorder="1" applyAlignment="1">
      <alignment horizontal="justify" vertical="center" wrapText="1"/>
    </xf>
    <xf numFmtId="166" fontId="11" fillId="0" borderId="4" xfId="0" applyNumberFormat="1" applyFont="1" applyFill="1" applyBorder="1" applyAlignment="1">
      <alignment horizontal="justify" vertical="center" wrapText="1"/>
    </xf>
    <xf numFmtId="0" fontId="3" fillId="0" borderId="1" xfId="1" applyFont="1" applyFill="1" applyBorder="1" applyAlignment="1">
      <alignment horizontal="center" vertical="center"/>
    </xf>
    <xf numFmtId="49" fontId="3" fillId="0" borderId="1" xfId="2" applyNumberFormat="1" applyFont="1" applyFill="1" applyBorder="1" applyAlignment="1">
      <alignment horizontal="justify" vertical="center" wrapText="1"/>
    </xf>
    <xf numFmtId="0" fontId="4" fillId="3" borderId="1" xfId="3" applyFont="1" applyFill="1" applyBorder="1" applyAlignment="1">
      <alignment horizontal="justify" vertical="center" wrapText="1"/>
    </xf>
    <xf numFmtId="49" fontId="3" fillId="3" borderId="1" xfId="0" applyNumberFormat="1" applyFont="1" applyFill="1" applyBorder="1" applyAlignment="1">
      <alignment horizontal="left" vertical="center" wrapText="1"/>
    </xf>
    <xf numFmtId="49" fontId="3" fillId="3" borderId="1" xfId="0" applyNumberFormat="1" applyFont="1" applyFill="1" applyBorder="1"/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165" fontId="4" fillId="3" borderId="1" xfId="6" applyNumberFormat="1" applyFont="1" applyFill="1" applyBorder="1" applyAlignment="1">
      <alignment horizontal="center" vertical="center"/>
    </xf>
    <xf numFmtId="0" fontId="13" fillId="0" borderId="5" xfId="1" applyFont="1" applyFill="1" applyBorder="1" applyAlignment="1">
      <alignment horizontal="justify" vertical="center" wrapText="1"/>
    </xf>
    <xf numFmtId="49" fontId="13" fillId="0" borderId="1" xfId="0" applyNumberFormat="1" applyFont="1" applyFill="1" applyBorder="1" applyAlignment="1">
      <alignment horizontal="left" vertical="center" wrapText="1"/>
    </xf>
    <xf numFmtId="0" fontId="13" fillId="0" borderId="1" xfId="0" applyFont="1" applyFill="1" applyBorder="1"/>
    <xf numFmtId="43" fontId="13" fillId="0" borderId="1" xfId="6" applyNumberFormat="1" applyFont="1" applyFill="1" applyBorder="1" applyAlignment="1">
      <alignment horizontal="center" vertical="center"/>
    </xf>
    <xf numFmtId="0" fontId="9" fillId="0" borderId="0" xfId="0" applyFont="1" applyFill="1"/>
    <xf numFmtId="0" fontId="15" fillId="0" borderId="0" xfId="0" applyFont="1" applyAlignment="1">
      <alignment vertical="center" wrapText="1"/>
    </xf>
    <xf numFmtId="0" fontId="13" fillId="0" borderId="1" xfId="0" applyNumberFormat="1" applyFont="1" applyFill="1" applyBorder="1" applyAlignment="1">
      <alignment horizontal="justify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0" xfId="0" applyFont="1" applyFill="1" applyAlignment="1"/>
    <xf numFmtId="49" fontId="3" fillId="0" borderId="1" xfId="0" applyNumberFormat="1" applyFont="1" applyBorder="1" applyAlignment="1">
      <alignment horizontal="justify" vertical="center" wrapText="1"/>
    </xf>
    <xf numFmtId="2" fontId="3" fillId="0" borderId="1" xfId="0" applyNumberFormat="1" applyFont="1" applyBorder="1" applyAlignment="1">
      <alignment horizontal="justify" vertical="center" wrapText="1"/>
    </xf>
    <xf numFmtId="49" fontId="3" fillId="0" borderId="1" xfId="5" applyNumberFormat="1" applyFont="1" applyBorder="1" applyAlignment="1">
      <alignment horizontal="center" vertical="center" wrapText="1"/>
    </xf>
    <xf numFmtId="0" fontId="3" fillId="0" borderId="1" xfId="5" applyFont="1" applyBorder="1" applyAlignment="1">
      <alignment horizontal="justify" vertical="center" wrapText="1"/>
    </xf>
    <xf numFmtId="0" fontId="3" fillId="0" borderId="1" xfId="0" applyFont="1" applyBorder="1" applyAlignment="1">
      <alignment horizontal="justify" vertical="center"/>
    </xf>
    <xf numFmtId="0" fontId="3" fillId="0" borderId="1" xfId="5" applyFont="1" applyBorder="1" applyAlignment="1">
      <alignment horizontal="center" vertical="center"/>
    </xf>
    <xf numFmtId="0" fontId="3" fillId="0" borderId="1" xfId="5" applyFont="1" applyFill="1" applyBorder="1" applyAlignment="1">
      <alignment horizontal="center" vertical="center" wrapText="1"/>
    </xf>
    <xf numFmtId="0" fontId="3" fillId="0" borderId="1" xfId="5" applyFont="1" applyFill="1" applyBorder="1" applyAlignment="1">
      <alignment horizontal="justify" wrapText="1"/>
    </xf>
    <xf numFmtId="0" fontId="3" fillId="0" borderId="1" xfId="5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166" fontId="11" fillId="0" borderId="1" xfId="0" applyNumberFormat="1" applyFont="1" applyFill="1" applyBorder="1" applyAlignment="1">
      <alignment horizontal="justify" vertical="center"/>
    </xf>
    <xf numFmtId="49" fontId="3" fillId="0" borderId="7" xfId="0" applyNumberFormat="1" applyFont="1" applyBorder="1" applyAlignment="1" applyProtection="1">
      <alignment horizontal="center" vertical="center" wrapText="1"/>
    </xf>
    <xf numFmtId="49" fontId="3" fillId="0" borderId="8" xfId="0" applyNumberFormat="1" applyFont="1" applyBorder="1" applyAlignment="1" applyProtection="1">
      <alignment horizontal="center" vertical="center" wrapText="1"/>
    </xf>
    <xf numFmtId="49" fontId="13" fillId="0" borderId="8" xfId="0" applyNumberFormat="1" applyFont="1" applyBorder="1" applyAlignment="1" applyProtection="1">
      <alignment horizontal="center" vertical="center" wrapText="1"/>
    </xf>
    <xf numFmtId="0" fontId="3" fillId="0" borderId="0" xfId="0" applyFont="1" applyFill="1" applyAlignment="1"/>
    <xf numFmtId="4" fontId="9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/>
    <xf numFmtId="49" fontId="3" fillId="0" borderId="1" xfId="0" applyNumberFormat="1" applyFont="1" applyFill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/>
    <xf numFmtId="49" fontId="3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/>
    <xf numFmtId="0" fontId="3" fillId="2" borderId="0" xfId="2" applyFont="1" applyFill="1" applyAlignment="1">
      <alignment horizontal="justify" vertical="center" wrapText="1"/>
    </xf>
    <xf numFmtId="0" fontId="3" fillId="2" borderId="0" xfId="3" applyFont="1" applyFill="1" applyAlignment="1">
      <alignment horizontal="right" vertical="center" wrapText="1"/>
    </xf>
    <xf numFmtId="0" fontId="3" fillId="2" borderId="0" xfId="2" applyFont="1" applyFill="1" applyAlignment="1">
      <alignment horizontal="right" vertical="center" wrapText="1"/>
    </xf>
    <xf numFmtId="0" fontId="3" fillId="0" borderId="0" xfId="0" applyFont="1" applyAlignment="1">
      <alignment horizontal="justify" vertical="center" wrapText="1"/>
    </xf>
    <xf numFmtId="0" fontId="3" fillId="0" borderId="0" xfId="0" applyFont="1" applyAlignment="1">
      <alignment wrapText="1"/>
    </xf>
    <xf numFmtId="0" fontId="3" fillId="2" borderId="0" xfId="0" applyFont="1" applyFill="1" applyAlignment="1">
      <alignment horizontal="left" wrapText="1"/>
    </xf>
    <xf numFmtId="0" fontId="3" fillId="0" borderId="0" xfId="0" applyFont="1" applyFill="1" applyAlignment="1">
      <alignment horizontal="left" wrapText="1"/>
    </xf>
    <xf numFmtId="0" fontId="3" fillId="2" borderId="0" xfId="2" applyFont="1" applyFill="1" applyAlignment="1">
      <alignment vertical="center" wrapText="1"/>
    </xf>
    <xf numFmtId="0" fontId="3" fillId="2" borderId="0" xfId="2" applyFont="1" applyFill="1" applyAlignment="1">
      <alignment horizontal="right" vertical="center"/>
    </xf>
    <xf numFmtId="0" fontId="3" fillId="2" borderId="0" xfId="0" applyFont="1" applyFill="1" applyAlignment="1">
      <alignment horizontal="right" wrapText="1"/>
    </xf>
    <xf numFmtId="49" fontId="3" fillId="0" borderId="8" xfId="0" applyNumberFormat="1" applyFont="1" applyFill="1" applyBorder="1" applyAlignment="1" applyProtection="1">
      <alignment horizontal="center" vertical="center" wrapText="1"/>
    </xf>
    <xf numFmtId="0" fontId="13" fillId="0" borderId="1" xfId="2" applyFont="1" applyFill="1" applyBorder="1" applyAlignment="1">
      <alignment horizontal="justify" vertical="center" wrapText="1"/>
    </xf>
    <xf numFmtId="49" fontId="13" fillId="0" borderId="1" xfId="2" applyNumberFormat="1" applyFont="1" applyFill="1" applyBorder="1" applyAlignment="1">
      <alignment horizontal="center" vertical="center" wrapText="1"/>
    </xf>
    <xf numFmtId="0" fontId="13" fillId="0" borderId="1" xfId="2" applyFont="1" applyFill="1" applyBorder="1" applyAlignment="1">
      <alignment horizontal="center" vertical="center"/>
    </xf>
    <xf numFmtId="0" fontId="13" fillId="0" borderId="1" xfId="1" applyFont="1" applyFill="1" applyBorder="1" applyAlignment="1">
      <alignment horizontal="center" vertical="center"/>
    </xf>
    <xf numFmtId="165" fontId="13" fillId="0" borderId="1" xfId="1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6" xfId="0" applyFont="1" applyBorder="1" applyAlignment="1">
      <alignment horizontal="justify" wrapText="1"/>
    </xf>
    <xf numFmtId="0" fontId="3" fillId="0" borderId="0" xfId="0" applyFont="1" applyAlignment="1">
      <alignment horizontal="justify" wrapText="1"/>
    </xf>
    <xf numFmtId="49" fontId="3" fillId="0" borderId="1" xfId="0" applyNumberFormat="1" applyFont="1" applyFill="1" applyBorder="1" applyAlignment="1">
      <alignment horizontal="center" vertical="center"/>
    </xf>
    <xf numFmtId="49" fontId="4" fillId="0" borderId="1" xfId="1" applyNumberFormat="1" applyFont="1" applyFill="1" applyBorder="1" applyAlignment="1">
      <alignment horizontal="center" vertical="center" wrapText="1"/>
    </xf>
    <xf numFmtId="49" fontId="3" fillId="0" borderId="1" xfId="1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/>
    <xf numFmtId="0" fontId="3" fillId="0" borderId="1" xfId="0" applyFont="1" applyBorder="1" applyAlignment="1">
      <alignment horizontal="justify" vertical="center" wrapText="1"/>
    </xf>
    <xf numFmtId="0" fontId="3" fillId="0" borderId="1" xfId="0" applyFont="1" applyFill="1" applyBorder="1" applyAlignment="1">
      <alignment horizontal="justify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165" fontId="3" fillId="2" borderId="1" xfId="0" applyNumberFormat="1" applyFont="1" applyFill="1" applyBorder="1" applyAlignment="1">
      <alignment horizontal="center" vertical="center" wrapText="1"/>
    </xf>
    <xf numFmtId="49" fontId="3" fillId="0" borderId="1" xfId="2" applyNumberFormat="1" applyFont="1" applyBorder="1" applyAlignment="1">
      <alignment horizontal="center" vertical="center" wrapText="1"/>
    </xf>
    <xf numFmtId="0" fontId="3" fillId="0" borderId="1" xfId="2" applyFont="1" applyBorder="1" applyAlignment="1">
      <alignment horizontal="center" vertical="center"/>
    </xf>
    <xf numFmtId="0" fontId="16" fillId="0" borderId="1" xfId="0" applyFont="1" applyBorder="1"/>
    <xf numFmtId="49" fontId="16" fillId="0" borderId="1" xfId="0" applyNumberFormat="1" applyFont="1" applyBorder="1" applyAlignment="1">
      <alignment horizontal="center" vertical="center" wrapText="1"/>
    </xf>
    <xf numFmtId="49" fontId="16" fillId="0" borderId="1" xfId="0" applyNumberFormat="1" applyFont="1" applyFill="1" applyBorder="1" applyAlignment="1">
      <alignment horizontal="center" vertical="center" wrapText="1"/>
    </xf>
    <xf numFmtId="165" fontId="16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wrapText="1"/>
    </xf>
    <xf numFmtId="0" fontId="16" fillId="0" borderId="1" xfId="0" applyFont="1" applyBorder="1" applyAlignment="1">
      <alignment horizontal="justify" wrapText="1"/>
    </xf>
    <xf numFmtId="165" fontId="3" fillId="2" borderId="1" xfId="0" applyNumberFormat="1" applyFont="1" applyFill="1" applyBorder="1" applyAlignment="1">
      <alignment horizontal="center" vertical="center"/>
    </xf>
    <xf numFmtId="165" fontId="3" fillId="2" borderId="1" xfId="5" applyNumberFormat="1" applyFont="1" applyFill="1" applyBorder="1" applyAlignment="1">
      <alignment horizontal="center" vertical="center" wrapText="1"/>
    </xf>
    <xf numFmtId="49" fontId="3" fillId="2" borderId="1" xfId="1" applyNumberFormat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/>
    </xf>
    <xf numFmtId="165" fontId="3" fillId="2" borderId="1" xfId="1" applyNumberFormat="1" applyFont="1" applyFill="1" applyBorder="1" applyAlignment="1">
      <alignment horizontal="center" vertical="center"/>
    </xf>
    <xf numFmtId="0" fontId="3" fillId="2" borderId="5" xfId="1" applyFont="1" applyFill="1" applyBorder="1" applyAlignment="1">
      <alignment horizontal="justify" vertical="center" wrapText="1"/>
    </xf>
    <xf numFmtId="49" fontId="4" fillId="2" borderId="1" xfId="1" applyNumberFormat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49" fontId="3" fillId="0" borderId="1" xfId="1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justify" vertical="center" wrapText="1"/>
    </xf>
    <xf numFmtId="0" fontId="3" fillId="0" borderId="1" xfId="0" applyFont="1" applyBorder="1" applyAlignment="1">
      <alignment horizontal="justify" vertical="center" wrapText="1"/>
    </xf>
    <xf numFmtId="0" fontId="3" fillId="0" borderId="1" xfId="0" applyFont="1" applyFill="1" applyBorder="1" applyAlignment="1">
      <alignment horizontal="justify" vertical="center" wrapText="1"/>
    </xf>
    <xf numFmtId="0" fontId="3" fillId="2" borderId="1" xfId="0" applyNumberFormat="1" applyFont="1" applyFill="1" applyBorder="1" applyAlignment="1">
      <alignment horizontal="justify" vertical="center" wrapText="1"/>
    </xf>
    <xf numFmtId="0" fontId="15" fillId="0" borderId="0" xfId="0" applyFont="1" applyAlignment="1">
      <alignment horizontal="justify" vertical="center" wrapText="1"/>
    </xf>
    <xf numFmtId="165" fontId="3" fillId="0" borderId="1" xfId="0" applyNumberFormat="1" applyFont="1" applyFill="1" applyBorder="1" applyAlignment="1">
      <alignment horizontal="justify" vertical="center" wrapText="1"/>
    </xf>
    <xf numFmtId="49" fontId="3" fillId="0" borderId="1" xfId="0" applyNumberFormat="1" applyFont="1" applyFill="1" applyBorder="1" applyAlignment="1">
      <alignment horizontal="justify" vertical="top" wrapText="1"/>
    </xf>
    <xf numFmtId="0" fontId="3" fillId="0" borderId="2" xfId="0" applyFont="1" applyFill="1" applyBorder="1" applyAlignment="1">
      <alignment horizontal="justify" vertical="center" wrapText="1"/>
    </xf>
    <xf numFmtId="0" fontId="0" fillId="0" borderId="3" xfId="0" applyBorder="1" applyAlignment="1">
      <alignment horizontal="justify" vertical="center" wrapText="1"/>
    </xf>
    <xf numFmtId="0" fontId="3" fillId="0" borderId="2" xfId="0" applyFont="1" applyBorder="1" applyAlignment="1">
      <alignment horizontal="justify" vertical="center" wrapText="1"/>
    </xf>
    <xf numFmtId="0" fontId="12" fillId="0" borderId="4" xfId="0" applyFont="1" applyBorder="1" applyAlignment="1">
      <alignment horizontal="justify" vertical="center" wrapText="1"/>
    </xf>
    <xf numFmtId="0" fontId="12" fillId="0" borderId="3" xfId="0" applyFont="1" applyBorder="1" applyAlignment="1">
      <alignment horizontal="justify" vertical="center" wrapText="1"/>
    </xf>
    <xf numFmtId="0" fontId="0" fillId="0" borderId="4" xfId="0" applyBorder="1" applyAlignment="1">
      <alignment horizontal="justify" vertical="center" wrapText="1"/>
    </xf>
    <xf numFmtId="49" fontId="3" fillId="0" borderId="2" xfId="0" applyNumberFormat="1" applyFont="1" applyFill="1" applyBorder="1" applyAlignment="1" applyProtection="1">
      <alignment horizontal="justify" vertical="center" wrapText="1"/>
    </xf>
    <xf numFmtId="0" fontId="3" fillId="0" borderId="3" xfId="0" applyFont="1" applyBorder="1" applyAlignment="1">
      <alignment horizontal="justify" vertical="center" wrapText="1"/>
    </xf>
    <xf numFmtId="0" fontId="3" fillId="2" borderId="2" xfId="0" applyFont="1" applyFill="1" applyBorder="1" applyAlignment="1">
      <alignment horizontal="justify" vertical="center" wrapText="1"/>
    </xf>
    <xf numFmtId="0" fontId="12" fillId="0" borderId="4" xfId="0" applyFont="1" applyFill="1" applyBorder="1" applyAlignment="1">
      <alignment horizontal="justify" vertical="center" wrapText="1"/>
    </xf>
    <xf numFmtId="0" fontId="12" fillId="0" borderId="3" xfId="0" applyFont="1" applyFill="1" applyBorder="1" applyAlignment="1">
      <alignment horizontal="justify" vertical="center" wrapText="1"/>
    </xf>
    <xf numFmtId="0" fontId="4" fillId="0" borderId="0" xfId="0" applyFont="1" applyFill="1" applyAlignment="1">
      <alignment horizontal="center" vertical="center" wrapText="1"/>
    </xf>
    <xf numFmtId="0" fontId="3" fillId="0" borderId="0" xfId="0" applyFont="1" applyFill="1" applyAlignment="1"/>
    <xf numFmtId="0" fontId="3" fillId="0" borderId="4" xfId="0" applyFont="1" applyBorder="1" applyAlignment="1">
      <alignment horizontal="justify" vertical="center" wrapText="1"/>
    </xf>
    <xf numFmtId="0" fontId="0" fillId="0" borderId="3" xfId="0" applyBorder="1" applyAlignment="1">
      <alignment horizontal="justify" vertical="center"/>
    </xf>
    <xf numFmtId="0" fontId="3" fillId="0" borderId="1" xfId="0" applyFont="1" applyBorder="1" applyAlignment="1">
      <alignment horizontal="justify" vertical="center" wrapText="1"/>
    </xf>
    <xf numFmtId="0" fontId="12" fillId="0" borderId="1" xfId="0" applyFont="1" applyBorder="1" applyAlignment="1">
      <alignment horizontal="justify" vertical="center" wrapText="1"/>
    </xf>
    <xf numFmtId="165" fontId="3" fillId="0" borderId="2" xfId="0" applyNumberFormat="1" applyFont="1" applyFill="1" applyBorder="1" applyAlignment="1">
      <alignment horizontal="center" vertical="center" wrapText="1"/>
    </xf>
    <xf numFmtId="165" fontId="3" fillId="0" borderId="3" xfId="0" applyNumberFormat="1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justify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wrapText="1"/>
    </xf>
  </cellXfs>
  <cellStyles count="9">
    <cellStyle name="Обычный" xfId="0" builtinId="0"/>
    <cellStyle name="Обычный 2" xfId="1"/>
    <cellStyle name="Обычный 2 2" xfId="2"/>
    <cellStyle name="Обычный 2 3" xfId="3"/>
    <cellStyle name="Обычный 3" xfId="4"/>
    <cellStyle name="Обычный 3 2" xfId="5"/>
    <cellStyle name="Обычный 4" xfId="7"/>
    <cellStyle name="Финансовый" xfId="6" builtinId="3"/>
    <cellStyle name="Финансовый 2" xfId="8"/>
  </cellStyles>
  <dxfs count="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L868"/>
  <sheetViews>
    <sheetView topLeftCell="A7" zoomScale="90" zoomScaleNormal="90" workbookViewId="0">
      <pane xSplit="2" ySplit="2" topLeftCell="C162" activePane="bottomRight" state="frozen"/>
      <selection activeCell="A7" sqref="A7"/>
      <selection pane="topRight" activeCell="C7" sqref="C7"/>
      <selection pane="bottomLeft" activeCell="A9" sqref="A9"/>
      <selection pane="bottomRight" activeCell="L156" sqref="L156"/>
    </sheetView>
  </sheetViews>
  <sheetFormatPr defaultRowHeight="15.75" outlineLevelRow="1"/>
  <cols>
    <col min="1" max="1" width="71" style="12" customWidth="1"/>
    <col min="2" max="2" width="17.28515625" style="14" customWidth="1"/>
    <col min="3" max="3" width="9.42578125" style="11" customWidth="1"/>
    <col min="4" max="4" width="9.28515625" style="6" customWidth="1"/>
    <col min="5" max="5" width="8.7109375" style="6" customWidth="1"/>
    <col min="6" max="8" width="15.85546875" style="25" customWidth="1"/>
    <col min="9" max="9" width="9.140625" style="6"/>
    <col min="10" max="10" width="10.140625" style="6" bestFit="1" customWidth="1"/>
    <col min="11" max="11" width="12.28515625" style="6" customWidth="1"/>
    <col min="12" max="16384" width="9.140625" style="6"/>
  </cols>
  <sheetData>
    <row r="1" spans="1:8">
      <c r="D1" s="10"/>
      <c r="E1" s="10"/>
      <c r="G1" s="1"/>
      <c r="H1" s="159" t="s">
        <v>812</v>
      </c>
    </row>
    <row r="2" spans="1:8">
      <c r="D2" s="10"/>
      <c r="E2" s="10"/>
      <c r="G2" s="1"/>
      <c r="H2" s="166" t="s">
        <v>685</v>
      </c>
    </row>
    <row r="3" spans="1:8">
      <c r="D3" s="10"/>
      <c r="E3" s="10"/>
      <c r="G3" s="1"/>
      <c r="H3" s="166" t="s">
        <v>686</v>
      </c>
    </row>
    <row r="4" spans="1:8">
      <c r="D4" s="10"/>
      <c r="E4" s="10"/>
      <c r="F4" s="167"/>
      <c r="G4" s="1"/>
      <c r="H4" s="166" t="s">
        <v>690</v>
      </c>
    </row>
    <row r="5" spans="1:8">
      <c r="D5" s="10"/>
      <c r="E5" s="10"/>
      <c r="G5" s="1"/>
    </row>
    <row r="6" spans="1:8" ht="55.5" customHeight="1">
      <c r="A6" s="223" t="s">
        <v>691</v>
      </c>
      <c r="B6" s="223"/>
      <c r="C6" s="223"/>
      <c r="D6" s="223"/>
      <c r="E6" s="223"/>
      <c r="F6" s="223"/>
      <c r="G6" s="224"/>
      <c r="H6" s="224"/>
    </row>
    <row r="7" spans="1:8">
      <c r="A7" s="24"/>
      <c r="C7" s="14"/>
      <c r="D7" s="17"/>
      <c r="E7" s="17"/>
      <c r="H7" s="25" t="s">
        <v>105</v>
      </c>
    </row>
    <row r="8" spans="1:8" ht="63">
      <c r="A8" s="207" t="s">
        <v>51</v>
      </c>
      <c r="B8" s="18" t="s">
        <v>52</v>
      </c>
      <c r="C8" s="18" t="s">
        <v>53</v>
      </c>
      <c r="D8" s="18" t="s">
        <v>55</v>
      </c>
      <c r="E8" s="18" t="s">
        <v>56</v>
      </c>
      <c r="F8" s="5" t="s">
        <v>125</v>
      </c>
      <c r="G8" s="5" t="s">
        <v>565</v>
      </c>
      <c r="H8" s="5" t="s">
        <v>693</v>
      </c>
    </row>
    <row r="9" spans="1:8" ht="31.5">
      <c r="A9" s="51" t="s">
        <v>704</v>
      </c>
      <c r="B9" s="52" t="s">
        <v>129</v>
      </c>
      <c r="C9" s="52"/>
      <c r="D9" s="53"/>
      <c r="E9" s="53"/>
      <c r="F9" s="54">
        <f>F10</f>
        <v>364753.19999999995</v>
      </c>
      <c r="G9" s="54">
        <f t="shared" ref="G9:H9" si="0">G10</f>
        <v>370970.6</v>
      </c>
      <c r="H9" s="54">
        <f t="shared" si="0"/>
        <v>422271</v>
      </c>
    </row>
    <row r="10" spans="1:8">
      <c r="A10" s="207" t="s">
        <v>147</v>
      </c>
      <c r="B10" s="143" t="s">
        <v>150</v>
      </c>
      <c r="C10" s="20"/>
      <c r="D10" s="3"/>
      <c r="E10" s="3"/>
      <c r="F10" s="7">
        <f>F11+F27</f>
        <v>364753.19999999995</v>
      </c>
      <c r="G10" s="7">
        <f t="shared" ref="G10:H10" si="1">G11+G27</f>
        <v>370970.6</v>
      </c>
      <c r="H10" s="7">
        <f t="shared" si="1"/>
        <v>422271</v>
      </c>
    </row>
    <row r="11" spans="1:8" ht="47.25">
      <c r="A11" s="207" t="s">
        <v>763</v>
      </c>
      <c r="B11" s="143" t="s">
        <v>148</v>
      </c>
      <c r="C11" s="20"/>
      <c r="D11" s="3"/>
      <c r="E11" s="3"/>
      <c r="F11" s="7">
        <f>F12+F14+F18+F21+F23</f>
        <v>364653.19999999995</v>
      </c>
      <c r="G11" s="7">
        <f t="shared" ref="G11:H11" si="2">G12+G14+G18+G21+G23</f>
        <v>370870.6</v>
      </c>
      <c r="H11" s="7">
        <f t="shared" si="2"/>
        <v>421971</v>
      </c>
    </row>
    <row r="12" spans="1:8">
      <c r="A12" s="207" t="s">
        <v>88</v>
      </c>
      <c r="B12" s="143" t="s">
        <v>149</v>
      </c>
      <c r="C12" s="143"/>
      <c r="D12" s="3"/>
      <c r="E12" s="3"/>
      <c r="F12" s="7">
        <f>F13</f>
        <v>7595.6</v>
      </c>
      <c r="G12" s="7">
        <f t="shared" ref="G12:H12" si="3">G13</f>
        <v>7595.6</v>
      </c>
      <c r="H12" s="7">
        <f t="shared" si="3"/>
        <v>7595.6</v>
      </c>
    </row>
    <row r="13" spans="1:8" ht="63">
      <c r="A13" s="2" t="s">
        <v>21</v>
      </c>
      <c r="B13" s="143" t="s">
        <v>149</v>
      </c>
      <c r="C13" s="143" t="s">
        <v>31</v>
      </c>
      <c r="D13" s="3" t="s">
        <v>17</v>
      </c>
      <c r="E13" s="3" t="s">
        <v>20</v>
      </c>
      <c r="F13" s="7">
        <f>SUM(Ведомственная!G41)</f>
        <v>7595.6</v>
      </c>
      <c r="G13" s="7">
        <f>SUM(Ведомственная!H41)</f>
        <v>7595.6</v>
      </c>
      <c r="H13" s="7">
        <f>SUM(Ведомственная!I41)</f>
        <v>7595.6</v>
      </c>
    </row>
    <row r="14" spans="1:8">
      <c r="A14" s="207" t="s">
        <v>27</v>
      </c>
      <c r="B14" s="143" t="s">
        <v>151</v>
      </c>
      <c r="C14" s="143"/>
      <c r="D14" s="3"/>
      <c r="E14" s="3"/>
      <c r="F14" s="7">
        <f>SUM(F15:F17)</f>
        <v>316594.09999999998</v>
      </c>
      <c r="G14" s="7">
        <f t="shared" ref="G14:H14" si="4">SUM(G15:G17)</f>
        <v>339527.9</v>
      </c>
      <c r="H14" s="7">
        <f t="shared" si="4"/>
        <v>339527.9</v>
      </c>
    </row>
    <row r="15" spans="1:8" ht="63">
      <c r="A15" s="2" t="s">
        <v>21</v>
      </c>
      <c r="B15" s="143" t="s">
        <v>151</v>
      </c>
      <c r="C15" s="143" t="s">
        <v>31</v>
      </c>
      <c r="D15" s="3" t="s">
        <v>17</v>
      </c>
      <c r="E15" s="3" t="s">
        <v>7</v>
      </c>
      <c r="F15" s="7">
        <f>Ведомственная!G47</f>
        <v>316495.59999999998</v>
      </c>
      <c r="G15" s="7">
        <f>Ведомственная!H47</f>
        <v>339429.4</v>
      </c>
      <c r="H15" s="7">
        <f>Ведомственная!I47</f>
        <v>339429.4</v>
      </c>
    </row>
    <row r="16" spans="1:8" ht="31.5">
      <c r="A16" s="207" t="s">
        <v>22</v>
      </c>
      <c r="B16" s="143" t="s">
        <v>151</v>
      </c>
      <c r="C16" s="143" t="s">
        <v>32</v>
      </c>
      <c r="D16" s="3" t="s">
        <v>17</v>
      </c>
      <c r="E16" s="3" t="s">
        <v>7</v>
      </c>
      <c r="F16" s="7">
        <f>Ведомственная!G48</f>
        <v>98.5</v>
      </c>
      <c r="G16" s="7">
        <f>Ведомственная!H48</f>
        <v>98.5</v>
      </c>
      <c r="H16" s="7">
        <f>Ведомственная!I48</f>
        <v>98.5</v>
      </c>
    </row>
    <row r="17" spans="1:8">
      <c r="A17" s="207" t="s">
        <v>19</v>
      </c>
      <c r="B17" s="143" t="s">
        <v>151</v>
      </c>
      <c r="C17" s="143" t="s">
        <v>39</v>
      </c>
      <c r="D17" s="3" t="s">
        <v>17</v>
      </c>
      <c r="E17" s="3" t="s">
        <v>7</v>
      </c>
      <c r="F17" s="7">
        <f>Ведомственная!G49</f>
        <v>0</v>
      </c>
      <c r="G17" s="7">
        <f>Ведомственная!H49</f>
        <v>0</v>
      </c>
      <c r="H17" s="7">
        <f>Ведомственная!I49</f>
        <v>0</v>
      </c>
    </row>
    <row r="18" spans="1:8">
      <c r="A18" s="207" t="s">
        <v>35</v>
      </c>
      <c r="B18" s="20" t="s">
        <v>157</v>
      </c>
      <c r="C18" s="20"/>
      <c r="D18" s="3"/>
      <c r="E18" s="3"/>
      <c r="F18" s="7">
        <f>F19+F20</f>
        <v>2541.1000000000004</v>
      </c>
      <c r="G18" s="7">
        <f t="shared" ref="G18:H18" si="5">G19+G20</f>
        <v>2541.1000000000004</v>
      </c>
      <c r="H18" s="7">
        <f t="shared" si="5"/>
        <v>10459.699999999999</v>
      </c>
    </row>
    <row r="19" spans="1:8" ht="31.5">
      <c r="A19" s="207" t="s">
        <v>22</v>
      </c>
      <c r="B19" s="20" t="s">
        <v>157</v>
      </c>
      <c r="C19" s="20">
        <v>200</v>
      </c>
      <c r="D19" s="3" t="s">
        <v>17</v>
      </c>
      <c r="E19" s="3" t="s">
        <v>34</v>
      </c>
      <c r="F19" s="7">
        <f>Ведомственная!G75</f>
        <v>2428.8000000000002</v>
      </c>
      <c r="G19" s="7">
        <f>Ведомственная!H75</f>
        <v>2428.8000000000002</v>
      </c>
      <c r="H19" s="7">
        <f>Ведомственная!I75</f>
        <v>10347.4</v>
      </c>
    </row>
    <row r="20" spans="1:8">
      <c r="A20" s="207" t="s">
        <v>10</v>
      </c>
      <c r="B20" s="20" t="s">
        <v>157</v>
      </c>
      <c r="C20" s="20">
        <v>800</v>
      </c>
      <c r="D20" s="3" t="s">
        <v>17</v>
      </c>
      <c r="E20" s="3" t="s">
        <v>34</v>
      </c>
      <c r="F20" s="7">
        <f>Ведомственная!G76</f>
        <v>112.3</v>
      </c>
      <c r="G20" s="7">
        <f>Ведомственная!H76</f>
        <v>112.3</v>
      </c>
      <c r="H20" s="7">
        <f>Ведомственная!I76</f>
        <v>112.3</v>
      </c>
    </row>
    <row r="21" spans="1:8" ht="31.5">
      <c r="A21" s="207" t="s">
        <v>37</v>
      </c>
      <c r="B21" s="20" t="s">
        <v>158</v>
      </c>
      <c r="C21" s="20"/>
      <c r="D21" s="3"/>
      <c r="E21" s="3"/>
      <c r="F21" s="7">
        <f>F22</f>
        <v>17817.900000000001</v>
      </c>
      <c r="G21" s="7">
        <f t="shared" ref="G21:H21" si="6">G22</f>
        <v>11651.5</v>
      </c>
      <c r="H21" s="7">
        <f t="shared" si="6"/>
        <v>34062.699999999997</v>
      </c>
    </row>
    <row r="22" spans="1:8" ht="31.5">
      <c r="A22" s="207" t="s">
        <v>22</v>
      </c>
      <c r="B22" s="20" t="s">
        <v>158</v>
      </c>
      <c r="C22" s="20">
        <v>200</v>
      </c>
      <c r="D22" s="3" t="s">
        <v>17</v>
      </c>
      <c r="E22" s="3" t="s">
        <v>34</v>
      </c>
      <c r="F22" s="7">
        <f>Ведомственная!G78</f>
        <v>17817.900000000001</v>
      </c>
      <c r="G22" s="7">
        <f>Ведомственная!H78</f>
        <v>11651.5</v>
      </c>
      <c r="H22" s="7">
        <f>Ведомственная!I78</f>
        <v>34062.699999999997</v>
      </c>
    </row>
    <row r="23" spans="1:8" ht="31.5">
      <c r="A23" s="207" t="s">
        <v>38</v>
      </c>
      <c r="B23" s="20" t="s">
        <v>159</v>
      </c>
      <c r="C23" s="20"/>
      <c r="D23" s="3"/>
      <c r="E23" s="3"/>
      <c r="F23" s="7">
        <f>SUM(F24:F26)</f>
        <v>20104.5</v>
      </c>
      <c r="G23" s="7">
        <f>SUM(G24:G26)</f>
        <v>9554.5</v>
      </c>
      <c r="H23" s="7">
        <f>SUM(H24:H26)</f>
        <v>30325.1</v>
      </c>
    </row>
    <row r="24" spans="1:8" ht="31.5">
      <c r="A24" s="207" t="s">
        <v>22</v>
      </c>
      <c r="B24" s="20" t="s">
        <v>159</v>
      </c>
      <c r="C24" s="20">
        <v>200</v>
      </c>
      <c r="D24" s="3" t="s">
        <v>17</v>
      </c>
      <c r="E24" s="3" t="s">
        <v>34</v>
      </c>
      <c r="F24" s="7">
        <f>Ведомственная!G80</f>
        <v>18627.8</v>
      </c>
      <c r="G24" s="7">
        <f>Ведомственная!H80</f>
        <v>8077.7999999999993</v>
      </c>
      <c r="H24" s="7">
        <f>Ведомственная!I80</f>
        <v>28848.399999999998</v>
      </c>
    </row>
    <row r="25" spans="1:8">
      <c r="A25" s="207" t="s">
        <v>19</v>
      </c>
      <c r="B25" s="20" t="s">
        <v>159</v>
      </c>
      <c r="C25" s="20">
        <v>300</v>
      </c>
      <c r="D25" s="3" t="s">
        <v>17</v>
      </c>
      <c r="E25" s="3" t="s">
        <v>34</v>
      </c>
      <c r="F25" s="7">
        <f>Ведомственная!G81</f>
        <v>600</v>
      </c>
      <c r="G25" s="7">
        <f>Ведомственная!H81</f>
        <v>600</v>
      </c>
      <c r="H25" s="7">
        <f>Ведомственная!I81</f>
        <v>600</v>
      </c>
    </row>
    <row r="26" spans="1:8">
      <c r="A26" s="207" t="s">
        <v>10</v>
      </c>
      <c r="B26" s="20" t="s">
        <v>159</v>
      </c>
      <c r="C26" s="20">
        <v>800</v>
      </c>
      <c r="D26" s="3" t="s">
        <v>17</v>
      </c>
      <c r="E26" s="3" t="s">
        <v>34</v>
      </c>
      <c r="F26" s="7">
        <f>Ведомственная!G82</f>
        <v>876.7</v>
      </c>
      <c r="G26" s="7">
        <f>Ведомственная!H82</f>
        <v>876.7</v>
      </c>
      <c r="H26" s="7">
        <f>Ведомственная!I82</f>
        <v>876.7</v>
      </c>
    </row>
    <row r="27" spans="1:8" ht="47.25">
      <c r="A27" s="207" t="s">
        <v>764</v>
      </c>
      <c r="B27" s="143" t="s">
        <v>206</v>
      </c>
      <c r="C27" s="20"/>
      <c r="D27" s="3"/>
      <c r="E27" s="3"/>
      <c r="F27" s="7">
        <f>F28</f>
        <v>100</v>
      </c>
      <c r="G27" s="7">
        <f t="shared" ref="G27:H27" si="7">G28</f>
        <v>100</v>
      </c>
      <c r="H27" s="7">
        <f t="shared" si="7"/>
        <v>300</v>
      </c>
    </row>
    <row r="28" spans="1:8" ht="31.5">
      <c r="A28" s="207" t="s">
        <v>38</v>
      </c>
      <c r="B28" s="20" t="s">
        <v>205</v>
      </c>
      <c r="C28" s="20"/>
      <c r="D28" s="3"/>
      <c r="E28" s="3"/>
      <c r="F28" s="7">
        <f>SUM(F29:F29)</f>
        <v>100</v>
      </c>
      <c r="G28" s="7">
        <f>SUM(G29:G29)</f>
        <v>100</v>
      </c>
      <c r="H28" s="7">
        <f>SUM(H29:H29)</f>
        <v>300</v>
      </c>
    </row>
    <row r="29" spans="1:8" ht="31.5">
      <c r="A29" s="207" t="s">
        <v>22</v>
      </c>
      <c r="B29" s="20" t="s">
        <v>205</v>
      </c>
      <c r="C29" s="20">
        <v>200</v>
      </c>
      <c r="D29" s="3" t="s">
        <v>17</v>
      </c>
      <c r="E29" s="3" t="s">
        <v>34</v>
      </c>
      <c r="F29" s="7">
        <f>Ведомственная!G85</f>
        <v>100</v>
      </c>
      <c r="G29" s="7">
        <f>Ведомственная!H85</f>
        <v>100</v>
      </c>
      <c r="H29" s="7">
        <f>Ведомственная!I85</f>
        <v>300</v>
      </c>
    </row>
    <row r="30" spans="1:8" ht="31.5">
      <c r="A30" s="51" t="s">
        <v>705</v>
      </c>
      <c r="B30" s="55" t="s">
        <v>130</v>
      </c>
      <c r="C30" s="52"/>
      <c r="D30" s="56"/>
      <c r="E30" s="56"/>
      <c r="F30" s="54">
        <f>F31</f>
        <v>1271</v>
      </c>
      <c r="G30" s="54">
        <f t="shared" ref="G30:H30" si="8">G31</f>
        <v>1271</v>
      </c>
      <c r="H30" s="54">
        <f t="shared" si="8"/>
        <v>1271</v>
      </c>
    </row>
    <row r="31" spans="1:8">
      <c r="A31" s="207" t="s">
        <v>147</v>
      </c>
      <c r="B31" s="20" t="s">
        <v>152</v>
      </c>
      <c r="C31" s="20"/>
      <c r="D31" s="3"/>
      <c r="E31" s="3"/>
      <c r="F31" s="7">
        <f>F32</f>
        <v>1271</v>
      </c>
      <c r="G31" s="7">
        <f t="shared" ref="G31:H31" si="9">G32</f>
        <v>1271</v>
      </c>
      <c r="H31" s="7">
        <f t="shared" si="9"/>
        <v>1271</v>
      </c>
    </row>
    <row r="32" spans="1:8" ht="63">
      <c r="A32" s="207" t="s">
        <v>765</v>
      </c>
      <c r="B32" s="20" t="s">
        <v>153</v>
      </c>
      <c r="C32" s="20"/>
      <c r="D32" s="3"/>
      <c r="E32" s="3"/>
      <c r="F32" s="7">
        <f>F33</f>
        <v>1271</v>
      </c>
      <c r="G32" s="7">
        <f t="shared" ref="G32:H32" si="10">G33</f>
        <v>1271</v>
      </c>
      <c r="H32" s="7">
        <f t="shared" si="10"/>
        <v>1271</v>
      </c>
    </row>
    <row r="33" spans="1:8" ht="31.5">
      <c r="A33" s="207" t="s">
        <v>107</v>
      </c>
      <c r="B33" s="20" t="s">
        <v>154</v>
      </c>
      <c r="C33" s="20"/>
      <c r="D33" s="3"/>
      <c r="E33" s="3"/>
      <c r="F33" s="7">
        <f>SUM(F34:F35)</f>
        <v>1271</v>
      </c>
      <c r="G33" s="7">
        <f t="shared" ref="G33:H33" si="11">SUM(G34:G35)</f>
        <v>1271</v>
      </c>
      <c r="H33" s="7">
        <f t="shared" si="11"/>
        <v>1271</v>
      </c>
    </row>
    <row r="34" spans="1:8" ht="63">
      <c r="A34" s="2" t="s">
        <v>21</v>
      </c>
      <c r="B34" s="20" t="s">
        <v>154</v>
      </c>
      <c r="C34" s="20">
        <v>100</v>
      </c>
      <c r="D34" s="3" t="s">
        <v>17</v>
      </c>
      <c r="E34" s="3" t="s">
        <v>7</v>
      </c>
      <c r="F34" s="7">
        <f>Ведомственная!G54</f>
        <v>1210.4000000000001</v>
      </c>
      <c r="G34" s="7">
        <f>Ведомственная!H54</f>
        <v>1210.4000000000001</v>
      </c>
      <c r="H34" s="7">
        <f>Ведомственная!I54</f>
        <v>1210.4000000000001</v>
      </c>
    </row>
    <row r="35" spans="1:8" ht="31.5">
      <c r="A35" s="207" t="s">
        <v>22</v>
      </c>
      <c r="B35" s="20" t="s">
        <v>154</v>
      </c>
      <c r="C35" s="143" t="s">
        <v>32</v>
      </c>
      <c r="D35" s="3" t="s">
        <v>17</v>
      </c>
      <c r="E35" s="3" t="s">
        <v>7</v>
      </c>
      <c r="F35" s="7">
        <f>Ведомственная!G55</f>
        <v>60.6</v>
      </c>
      <c r="G35" s="7">
        <f>Ведомственная!H55</f>
        <v>60.6</v>
      </c>
      <c r="H35" s="7">
        <f>Ведомственная!I55</f>
        <v>60.6</v>
      </c>
    </row>
    <row r="36" spans="1:8" ht="47.25">
      <c r="A36" s="51" t="s">
        <v>811</v>
      </c>
      <c r="B36" s="52" t="s">
        <v>675</v>
      </c>
      <c r="C36" s="52"/>
      <c r="D36" s="56"/>
      <c r="E36" s="56"/>
      <c r="F36" s="54">
        <f>F37</f>
        <v>253</v>
      </c>
      <c r="G36" s="54">
        <f t="shared" ref="G36:H37" si="12">G37</f>
        <v>253</v>
      </c>
      <c r="H36" s="54">
        <f t="shared" si="12"/>
        <v>253</v>
      </c>
    </row>
    <row r="37" spans="1:8">
      <c r="A37" s="207" t="s">
        <v>147</v>
      </c>
      <c r="B37" s="151" t="s">
        <v>676</v>
      </c>
      <c r="C37" s="151"/>
      <c r="D37" s="3"/>
      <c r="E37" s="3"/>
      <c r="F37" s="7">
        <f>F38</f>
        <v>253</v>
      </c>
      <c r="G37" s="7">
        <f t="shared" si="12"/>
        <v>253</v>
      </c>
      <c r="H37" s="7">
        <f t="shared" si="12"/>
        <v>253</v>
      </c>
    </row>
    <row r="38" spans="1:8" ht="47.25">
      <c r="A38" s="207" t="s">
        <v>766</v>
      </c>
      <c r="B38" s="151" t="s">
        <v>677</v>
      </c>
      <c r="C38" s="151"/>
      <c r="D38" s="3"/>
      <c r="E38" s="3"/>
      <c r="F38" s="7">
        <f>F39</f>
        <v>253</v>
      </c>
      <c r="G38" s="7">
        <f t="shared" ref="G38:H38" si="13">G39</f>
        <v>253</v>
      </c>
      <c r="H38" s="7">
        <f t="shared" si="13"/>
        <v>253</v>
      </c>
    </row>
    <row r="39" spans="1:8">
      <c r="A39" s="207" t="s">
        <v>204</v>
      </c>
      <c r="B39" s="151" t="s">
        <v>678</v>
      </c>
      <c r="C39" s="151"/>
      <c r="D39" s="3"/>
      <c r="E39" s="3"/>
      <c r="F39" s="7">
        <f>F40</f>
        <v>253</v>
      </c>
      <c r="G39" s="7">
        <f t="shared" ref="G39:H39" si="14">G40</f>
        <v>253</v>
      </c>
      <c r="H39" s="7">
        <f t="shared" si="14"/>
        <v>253</v>
      </c>
    </row>
    <row r="40" spans="1:8" ht="31.5">
      <c r="A40" s="207" t="s">
        <v>22</v>
      </c>
      <c r="B40" s="151" t="s">
        <v>678</v>
      </c>
      <c r="C40" s="151" t="s">
        <v>32</v>
      </c>
      <c r="D40" s="3" t="s">
        <v>47</v>
      </c>
      <c r="E40" s="3" t="s">
        <v>47</v>
      </c>
      <c r="F40" s="7">
        <f>Ведомственная!G1005</f>
        <v>253</v>
      </c>
      <c r="G40" s="7">
        <f>Ведомственная!H1005</f>
        <v>253</v>
      </c>
      <c r="H40" s="7">
        <f>Ведомственная!I1005</f>
        <v>253</v>
      </c>
    </row>
    <row r="41" spans="1:8" ht="47.25">
      <c r="A41" s="51" t="s">
        <v>706</v>
      </c>
      <c r="B41" s="55" t="s">
        <v>131</v>
      </c>
      <c r="C41" s="55"/>
      <c r="D41" s="56"/>
      <c r="E41" s="56"/>
      <c r="F41" s="54">
        <f>F42</f>
        <v>7805.8</v>
      </c>
      <c r="G41" s="54">
        <f t="shared" ref="G41:H41" si="15">G42</f>
        <v>7805.8</v>
      </c>
      <c r="H41" s="54">
        <f t="shared" si="15"/>
        <v>7805.8</v>
      </c>
    </row>
    <row r="42" spans="1:8">
      <c r="A42" s="207" t="s">
        <v>147</v>
      </c>
      <c r="B42" s="143" t="s">
        <v>155</v>
      </c>
      <c r="C42" s="143"/>
      <c r="D42" s="3"/>
      <c r="E42" s="3"/>
      <c r="F42" s="7">
        <f>F46+F43</f>
        <v>7805.8</v>
      </c>
      <c r="G42" s="7">
        <f>G46+G43</f>
        <v>7805.8</v>
      </c>
      <c r="H42" s="7">
        <f>H46+H43</f>
        <v>7805.8</v>
      </c>
    </row>
    <row r="43" spans="1:8" ht="47.25">
      <c r="A43" s="207" t="s">
        <v>201</v>
      </c>
      <c r="B43" s="20" t="s">
        <v>156</v>
      </c>
      <c r="C43" s="20"/>
      <c r="D43" s="3"/>
      <c r="E43" s="3"/>
      <c r="F43" s="7">
        <f>F44</f>
        <v>180</v>
      </c>
      <c r="G43" s="7">
        <f t="shared" ref="G43:H43" si="16">G44</f>
        <v>180</v>
      </c>
      <c r="H43" s="7">
        <f t="shared" si="16"/>
        <v>180</v>
      </c>
    </row>
    <row r="44" spans="1:8" ht="31.5">
      <c r="A44" s="2" t="s">
        <v>38</v>
      </c>
      <c r="B44" s="20" t="s">
        <v>809</v>
      </c>
      <c r="C44" s="20"/>
      <c r="D44" s="3"/>
      <c r="E44" s="3"/>
      <c r="F44" s="7">
        <f>SUM(F45:F45)</f>
        <v>180</v>
      </c>
      <c r="G44" s="7">
        <f>SUM(G45:G45)</f>
        <v>180</v>
      </c>
      <c r="H44" s="7">
        <f>SUM(H45:H45)</f>
        <v>180</v>
      </c>
    </row>
    <row r="45" spans="1:8" ht="31.5">
      <c r="A45" s="2" t="s">
        <v>22</v>
      </c>
      <c r="B45" s="20" t="s">
        <v>809</v>
      </c>
      <c r="C45" s="20">
        <v>200</v>
      </c>
      <c r="D45" s="3" t="s">
        <v>17</v>
      </c>
      <c r="E45" s="3" t="s">
        <v>34</v>
      </c>
      <c r="F45" s="7">
        <f>Ведомственная!G90</f>
        <v>180</v>
      </c>
      <c r="G45" s="7">
        <f>Ведомственная!H90</f>
        <v>180</v>
      </c>
      <c r="H45" s="7">
        <f>Ведомственная!I90</f>
        <v>180</v>
      </c>
    </row>
    <row r="46" spans="1:8" ht="31.5">
      <c r="A46" s="207" t="s">
        <v>202</v>
      </c>
      <c r="B46" s="143" t="s">
        <v>200</v>
      </c>
      <c r="C46" s="143"/>
      <c r="D46" s="3"/>
      <c r="E46" s="3"/>
      <c r="F46" s="7">
        <f>F47</f>
        <v>7625.8</v>
      </c>
      <c r="G46" s="7">
        <f t="shared" ref="G46:H46" si="17">G47</f>
        <v>7625.8</v>
      </c>
      <c r="H46" s="7">
        <f t="shared" si="17"/>
        <v>7625.8</v>
      </c>
    </row>
    <row r="47" spans="1:8" ht="47.25">
      <c r="A47" s="207" t="s">
        <v>282</v>
      </c>
      <c r="B47" s="143" t="s">
        <v>810</v>
      </c>
      <c r="C47" s="143"/>
      <c r="D47" s="3"/>
      <c r="E47" s="3"/>
      <c r="F47" s="7">
        <f>SUM(F48:F49)</f>
        <v>7625.8</v>
      </c>
      <c r="G47" s="7">
        <f t="shared" ref="G47:H47" si="18">SUM(G48:G49)</f>
        <v>7625.8</v>
      </c>
      <c r="H47" s="7">
        <f t="shared" si="18"/>
        <v>7625.8</v>
      </c>
    </row>
    <row r="48" spans="1:8" ht="63">
      <c r="A48" s="2" t="s">
        <v>21</v>
      </c>
      <c r="B48" s="175" t="s">
        <v>810</v>
      </c>
      <c r="C48" s="20">
        <v>100</v>
      </c>
      <c r="D48" s="3" t="s">
        <v>17</v>
      </c>
      <c r="E48" s="3" t="s">
        <v>7</v>
      </c>
      <c r="F48" s="7">
        <f>Ведомственная!G60</f>
        <v>7262.6</v>
      </c>
      <c r="G48" s="7">
        <f>Ведомственная!H60</f>
        <v>7262.6</v>
      </c>
      <c r="H48" s="7">
        <f>Ведомственная!I60</f>
        <v>7262.6</v>
      </c>
    </row>
    <row r="49" spans="1:8" ht="31.5">
      <c r="A49" s="207" t="s">
        <v>22</v>
      </c>
      <c r="B49" s="175" t="s">
        <v>810</v>
      </c>
      <c r="C49" s="143" t="s">
        <v>32</v>
      </c>
      <c r="D49" s="3" t="s">
        <v>17</v>
      </c>
      <c r="E49" s="3" t="s">
        <v>7</v>
      </c>
      <c r="F49" s="7">
        <f>Ведомственная!G61</f>
        <v>363.2</v>
      </c>
      <c r="G49" s="7">
        <f>Ведомственная!H61</f>
        <v>363.2</v>
      </c>
      <c r="H49" s="7">
        <f>Ведомственная!I61</f>
        <v>363.2</v>
      </c>
    </row>
    <row r="50" spans="1:8" ht="47.25">
      <c r="A50" s="51" t="s">
        <v>707</v>
      </c>
      <c r="B50" s="55" t="s">
        <v>132</v>
      </c>
      <c r="C50" s="55"/>
      <c r="D50" s="56"/>
      <c r="E50" s="56"/>
      <c r="F50" s="54">
        <f>F55+F51</f>
        <v>4926.5999999999995</v>
      </c>
      <c r="G50" s="54">
        <f t="shared" ref="G50:H50" si="19">G55+G51</f>
        <v>1217.8000000000002</v>
      </c>
      <c r="H50" s="54">
        <f t="shared" si="19"/>
        <v>1217.8000000000002</v>
      </c>
    </row>
    <row r="51" spans="1:8">
      <c r="A51" s="207" t="s">
        <v>184</v>
      </c>
      <c r="B51" s="181" t="s">
        <v>804</v>
      </c>
      <c r="C51" s="181"/>
      <c r="D51" s="3"/>
      <c r="E51" s="3"/>
      <c r="F51" s="7">
        <f>F52</f>
        <v>771.9</v>
      </c>
      <c r="G51" s="7">
        <f t="shared" ref="G51:H51" si="20">G52</f>
        <v>762.2</v>
      </c>
      <c r="H51" s="7">
        <f t="shared" si="20"/>
        <v>762.2</v>
      </c>
    </row>
    <row r="52" spans="1:8" ht="47.25">
      <c r="A52" s="207" t="s">
        <v>806</v>
      </c>
      <c r="B52" s="181" t="s">
        <v>805</v>
      </c>
      <c r="C52" s="181"/>
      <c r="D52" s="3"/>
      <c r="E52" s="3"/>
      <c r="F52" s="7">
        <f>F53</f>
        <v>771.9</v>
      </c>
      <c r="G52" s="7">
        <f t="shared" ref="G52:H52" si="21">G53</f>
        <v>762.2</v>
      </c>
      <c r="H52" s="7">
        <f t="shared" si="21"/>
        <v>762.2</v>
      </c>
    </row>
    <row r="53" spans="1:8" ht="31.5">
      <c r="A53" s="207" t="s">
        <v>801</v>
      </c>
      <c r="B53" s="181" t="s">
        <v>807</v>
      </c>
      <c r="C53" s="181"/>
      <c r="D53" s="3"/>
      <c r="E53" s="3"/>
      <c r="F53" s="7">
        <f>F54</f>
        <v>771.9</v>
      </c>
      <c r="G53" s="7">
        <f t="shared" ref="G53:H53" si="22">G54</f>
        <v>762.2</v>
      </c>
      <c r="H53" s="7">
        <f t="shared" si="22"/>
        <v>762.2</v>
      </c>
    </row>
    <row r="54" spans="1:8" ht="63">
      <c r="A54" s="207" t="s">
        <v>21</v>
      </c>
      <c r="B54" s="181" t="s">
        <v>807</v>
      </c>
      <c r="C54" s="181" t="s">
        <v>31</v>
      </c>
      <c r="D54" s="3" t="s">
        <v>24</v>
      </c>
      <c r="E54" s="3" t="s">
        <v>679</v>
      </c>
      <c r="F54" s="7">
        <f>Ведомственная!G181</f>
        <v>771.9</v>
      </c>
      <c r="G54" s="7">
        <f>Ведомственная!H181</f>
        <v>762.2</v>
      </c>
      <c r="H54" s="7">
        <f>Ведомственная!I181</f>
        <v>762.2</v>
      </c>
    </row>
    <row r="55" spans="1:8">
      <c r="A55" s="207" t="s">
        <v>147</v>
      </c>
      <c r="B55" s="143" t="s">
        <v>160</v>
      </c>
      <c r="C55" s="143"/>
      <c r="D55" s="3"/>
      <c r="E55" s="3"/>
      <c r="F55" s="7">
        <f>F56+F59</f>
        <v>4154.7</v>
      </c>
      <c r="G55" s="7">
        <f>G56+G59</f>
        <v>455.6</v>
      </c>
      <c r="H55" s="7">
        <f>H56+H59</f>
        <v>455.6</v>
      </c>
    </row>
    <row r="56" spans="1:8" ht="47.25">
      <c r="A56" s="207" t="s">
        <v>760</v>
      </c>
      <c r="B56" s="143" t="s">
        <v>161</v>
      </c>
      <c r="C56" s="143"/>
      <c r="D56" s="3"/>
      <c r="E56" s="3"/>
      <c r="F56" s="7">
        <f>F57</f>
        <v>3854.1</v>
      </c>
      <c r="G56" s="7">
        <f t="shared" ref="G56:H57" si="23">G57</f>
        <v>155</v>
      </c>
      <c r="H56" s="7">
        <f t="shared" si="23"/>
        <v>155</v>
      </c>
    </row>
    <row r="57" spans="1:8">
      <c r="A57" s="207" t="s">
        <v>204</v>
      </c>
      <c r="B57" s="143" t="s">
        <v>219</v>
      </c>
      <c r="C57" s="143"/>
      <c r="D57" s="3"/>
      <c r="E57" s="3"/>
      <c r="F57" s="7">
        <f>F58</f>
        <v>3854.1</v>
      </c>
      <c r="G57" s="7">
        <f t="shared" si="23"/>
        <v>155</v>
      </c>
      <c r="H57" s="7">
        <f t="shared" si="23"/>
        <v>155</v>
      </c>
    </row>
    <row r="58" spans="1:8" ht="31.5">
      <c r="A58" s="207" t="s">
        <v>22</v>
      </c>
      <c r="B58" s="186" t="s">
        <v>219</v>
      </c>
      <c r="C58" s="186" t="s">
        <v>32</v>
      </c>
      <c r="D58" s="3" t="s">
        <v>24</v>
      </c>
      <c r="E58" s="3" t="s">
        <v>679</v>
      </c>
      <c r="F58" s="7">
        <f>Ведомственная!G175</f>
        <v>3854.1</v>
      </c>
      <c r="G58" s="7">
        <f>Ведомственная!H175</f>
        <v>155</v>
      </c>
      <c r="H58" s="7">
        <f>Ведомственная!I175</f>
        <v>155</v>
      </c>
    </row>
    <row r="59" spans="1:8" ht="47.25">
      <c r="A59" s="207" t="s">
        <v>761</v>
      </c>
      <c r="B59" s="143" t="s">
        <v>816</v>
      </c>
      <c r="C59" s="143"/>
      <c r="D59" s="3"/>
      <c r="E59" s="3"/>
      <c r="F59" s="7">
        <f>F60</f>
        <v>300.60000000000002</v>
      </c>
      <c r="G59" s="7">
        <f t="shared" ref="G59:H60" si="24">G60</f>
        <v>300.60000000000002</v>
      </c>
      <c r="H59" s="7">
        <f t="shared" si="24"/>
        <v>300.60000000000002</v>
      </c>
    </row>
    <row r="60" spans="1:8">
      <c r="A60" s="207" t="s">
        <v>204</v>
      </c>
      <c r="B60" s="143" t="s">
        <v>817</v>
      </c>
      <c r="C60" s="143"/>
      <c r="D60" s="3"/>
      <c r="E60" s="3"/>
      <c r="F60" s="7">
        <f>F61</f>
        <v>300.60000000000002</v>
      </c>
      <c r="G60" s="7">
        <f t="shared" si="24"/>
        <v>300.60000000000002</v>
      </c>
      <c r="H60" s="7">
        <f t="shared" si="24"/>
        <v>300.60000000000002</v>
      </c>
    </row>
    <row r="61" spans="1:8">
      <c r="A61" s="2" t="s">
        <v>19</v>
      </c>
      <c r="B61" s="143" t="s">
        <v>817</v>
      </c>
      <c r="C61" s="143" t="s">
        <v>39</v>
      </c>
      <c r="D61" s="3" t="s">
        <v>24</v>
      </c>
      <c r="E61" s="3" t="s">
        <v>679</v>
      </c>
      <c r="F61" s="7">
        <f>Ведомственная!G178</f>
        <v>300.60000000000002</v>
      </c>
      <c r="G61" s="7">
        <f>Ведомственная!H178</f>
        <v>300.60000000000002</v>
      </c>
      <c r="H61" s="7">
        <f>Ведомственная!I178</f>
        <v>300.60000000000002</v>
      </c>
    </row>
    <row r="62" spans="1:8" ht="47.25">
      <c r="A62" s="51" t="s">
        <v>708</v>
      </c>
      <c r="B62" s="52" t="s">
        <v>133</v>
      </c>
      <c r="C62" s="52"/>
      <c r="D62" s="56"/>
      <c r="E62" s="56"/>
      <c r="F62" s="54">
        <f>F63</f>
        <v>17437.900000000001</v>
      </c>
      <c r="G62" s="54">
        <f t="shared" ref="G62:H62" si="25">G63</f>
        <v>17437.900000000001</v>
      </c>
      <c r="H62" s="54">
        <f t="shared" si="25"/>
        <v>38628.5</v>
      </c>
    </row>
    <row r="63" spans="1:8">
      <c r="A63" s="207" t="s">
        <v>147</v>
      </c>
      <c r="B63" s="143" t="s">
        <v>163</v>
      </c>
      <c r="C63" s="143"/>
      <c r="D63" s="3"/>
      <c r="E63" s="3"/>
      <c r="F63" s="7">
        <f>F64</f>
        <v>17437.900000000001</v>
      </c>
      <c r="G63" s="7">
        <f t="shared" ref="G63:H63" si="26">G64</f>
        <v>17437.900000000001</v>
      </c>
      <c r="H63" s="7">
        <f t="shared" si="26"/>
        <v>38628.5</v>
      </c>
    </row>
    <row r="64" spans="1:8" ht="47.25">
      <c r="A64" s="207" t="s">
        <v>755</v>
      </c>
      <c r="B64" s="20" t="s">
        <v>180</v>
      </c>
      <c r="C64" s="20"/>
      <c r="D64" s="3"/>
      <c r="E64" s="3"/>
      <c r="F64" s="7">
        <f>F65+F70</f>
        <v>17437.900000000001</v>
      </c>
      <c r="G64" s="7">
        <f t="shared" ref="G64:H64" si="27">G65+G70</f>
        <v>17437.900000000001</v>
      </c>
      <c r="H64" s="7">
        <f t="shared" si="27"/>
        <v>38628.5</v>
      </c>
    </row>
    <row r="65" spans="1:8" ht="31.5">
      <c r="A65" s="207" t="s">
        <v>211</v>
      </c>
      <c r="B65" s="20" t="s">
        <v>181</v>
      </c>
      <c r="C65" s="20"/>
      <c r="D65" s="3"/>
      <c r="E65" s="3"/>
      <c r="F65" s="7">
        <f>SUM(F66:F69)</f>
        <v>17437.900000000001</v>
      </c>
      <c r="G65" s="7">
        <f t="shared" ref="G65:H65" si="28">SUM(G66:G69)</f>
        <v>17437.900000000001</v>
      </c>
      <c r="H65" s="7">
        <f t="shared" si="28"/>
        <v>38628.5</v>
      </c>
    </row>
    <row r="66" spans="1:8" ht="31.5">
      <c r="A66" s="207" t="s">
        <v>22</v>
      </c>
      <c r="B66" s="20" t="s">
        <v>181</v>
      </c>
      <c r="C66" s="20">
        <v>200</v>
      </c>
      <c r="D66" s="3" t="s">
        <v>17</v>
      </c>
      <c r="E66" s="3" t="s">
        <v>34</v>
      </c>
      <c r="F66" s="7">
        <f>Ведомственная!G95</f>
        <v>10759.3</v>
      </c>
      <c r="G66" s="7">
        <f>Ведомственная!H95</f>
        <v>10759.3</v>
      </c>
      <c r="H66" s="7">
        <f>Ведомственная!I95</f>
        <v>26631.9</v>
      </c>
    </row>
    <row r="67" spans="1:8" ht="31.5">
      <c r="A67" s="207" t="s">
        <v>22</v>
      </c>
      <c r="B67" s="20" t="s">
        <v>181</v>
      </c>
      <c r="C67" s="20">
        <v>200</v>
      </c>
      <c r="D67" s="3" t="s">
        <v>61</v>
      </c>
      <c r="E67" s="3" t="s">
        <v>20</v>
      </c>
      <c r="F67" s="7">
        <f>Ведомственная!G337</f>
        <v>6243.6</v>
      </c>
      <c r="G67" s="7">
        <f>Ведомственная!H337</f>
        <v>6243.6</v>
      </c>
      <c r="H67" s="7">
        <f>Ведомственная!I337</f>
        <v>11561.6</v>
      </c>
    </row>
    <row r="68" spans="1:8" ht="31.5">
      <c r="A68" s="207" t="s">
        <v>22</v>
      </c>
      <c r="B68" s="20" t="s">
        <v>181</v>
      </c>
      <c r="C68" s="20">
        <v>200</v>
      </c>
      <c r="D68" s="3" t="s">
        <v>61</v>
      </c>
      <c r="E68" s="3" t="s">
        <v>24</v>
      </c>
      <c r="F68" s="7">
        <f>Ведомственная!G383</f>
        <v>435</v>
      </c>
      <c r="G68" s="7">
        <f>Ведомственная!H383</f>
        <v>435</v>
      </c>
      <c r="H68" s="7">
        <f>Ведомственная!I383</f>
        <v>435</v>
      </c>
    </row>
    <row r="69" spans="1:8" hidden="1">
      <c r="A69" s="207" t="s">
        <v>10</v>
      </c>
      <c r="B69" s="20" t="s">
        <v>181</v>
      </c>
      <c r="C69" s="20">
        <v>800</v>
      </c>
      <c r="D69" s="3" t="s">
        <v>17</v>
      </c>
      <c r="E69" s="3" t="s">
        <v>34</v>
      </c>
      <c r="F69" s="7">
        <f>Ведомственная!G96</f>
        <v>0</v>
      </c>
      <c r="G69" s="7">
        <f>Ведомственная!H96</f>
        <v>0</v>
      </c>
      <c r="H69" s="7">
        <f>Ведомственная!I96</f>
        <v>0</v>
      </c>
    </row>
    <row r="70" spans="1:8" ht="15.75" hidden="1" customHeight="1">
      <c r="A70" s="207" t="s">
        <v>212</v>
      </c>
      <c r="B70" s="20" t="s">
        <v>213</v>
      </c>
      <c r="C70" s="20"/>
      <c r="D70" s="3"/>
      <c r="E70" s="3"/>
      <c r="F70" s="7">
        <f>F71+F72+F73</f>
        <v>0</v>
      </c>
      <c r="G70" s="7">
        <f t="shared" ref="G70:H70" si="29">G71+G72+G73</f>
        <v>0</v>
      </c>
      <c r="H70" s="7">
        <f t="shared" si="29"/>
        <v>0</v>
      </c>
    </row>
    <row r="71" spans="1:8" hidden="1">
      <c r="A71" s="212" t="s">
        <v>22</v>
      </c>
      <c r="B71" s="20" t="s">
        <v>213</v>
      </c>
      <c r="C71" s="20">
        <v>200</v>
      </c>
      <c r="D71" s="3" t="s">
        <v>17</v>
      </c>
      <c r="E71" s="3" t="s">
        <v>34</v>
      </c>
      <c r="F71" s="7">
        <f>Ведомственная!G98</f>
        <v>0</v>
      </c>
      <c r="G71" s="7">
        <f>Ведомственная!H98</f>
        <v>0</v>
      </c>
      <c r="H71" s="7">
        <f>Ведомственная!I98</f>
        <v>0</v>
      </c>
    </row>
    <row r="72" spans="1:8" hidden="1">
      <c r="A72" s="217"/>
      <c r="B72" s="20" t="s">
        <v>213</v>
      </c>
      <c r="C72" s="20">
        <v>200</v>
      </c>
      <c r="D72" s="3" t="s">
        <v>61</v>
      </c>
      <c r="E72" s="3" t="s">
        <v>20</v>
      </c>
      <c r="F72" s="7">
        <f>Ведомственная!G339</f>
        <v>0</v>
      </c>
      <c r="G72" s="7">
        <f>Ведомственная!H339</f>
        <v>0</v>
      </c>
      <c r="H72" s="7">
        <f>Ведомственная!I339</f>
        <v>0</v>
      </c>
    </row>
    <row r="73" spans="1:8" hidden="1">
      <c r="A73" s="213"/>
      <c r="B73" s="20" t="s">
        <v>213</v>
      </c>
      <c r="C73" s="20">
        <v>200</v>
      </c>
      <c r="D73" s="3" t="s">
        <v>61</v>
      </c>
      <c r="E73" s="3" t="s">
        <v>24</v>
      </c>
      <c r="F73" s="7">
        <f>Ведомственная!G385</f>
        <v>0</v>
      </c>
      <c r="G73" s="7">
        <f>Ведомственная!H385</f>
        <v>0</v>
      </c>
      <c r="H73" s="7">
        <f>Ведомственная!I385</f>
        <v>0</v>
      </c>
    </row>
    <row r="74" spans="1:8" ht="47.25">
      <c r="A74" s="57" t="s">
        <v>709</v>
      </c>
      <c r="B74" s="52" t="s">
        <v>140</v>
      </c>
      <c r="C74" s="52"/>
      <c r="D74" s="56"/>
      <c r="E74" s="56"/>
      <c r="F74" s="54">
        <f>F75</f>
        <v>3337.2</v>
      </c>
      <c r="G74" s="54">
        <f t="shared" ref="G74:H74" si="30">G75</f>
        <v>3337.2</v>
      </c>
      <c r="H74" s="54">
        <f t="shared" si="30"/>
        <v>3337.2</v>
      </c>
    </row>
    <row r="75" spans="1:8">
      <c r="A75" s="207" t="s">
        <v>147</v>
      </c>
      <c r="B75" s="20" t="s">
        <v>166</v>
      </c>
      <c r="C75" s="143"/>
      <c r="D75" s="3"/>
      <c r="E75" s="3"/>
      <c r="F75" s="7">
        <f>F76+F79+F82</f>
        <v>3337.2</v>
      </c>
      <c r="G75" s="7">
        <f t="shared" ref="G75:H75" si="31">G76+G79+G82</f>
        <v>3337.2</v>
      </c>
      <c r="H75" s="7">
        <f t="shared" si="31"/>
        <v>3337.2</v>
      </c>
    </row>
    <row r="76" spans="1:8" ht="47.25">
      <c r="A76" s="207" t="s">
        <v>570</v>
      </c>
      <c r="B76" s="20" t="s">
        <v>254</v>
      </c>
      <c r="C76" s="143"/>
      <c r="D76" s="3"/>
      <c r="E76" s="3"/>
      <c r="F76" s="7">
        <f>F77</f>
        <v>250</v>
      </c>
      <c r="G76" s="7">
        <f t="shared" ref="G76:H76" si="32">G77</f>
        <v>250</v>
      </c>
      <c r="H76" s="7">
        <f t="shared" si="32"/>
        <v>250</v>
      </c>
    </row>
    <row r="77" spans="1:8">
      <c r="A77" s="2" t="s">
        <v>18</v>
      </c>
      <c r="B77" s="20" t="s">
        <v>255</v>
      </c>
      <c r="C77" s="143"/>
      <c r="D77" s="3"/>
      <c r="E77" s="3"/>
      <c r="F77" s="7">
        <f>F78</f>
        <v>250</v>
      </c>
      <c r="G77" s="7">
        <f t="shared" ref="G77:H77" si="33">G78</f>
        <v>250</v>
      </c>
      <c r="H77" s="7">
        <f t="shared" si="33"/>
        <v>250</v>
      </c>
    </row>
    <row r="78" spans="1:8" ht="31.5">
      <c r="A78" s="2" t="s">
        <v>22</v>
      </c>
      <c r="B78" s="20" t="s">
        <v>255</v>
      </c>
      <c r="C78" s="143" t="s">
        <v>32</v>
      </c>
      <c r="D78" s="3" t="s">
        <v>7</v>
      </c>
      <c r="E78" s="3" t="s">
        <v>12</v>
      </c>
      <c r="F78" s="7">
        <f>Ведомственная!G285</f>
        <v>250</v>
      </c>
      <c r="G78" s="7">
        <f>Ведомственная!H285</f>
        <v>250</v>
      </c>
      <c r="H78" s="7">
        <f>Ведомственная!I285</f>
        <v>250</v>
      </c>
    </row>
    <row r="79" spans="1:8" ht="31.5">
      <c r="A79" s="207" t="s">
        <v>253</v>
      </c>
      <c r="B79" s="20" t="s">
        <v>167</v>
      </c>
      <c r="C79" s="143"/>
      <c r="D79" s="3"/>
      <c r="E79" s="3"/>
      <c r="F79" s="7">
        <f>F80</f>
        <v>1500</v>
      </c>
      <c r="G79" s="7">
        <f t="shared" ref="G79:H79" si="34">G80</f>
        <v>1500</v>
      </c>
      <c r="H79" s="7">
        <f t="shared" si="34"/>
        <v>1500</v>
      </c>
    </row>
    <row r="80" spans="1:8">
      <c r="A80" s="2" t="s">
        <v>18</v>
      </c>
      <c r="B80" s="20" t="s">
        <v>218</v>
      </c>
      <c r="C80" s="143"/>
      <c r="D80" s="3"/>
      <c r="E80" s="3"/>
      <c r="F80" s="7">
        <f>F81</f>
        <v>1500</v>
      </c>
      <c r="G80" s="7">
        <f t="shared" ref="G80:H80" si="35">G81</f>
        <v>1500</v>
      </c>
      <c r="H80" s="7">
        <f t="shared" si="35"/>
        <v>1500</v>
      </c>
    </row>
    <row r="81" spans="1:8" ht="31.5">
      <c r="A81" s="2" t="s">
        <v>22</v>
      </c>
      <c r="B81" s="20" t="s">
        <v>218</v>
      </c>
      <c r="C81" s="143" t="s">
        <v>32</v>
      </c>
      <c r="D81" s="3" t="s">
        <v>7</v>
      </c>
      <c r="E81" s="3" t="s">
        <v>12</v>
      </c>
      <c r="F81" s="7">
        <f>SUM(Ведомственная!G288)</f>
        <v>1500</v>
      </c>
      <c r="G81" s="7">
        <f>SUM(Ведомственная!H288)</f>
        <v>1500</v>
      </c>
      <c r="H81" s="7">
        <f>SUM(Ведомственная!I288)</f>
        <v>1500</v>
      </c>
    </row>
    <row r="82" spans="1:8" ht="47.25">
      <c r="A82" s="207" t="s">
        <v>250</v>
      </c>
      <c r="B82" s="20" t="s">
        <v>251</v>
      </c>
      <c r="C82" s="20"/>
      <c r="D82" s="3"/>
      <c r="E82" s="3"/>
      <c r="F82" s="7">
        <f>F83+F85</f>
        <v>1587.2</v>
      </c>
      <c r="G82" s="7">
        <f t="shared" ref="G82:H82" si="36">G83+G85</f>
        <v>1587.2</v>
      </c>
      <c r="H82" s="7">
        <f t="shared" si="36"/>
        <v>1587.2</v>
      </c>
    </row>
    <row r="83" spans="1:8">
      <c r="A83" s="2" t="s">
        <v>18</v>
      </c>
      <c r="B83" s="20" t="s">
        <v>252</v>
      </c>
      <c r="C83" s="20"/>
      <c r="D83" s="3"/>
      <c r="E83" s="3"/>
      <c r="F83" s="7">
        <f>F84</f>
        <v>1587.2</v>
      </c>
      <c r="G83" s="7">
        <f t="shared" ref="G83:H83" si="37">G84</f>
        <v>1587.2</v>
      </c>
      <c r="H83" s="7">
        <f t="shared" si="37"/>
        <v>1587.2</v>
      </c>
    </row>
    <row r="84" spans="1:8" ht="31.5">
      <c r="A84" s="2" t="s">
        <v>22</v>
      </c>
      <c r="B84" s="20" t="s">
        <v>252</v>
      </c>
      <c r="C84" s="143" t="s">
        <v>32</v>
      </c>
      <c r="D84" s="3" t="s">
        <v>7</v>
      </c>
      <c r="E84" s="3" t="s">
        <v>12</v>
      </c>
      <c r="F84" s="7">
        <f>Ведомственная!G291</f>
        <v>1587.2</v>
      </c>
      <c r="G84" s="7">
        <f>Ведомственная!H291</f>
        <v>1587.2</v>
      </c>
      <c r="H84" s="7">
        <f>Ведомственная!I291</f>
        <v>1587.2</v>
      </c>
    </row>
    <row r="85" spans="1:8" ht="31.5" hidden="1">
      <c r="A85" s="207" t="s">
        <v>116</v>
      </c>
      <c r="B85" s="20" t="s">
        <v>256</v>
      </c>
      <c r="C85" s="20"/>
      <c r="D85" s="3"/>
      <c r="E85" s="3"/>
      <c r="F85" s="7">
        <f>F86</f>
        <v>0</v>
      </c>
      <c r="G85" s="7">
        <f t="shared" ref="G85:H85" si="38">G86</f>
        <v>0</v>
      </c>
      <c r="H85" s="7">
        <f t="shared" si="38"/>
        <v>0</v>
      </c>
    </row>
    <row r="86" spans="1:8" ht="31.5" hidden="1">
      <c r="A86" s="207" t="s">
        <v>22</v>
      </c>
      <c r="B86" s="20" t="s">
        <v>256</v>
      </c>
      <c r="C86" s="20">
        <v>200</v>
      </c>
      <c r="D86" s="3" t="s">
        <v>7</v>
      </c>
      <c r="E86" s="3" t="s">
        <v>12</v>
      </c>
      <c r="F86" s="7">
        <f>Ведомственная!G293</f>
        <v>0</v>
      </c>
      <c r="G86" s="7">
        <f>Ведомственная!H293</f>
        <v>0</v>
      </c>
      <c r="H86" s="7">
        <f>Ведомственная!I293</f>
        <v>0</v>
      </c>
    </row>
    <row r="87" spans="1:8" ht="31.5" hidden="1">
      <c r="A87" s="207" t="s">
        <v>128</v>
      </c>
      <c r="B87" s="20" t="s">
        <v>257</v>
      </c>
      <c r="C87" s="20"/>
      <c r="D87" s="3"/>
      <c r="E87" s="3"/>
      <c r="F87" s="7">
        <f>F88</f>
        <v>0</v>
      </c>
      <c r="G87" s="7">
        <f t="shared" ref="G87:H87" si="39">G88</f>
        <v>0</v>
      </c>
      <c r="H87" s="7">
        <f t="shared" si="39"/>
        <v>0</v>
      </c>
    </row>
    <row r="88" spans="1:8" ht="31.5" hidden="1">
      <c r="A88" s="207" t="s">
        <v>22</v>
      </c>
      <c r="B88" s="20" t="s">
        <v>257</v>
      </c>
      <c r="C88" s="20">
        <v>200</v>
      </c>
      <c r="D88" s="3" t="s">
        <v>7</v>
      </c>
      <c r="E88" s="3" t="s">
        <v>12</v>
      </c>
      <c r="F88" s="7">
        <f>Ведомственная!G295</f>
        <v>0</v>
      </c>
      <c r="G88" s="7">
        <f>Ведомственная!H295</f>
        <v>0</v>
      </c>
      <c r="H88" s="7">
        <f>Ведомственная!I295</f>
        <v>0</v>
      </c>
    </row>
    <row r="89" spans="1:8" ht="47.25">
      <c r="A89" s="51" t="s">
        <v>710</v>
      </c>
      <c r="B89" s="52" t="s">
        <v>142</v>
      </c>
      <c r="C89" s="52"/>
      <c r="D89" s="56"/>
      <c r="E89" s="56"/>
      <c r="F89" s="54">
        <f>F90+F98+F101</f>
        <v>85129.8</v>
      </c>
      <c r="G89" s="54">
        <f t="shared" ref="G89:H89" si="40">G90+G98+G101</f>
        <v>139134.70000000001</v>
      </c>
      <c r="H89" s="54">
        <f t="shared" si="40"/>
        <v>180046</v>
      </c>
    </row>
    <row r="90" spans="1:8" ht="31.5">
      <c r="A90" s="207" t="s">
        <v>146</v>
      </c>
      <c r="B90" s="20" t="s">
        <v>744</v>
      </c>
      <c r="C90" s="90"/>
      <c r="D90" s="3"/>
      <c r="E90" s="3"/>
      <c r="F90" s="7">
        <f>F91</f>
        <v>0</v>
      </c>
      <c r="G90" s="7">
        <f t="shared" ref="G90:H90" si="41">G91</f>
        <v>39976.400000000001</v>
      </c>
      <c r="H90" s="7">
        <f t="shared" si="41"/>
        <v>31231.200000000001</v>
      </c>
    </row>
    <row r="91" spans="1:8">
      <c r="A91" s="207" t="s">
        <v>745</v>
      </c>
      <c r="B91" s="20" t="s">
        <v>746</v>
      </c>
      <c r="C91" s="90"/>
      <c r="D91" s="3"/>
      <c r="E91" s="3"/>
      <c r="F91" s="7">
        <f>F94+F96+F92</f>
        <v>0</v>
      </c>
      <c r="G91" s="7">
        <f t="shared" ref="G91:H91" si="42">G94+G96+G92</f>
        <v>39976.400000000001</v>
      </c>
      <c r="H91" s="7">
        <f t="shared" si="42"/>
        <v>31231.200000000001</v>
      </c>
    </row>
    <row r="92" spans="1:8" ht="47.25">
      <c r="A92" s="207" t="s">
        <v>803</v>
      </c>
      <c r="B92" s="20" t="s">
        <v>802</v>
      </c>
      <c r="C92" s="90"/>
      <c r="D92" s="3"/>
      <c r="E92" s="3"/>
      <c r="F92" s="7">
        <f>F93</f>
        <v>0</v>
      </c>
      <c r="G92" s="7">
        <f t="shared" ref="G92:H92" si="43">G93</f>
        <v>6148</v>
      </c>
      <c r="H92" s="7">
        <f t="shared" si="43"/>
        <v>4828.8</v>
      </c>
    </row>
    <row r="93" spans="1:8" ht="31.5">
      <c r="A93" s="2" t="s">
        <v>100</v>
      </c>
      <c r="B93" s="20" t="s">
        <v>802</v>
      </c>
      <c r="C93" s="178" t="s">
        <v>95</v>
      </c>
      <c r="D93" s="3" t="s">
        <v>61</v>
      </c>
      <c r="E93" s="3" t="s">
        <v>17</v>
      </c>
      <c r="F93" s="7">
        <f>Ведомственная!G327</f>
        <v>0</v>
      </c>
      <c r="G93" s="7">
        <f>Ведомственная!H327</f>
        <v>6148</v>
      </c>
      <c r="H93" s="7">
        <f>Ведомственная!I327</f>
        <v>4828.8</v>
      </c>
    </row>
    <row r="94" spans="1:8" ht="31.5">
      <c r="A94" s="207" t="s">
        <v>747</v>
      </c>
      <c r="B94" s="20" t="s">
        <v>748</v>
      </c>
      <c r="C94" s="90"/>
      <c r="D94" s="3"/>
      <c r="E94" s="3"/>
      <c r="F94" s="7">
        <f>F95</f>
        <v>0</v>
      </c>
      <c r="G94" s="7">
        <f t="shared" ref="G94:H94" si="44">G95</f>
        <v>33794.6</v>
      </c>
      <c r="H94" s="7">
        <f t="shared" si="44"/>
        <v>26371.200000000001</v>
      </c>
    </row>
    <row r="95" spans="1:8" ht="31.5">
      <c r="A95" s="2" t="s">
        <v>100</v>
      </c>
      <c r="B95" s="20" t="s">
        <v>748</v>
      </c>
      <c r="C95" s="174" t="s">
        <v>95</v>
      </c>
      <c r="D95" s="3" t="s">
        <v>61</v>
      </c>
      <c r="E95" s="3" t="s">
        <v>17</v>
      </c>
      <c r="F95" s="7">
        <f>Ведомственная!G329</f>
        <v>0</v>
      </c>
      <c r="G95" s="7">
        <f>Ведомственная!H329</f>
        <v>33794.6</v>
      </c>
      <c r="H95" s="7">
        <f>Ведомственная!I329</f>
        <v>26371.200000000001</v>
      </c>
    </row>
    <row r="96" spans="1:8" ht="31.5">
      <c r="A96" s="2" t="s">
        <v>749</v>
      </c>
      <c r="B96" s="20" t="s">
        <v>750</v>
      </c>
      <c r="C96" s="174"/>
      <c r="D96" s="3"/>
      <c r="E96" s="3"/>
      <c r="F96" s="7">
        <f>F97</f>
        <v>0</v>
      </c>
      <c r="G96" s="7">
        <f t="shared" ref="G96:H96" si="45">G97</f>
        <v>33.799999999999997</v>
      </c>
      <c r="H96" s="7">
        <f t="shared" si="45"/>
        <v>31.2</v>
      </c>
    </row>
    <row r="97" spans="1:8" ht="31.5">
      <c r="A97" s="2" t="s">
        <v>100</v>
      </c>
      <c r="B97" s="20" t="s">
        <v>750</v>
      </c>
      <c r="C97" s="174" t="s">
        <v>95</v>
      </c>
      <c r="D97" s="3" t="s">
        <v>61</v>
      </c>
      <c r="E97" s="3" t="s">
        <v>17</v>
      </c>
      <c r="F97" s="7">
        <f>Ведомственная!G331</f>
        <v>0</v>
      </c>
      <c r="G97" s="7">
        <f>Ведомственная!H331</f>
        <v>33.799999999999997</v>
      </c>
      <c r="H97" s="7">
        <f>Ведомственная!I331</f>
        <v>31.2</v>
      </c>
    </row>
    <row r="98" spans="1:8" ht="31.5">
      <c r="A98" s="207" t="s">
        <v>247</v>
      </c>
      <c r="B98" s="20" t="s">
        <v>244</v>
      </c>
      <c r="C98" s="143"/>
      <c r="D98" s="3"/>
      <c r="E98" s="3"/>
      <c r="F98" s="7">
        <f>F99</f>
        <v>10791.8</v>
      </c>
      <c r="G98" s="7">
        <f t="shared" ref="G98:H98" si="46">G99</f>
        <v>11222.7</v>
      </c>
      <c r="H98" s="7">
        <f t="shared" si="46"/>
        <v>11170.7</v>
      </c>
    </row>
    <row r="99" spans="1:8">
      <c r="A99" s="207" t="s">
        <v>281</v>
      </c>
      <c r="B99" s="20" t="s">
        <v>245</v>
      </c>
      <c r="C99" s="143"/>
      <c r="D99" s="3"/>
      <c r="E99" s="3"/>
      <c r="F99" s="7">
        <f>F100</f>
        <v>10791.8</v>
      </c>
      <c r="G99" s="7">
        <f t="shared" ref="G99:H99" si="47">G100</f>
        <v>11222.7</v>
      </c>
      <c r="H99" s="7">
        <f t="shared" si="47"/>
        <v>11170.7</v>
      </c>
    </row>
    <row r="100" spans="1:8">
      <c r="A100" s="207" t="s">
        <v>19</v>
      </c>
      <c r="B100" s="20" t="s">
        <v>245</v>
      </c>
      <c r="C100" s="143" t="s">
        <v>39</v>
      </c>
      <c r="D100" s="3" t="s">
        <v>14</v>
      </c>
      <c r="E100" s="3" t="s">
        <v>7</v>
      </c>
      <c r="F100" s="7">
        <f>Ведомственная!G550</f>
        <v>10791.8</v>
      </c>
      <c r="G100" s="7">
        <f>Ведомственная!H550</f>
        <v>11222.7</v>
      </c>
      <c r="H100" s="7">
        <f>Ведомственная!I550</f>
        <v>11170.7</v>
      </c>
    </row>
    <row r="101" spans="1:8">
      <c r="A101" s="207" t="s">
        <v>147</v>
      </c>
      <c r="B101" s="20" t="s">
        <v>144</v>
      </c>
      <c r="C101" s="143"/>
      <c r="D101" s="3"/>
      <c r="E101" s="3"/>
      <c r="F101" s="7">
        <f>F102+F105+F110</f>
        <v>74338</v>
      </c>
      <c r="G101" s="7">
        <f t="shared" ref="G101:H101" si="48">G102+G105+G110</f>
        <v>87935.6</v>
      </c>
      <c r="H101" s="7">
        <f t="shared" si="48"/>
        <v>137644.1</v>
      </c>
    </row>
    <row r="102" spans="1:8" ht="47.25">
      <c r="A102" s="207" t="s">
        <v>867</v>
      </c>
      <c r="B102" s="20" t="s">
        <v>145</v>
      </c>
      <c r="C102" s="143"/>
      <c r="D102" s="3"/>
      <c r="E102" s="3"/>
      <c r="F102" s="7">
        <f>F103</f>
        <v>3500</v>
      </c>
      <c r="G102" s="7">
        <f t="shared" ref="G102:H102" si="49">G103</f>
        <v>3500</v>
      </c>
      <c r="H102" s="7">
        <f t="shared" si="49"/>
        <v>42200</v>
      </c>
    </row>
    <row r="103" spans="1:8">
      <c r="A103" s="2" t="s">
        <v>18</v>
      </c>
      <c r="B103" s="20" t="s">
        <v>222</v>
      </c>
      <c r="C103" s="143"/>
      <c r="D103" s="3"/>
      <c r="E103" s="3"/>
      <c r="F103" s="7">
        <f>F104</f>
        <v>3500</v>
      </c>
      <c r="G103" s="7">
        <f t="shared" ref="G103:H103" si="50">G104</f>
        <v>3500</v>
      </c>
      <c r="H103" s="7">
        <f t="shared" si="50"/>
        <v>42200</v>
      </c>
    </row>
    <row r="104" spans="1:8" ht="31.5">
      <c r="A104" s="2" t="s">
        <v>22</v>
      </c>
      <c r="B104" s="20" t="s">
        <v>222</v>
      </c>
      <c r="C104" s="143" t="s">
        <v>32</v>
      </c>
      <c r="D104" s="3" t="s">
        <v>61</v>
      </c>
      <c r="E104" s="3" t="s">
        <v>61</v>
      </c>
      <c r="F104" s="7">
        <f>Ведомственная!G493</f>
        <v>3500</v>
      </c>
      <c r="G104" s="7">
        <f>Ведомственная!H493</f>
        <v>3500</v>
      </c>
      <c r="H104" s="7">
        <f>Ведомственная!I493</f>
        <v>42200</v>
      </c>
    </row>
    <row r="105" spans="1:8" ht="63">
      <c r="A105" s="207" t="s">
        <v>756</v>
      </c>
      <c r="B105" s="20" t="s">
        <v>188</v>
      </c>
      <c r="C105" s="20"/>
      <c r="D105" s="3"/>
      <c r="E105" s="3"/>
      <c r="F105" s="7">
        <f>F106+F108</f>
        <v>67988</v>
      </c>
      <c r="G105" s="7">
        <f t="shared" ref="G105:H105" si="51">G106+G108</f>
        <v>81585.600000000006</v>
      </c>
      <c r="H105" s="7">
        <f t="shared" si="51"/>
        <v>89744.1</v>
      </c>
    </row>
    <row r="106" spans="1:8" ht="78.75">
      <c r="A106" s="2" t="s">
        <v>585</v>
      </c>
      <c r="B106" s="20" t="s">
        <v>189</v>
      </c>
      <c r="C106" s="20"/>
      <c r="D106" s="3"/>
      <c r="E106" s="3"/>
      <c r="F106" s="7">
        <f>F107</f>
        <v>67988</v>
      </c>
      <c r="G106" s="7">
        <f t="shared" ref="G106:H106" si="52">G107</f>
        <v>81585.600000000006</v>
      </c>
      <c r="H106" s="7">
        <f t="shared" si="52"/>
        <v>89744.1</v>
      </c>
    </row>
    <row r="107" spans="1:8" ht="31.5">
      <c r="A107" s="2" t="s">
        <v>100</v>
      </c>
      <c r="B107" s="20" t="s">
        <v>189</v>
      </c>
      <c r="C107" s="20">
        <v>400</v>
      </c>
      <c r="D107" s="3" t="s">
        <v>14</v>
      </c>
      <c r="E107" s="3" t="s">
        <v>7</v>
      </c>
      <c r="F107" s="7">
        <f>Ведомственная!G554</f>
        <v>67988</v>
      </c>
      <c r="G107" s="7">
        <f>Ведомственная!H554</f>
        <v>81585.600000000006</v>
      </c>
      <c r="H107" s="7">
        <f>Ведомственная!I554</f>
        <v>89744.1</v>
      </c>
    </row>
    <row r="108" spans="1:8" ht="47.25" hidden="1">
      <c r="A108" s="207" t="s">
        <v>96</v>
      </c>
      <c r="B108" s="143" t="s">
        <v>190</v>
      </c>
      <c r="C108" s="20"/>
      <c r="D108" s="3"/>
      <c r="E108" s="3"/>
      <c r="F108" s="7">
        <f>F109</f>
        <v>0</v>
      </c>
      <c r="G108" s="7">
        <f t="shared" ref="G108:H108" si="53">G109</f>
        <v>0</v>
      </c>
      <c r="H108" s="7">
        <f t="shared" si="53"/>
        <v>0</v>
      </c>
    </row>
    <row r="109" spans="1:8" ht="31.5" hidden="1">
      <c r="A109" s="2" t="s">
        <v>100</v>
      </c>
      <c r="B109" s="143" t="s">
        <v>190</v>
      </c>
      <c r="C109" s="143" t="s">
        <v>95</v>
      </c>
      <c r="D109" s="3" t="s">
        <v>14</v>
      </c>
      <c r="E109" s="3" t="s">
        <v>7</v>
      </c>
      <c r="F109" s="7">
        <f>Ведомственная!G556</f>
        <v>0</v>
      </c>
      <c r="G109" s="7">
        <f>Ведомственная!H556</f>
        <v>0</v>
      </c>
      <c r="H109" s="7">
        <f>Ведомственная!I556</f>
        <v>0</v>
      </c>
    </row>
    <row r="110" spans="1:8" ht="78.75">
      <c r="A110" s="207" t="s">
        <v>813</v>
      </c>
      <c r="B110" s="20" t="s">
        <v>814</v>
      </c>
      <c r="C110" s="20"/>
      <c r="D110" s="3"/>
      <c r="E110" s="3"/>
      <c r="F110" s="7">
        <f>F112</f>
        <v>2850</v>
      </c>
      <c r="G110" s="7">
        <f t="shared" ref="G110:H110" si="54">G112</f>
        <v>2850</v>
      </c>
      <c r="H110" s="7">
        <f t="shared" si="54"/>
        <v>5700</v>
      </c>
    </row>
    <row r="111" spans="1:8">
      <c r="A111" s="2" t="s">
        <v>18</v>
      </c>
      <c r="B111" s="20" t="s">
        <v>815</v>
      </c>
      <c r="C111" s="20"/>
      <c r="D111" s="3"/>
      <c r="E111" s="3"/>
      <c r="F111" s="7">
        <f>F112</f>
        <v>2850</v>
      </c>
      <c r="G111" s="7">
        <f t="shared" ref="G111:H111" si="55">G112</f>
        <v>2850</v>
      </c>
      <c r="H111" s="7">
        <f t="shared" si="55"/>
        <v>5700</v>
      </c>
    </row>
    <row r="112" spans="1:8" ht="31.5">
      <c r="A112" s="2" t="s">
        <v>100</v>
      </c>
      <c r="B112" s="20" t="s">
        <v>815</v>
      </c>
      <c r="C112" s="20">
        <v>400</v>
      </c>
      <c r="D112" s="3" t="s">
        <v>14</v>
      </c>
      <c r="E112" s="3" t="s">
        <v>26</v>
      </c>
      <c r="F112" s="7">
        <f>Ведомственная!G562</f>
        <v>2850</v>
      </c>
      <c r="G112" s="7">
        <f>Ведомственная!H562</f>
        <v>2850</v>
      </c>
      <c r="H112" s="7">
        <f>Ведомственная!I562</f>
        <v>5700</v>
      </c>
    </row>
    <row r="113" spans="1:8" ht="47.25">
      <c r="A113" s="51" t="s">
        <v>711</v>
      </c>
      <c r="B113" s="52" t="s">
        <v>135</v>
      </c>
      <c r="C113" s="52"/>
      <c r="D113" s="56"/>
      <c r="E113" s="56"/>
      <c r="F113" s="54">
        <f>F118+F114</f>
        <v>59156.9</v>
      </c>
      <c r="G113" s="54">
        <f t="shared" ref="G113:H113" si="56">G118+G114</f>
        <v>86141</v>
      </c>
      <c r="H113" s="54">
        <f t="shared" si="56"/>
        <v>94148</v>
      </c>
    </row>
    <row r="114" spans="1:8">
      <c r="A114" s="2" t="s">
        <v>184</v>
      </c>
      <c r="B114" s="3" t="s">
        <v>533</v>
      </c>
      <c r="C114" s="3"/>
      <c r="D114" s="3"/>
      <c r="E114" s="3"/>
      <c r="F114" s="7">
        <f>F115</f>
        <v>650.9</v>
      </c>
      <c r="G114" s="7">
        <f t="shared" ref="G114:H116" si="57">G115</f>
        <v>650.9</v>
      </c>
      <c r="H114" s="7">
        <f t="shared" si="57"/>
        <v>650.9</v>
      </c>
    </row>
    <row r="115" spans="1:8" ht="31.5">
      <c r="A115" s="2" t="s">
        <v>858</v>
      </c>
      <c r="B115" s="3" t="s">
        <v>856</v>
      </c>
      <c r="C115" s="3"/>
      <c r="D115" s="3"/>
      <c r="E115" s="3"/>
      <c r="F115" s="7">
        <f>F116</f>
        <v>650.9</v>
      </c>
      <c r="G115" s="7">
        <f t="shared" si="57"/>
        <v>650.9</v>
      </c>
      <c r="H115" s="7">
        <f t="shared" si="57"/>
        <v>650.9</v>
      </c>
    </row>
    <row r="116" spans="1:8" ht="31.5">
      <c r="A116" s="2" t="s">
        <v>859</v>
      </c>
      <c r="B116" s="3" t="s">
        <v>857</v>
      </c>
      <c r="C116" s="3"/>
      <c r="D116" s="3"/>
      <c r="E116" s="3"/>
      <c r="F116" s="7">
        <f>F117</f>
        <v>650.9</v>
      </c>
      <c r="G116" s="7">
        <f t="shared" si="57"/>
        <v>650.9</v>
      </c>
      <c r="H116" s="7">
        <f t="shared" si="57"/>
        <v>650.9</v>
      </c>
    </row>
    <row r="117" spans="1:8" ht="31.5">
      <c r="A117" s="2" t="s">
        <v>22</v>
      </c>
      <c r="B117" s="3" t="s">
        <v>857</v>
      </c>
      <c r="C117" s="3" t="s">
        <v>32</v>
      </c>
      <c r="D117" s="3" t="s">
        <v>24</v>
      </c>
      <c r="E117" s="3" t="s">
        <v>14</v>
      </c>
      <c r="F117" s="7">
        <f>Ведомственная!G145</f>
        <v>650.9</v>
      </c>
      <c r="G117" s="7">
        <f>Ведомственная!H145</f>
        <v>650.9</v>
      </c>
      <c r="H117" s="7">
        <f>Ведомственная!I145</f>
        <v>650.9</v>
      </c>
    </row>
    <row r="118" spans="1:8">
      <c r="A118" s="49" t="s">
        <v>147</v>
      </c>
      <c r="B118" s="20" t="s">
        <v>258</v>
      </c>
      <c r="C118" s="20"/>
      <c r="D118" s="3"/>
      <c r="E118" s="3"/>
      <c r="F118" s="7">
        <f>F119+F124+F127+F130</f>
        <v>58506</v>
      </c>
      <c r="G118" s="7">
        <f t="shared" ref="G118:H118" si="58">G119+G124+G127+G130</f>
        <v>85490.1</v>
      </c>
      <c r="H118" s="7">
        <f t="shared" si="58"/>
        <v>93497.1</v>
      </c>
    </row>
    <row r="119" spans="1:8" ht="31.5">
      <c r="A119" s="49" t="s">
        <v>792</v>
      </c>
      <c r="B119" s="20" t="s">
        <v>259</v>
      </c>
      <c r="C119" s="20"/>
      <c r="D119" s="3"/>
      <c r="E119" s="3"/>
      <c r="F119" s="7">
        <f>F120</f>
        <v>43982.8</v>
      </c>
      <c r="G119" s="7">
        <f t="shared" ref="G119:H119" si="59">G120</f>
        <v>56074.200000000004</v>
      </c>
      <c r="H119" s="7">
        <f t="shared" si="59"/>
        <v>56074.200000000004</v>
      </c>
    </row>
    <row r="120" spans="1:8">
      <c r="A120" s="49" t="s">
        <v>216</v>
      </c>
      <c r="B120" s="20" t="s">
        <v>260</v>
      </c>
      <c r="C120" s="20"/>
      <c r="D120" s="3"/>
      <c r="E120" s="3"/>
      <c r="F120" s="7">
        <f>SUM(F121:F123)</f>
        <v>43982.8</v>
      </c>
      <c r="G120" s="7">
        <f t="shared" ref="G120:H120" si="60">SUM(G121:G123)</f>
        <v>56074.200000000004</v>
      </c>
      <c r="H120" s="7">
        <f t="shared" si="60"/>
        <v>56074.200000000004</v>
      </c>
    </row>
    <row r="121" spans="1:8" ht="63">
      <c r="A121" s="49" t="s">
        <v>21</v>
      </c>
      <c r="B121" s="20" t="s">
        <v>260</v>
      </c>
      <c r="C121" s="20">
        <v>100</v>
      </c>
      <c r="D121" s="3" t="s">
        <v>24</v>
      </c>
      <c r="E121" s="3" t="s">
        <v>64</v>
      </c>
      <c r="F121" s="7">
        <f>Ведомственная!G131</f>
        <v>39566.5</v>
      </c>
      <c r="G121" s="7">
        <f>Ведомственная!H131</f>
        <v>46657.9</v>
      </c>
      <c r="H121" s="7">
        <f>Ведомственная!I131</f>
        <v>46657.9</v>
      </c>
    </row>
    <row r="122" spans="1:8" ht="31.5">
      <c r="A122" s="49" t="s">
        <v>22</v>
      </c>
      <c r="B122" s="20" t="s">
        <v>260</v>
      </c>
      <c r="C122" s="20">
        <v>200</v>
      </c>
      <c r="D122" s="3" t="s">
        <v>24</v>
      </c>
      <c r="E122" s="3" t="s">
        <v>64</v>
      </c>
      <c r="F122" s="7">
        <f>Ведомственная!G132</f>
        <v>4159.8999999999996</v>
      </c>
      <c r="G122" s="7">
        <f>Ведомственная!H132</f>
        <v>9159.9</v>
      </c>
      <c r="H122" s="7">
        <f>Ведомственная!I132</f>
        <v>9159.9</v>
      </c>
    </row>
    <row r="123" spans="1:8">
      <c r="A123" s="2" t="s">
        <v>10</v>
      </c>
      <c r="B123" s="20" t="s">
        <v>260</v>
      </c>
      <c r="C123" s="20">
        <v>800</v>
      </c>
      <c r="D123" s="3" t="s">
        <v>24</v>
      </c>
      <c r="E123" s="3" t="s">
        <v>64</v>
      </c>
      <c r="F123" s="7">
        <f>Ведомственная!G133</f>
        <v>256.39999999999998</v>
      </c>
      <c r="G123" s="7">
        <f>Ведомственная!H133</f>
        <v>256.39999999999998</v>
      </c>
      <c r="H123" s="7">
        <f>Ведомственная!I133</f>
        <v>256.39999999999998</v>
      </c>
    </row>
    <row r="124" spans="1:8" ht="47.25">
      <c r="A124" s="2" t="s">
        <v>531</v>
      </c>
      <c r="B124" s="3" t="s">
        <v>261</v>
      </c>
      <c r="C124" s="20"/>
      <c r="D124" s="3"/>
      <c r="E124" s="3"/>
      <c r="F124" s="7">
        <f>F125</f>
        <v>101.9</v>
      </c>
      <c r="G124" s="7">
        <f t="shared" ref="G124:H125" si="61">G125</f>
        <v>2730.3</v>
      </c>
      <c r="H124" s="7">
        <f t="shared" si="61"/>
        <v>2730.3</v>
      </c>
    </row>
    <row r="125" spans="1:8">
      <c r="A125" s="2" t="s">
        <v>204</v>
      </c>
      <c r="B125" s="3" t="s">
        <v>262</v>
      </c>
      <c r="C125" s="20"/>
      <c r="D125" s="3"/>
      <c r="E125" s="3"/>
      <c r="F125" s="7">
        <f>F126</f>
        <v>101.9</v>
      </c>
      <c r="G125" s="7">
        <f t="shared" si="61"/>
        <v>2730.3</v>
      </c>
      <c r="H125" s="7">
        <f t="shared" si="61"/>
        <v>2730.3</v>
      </c>
    </row>
    <row r="126" spans="1:8" ht="31.5">
      <c r="A126" s="2" t="s">
        <v>22</v>
      </c>
      <c r="B126" s="3" t="s">
        <v>262</v>
      </c>
      <c r="C126" s="20">
        <v>200</v>
      </c>
      <c r="D126" s="3" t="s">
        <v>24</v>
      </c>
      <c r="E126" s="3" t="s">
        <v>64</v>
      </c>
      <c r="F126" s="7">
        <f>Ведомственная!G136</f>
        <v>101.9</v>
      </c>
      <c r="G126" s="7">
        <f>Ведомственная!H136</f>
        <v>2730.3</v>
      </c>
      <c r="H126" s="7">
        <f>Ведомственная!I136</f>
        <v>2730.3</v>
      </c>
    </row>
    <row r="127" spans="1:8" ht="63">
      <c r="A127" s="2" t="s">
        <v>794</v>
      </c>
      <c r="B127" s="20" t="s">
        <v>263</v>
      </c>
      <c r="C127" s="20"/>
      <c r="D127" s="3"/>
      <c r="E127" s="3"/>
      <c r="F127" s="7">
        <f>F128</f>
        <v>10185.6</v>
      </c>
      <c r="G127" s="7">
        <f t="shared" ref="G127:H128" si="62">G128</f>
        <v>22550.9</v>
      </c>
      <c r="H127" s="7">
        <f t="shared" si="62"/>
        <v>30557.9</v>
      </c>
    </row>
    <row r="128" spans="1:8">
      <c r="A128" s="2" t="s">
        <v>204</v>
      </c>
      <c r="B128" s="20" t="s">
        <v>264</v>
      </c>
      <c r="C128" s="20"/>
      <c r="D128" s="3"/>
      <c r="E128" s="3"/>
      <c r="F128" s="7">
        <f>F129</f>
        <v>10185.6</v>
      </c>
      <c r="G128" s="7">
        <f t="shared" si="62"/>
        <v>22550.9</v>
      </c>
      <c r="H128" s="7">
        <f t="shared" si="62"/>
        <v>30557.9</v>
      </c>
    </row>
    <row r="129" spans="1:8" ht="31.5">
      <c r="A129" s="2" t="s">
        <v>22</v>
      </c>
      <c r="B129" s="20" t="s">
        <v>264</v>
      </c>
      <c r="C129" s="20">
        <v>200</v>
      </c>
      <c r="D129" s="3" t="s">
        <v>24</v>
      </c>
      <c r="E129" s="3" t="s">
        <v>14</v>
      </c>
      <c r="F129" s="7">
        <f>Ведомственная!G149</f>
        <v>10185.6</v>
      </c>
      <c r="G129" s="7">
        <f>Ведомственная!H149</f>
        <v>22550.9</v>
      </c>
      <c r="H129" s="7">
        <f>Ведомственная!I149</f>
        <v>30557.9</v>
      </c>
    </row>
    <row r="130" spans="1:8" ht="47.25">
      <c r="A130" s="2" t="s">
        <v>793</v>
      </c>
      <c r="B130" s="20" t="s">
        <v>265</v>
      </c>
      <c r="C130" s="20"/>
      <c r="D130" s="3"/>
      <c r="E130" s="3"/>
      <c r="F130" s="7">
        <f>F131</f>
        <v>4235.7</v>
      </c>
      <c r="G130" s="7">
        <f t="shared" ref="G130:H131" si="63">G131</f>
        <v>4134.7</v>
      </c>
      <c r="H130" s="7">
        <f t="shared" si="63"/>
        <v>4134.7</v>
      </c>
    </row>
    <row r="131" spans="1:8">
      <c r="A131" s="2" t="s">
        <v>204</v>
      </c>
      <c r="B131" s="20" t="s">
        <v>266</v>
      </c>
      <c r="C131" s="20"/>
      <c r="D131" s="3"/>
      <c r="E131" s="3"/>
      <c r="F131" s="7">
        <f>F132</f>
        <v>4235.7</v>
      </c>
      <c r="G131" s="7">
        <f t="shared" si="63"/>
        <v>4134.7</v>
      </c>
      <c r="H131" s="7">
        <f t="shared" si="63"/>
        <v>4134.7</v>
      </c>
    </row>
    <row r="132" spans="1:8" ht="31.5">
      <c r="A132" s="2" t="s">
        <v>22</v>
      </c>
      <c r="B132" s="20" t="s">
        <v>266</v>
      </c>
      <c r="C132" s="20">
        <v>200</v>
      </c>
      <c r="D132" s="3" t="s">
        <v>24</v>
      </c>
      <c r="E132" s="3" t="s">
        <v>14</v>
      </c>
      <c r="F132" s="7">
        <f>Ведомственная!G152</f>
        <v>4235.7</v>
      </c>
      <c r="G132" s="7">
        <f>Ведомственная!H152</f>
        <v>4134.7</v>
      </c>
      <c r="H132" s="7">
        <f>Ведомственная!I152</f>
        <v>4134.7</v>
      </c>
    </row>
    <row r="133" spans="1:8" ht="31.5">
      <c r="A133" s="51" t="s">
        <v>712</v>
      </c>
      <c r="B133" s="52" t="s">
        <v>136</v>
      </c>
      <c r="C133" s="52"/>
      <c r="D133" s="56"/>
      <c r="E133" s="56"/>
      <c r="F133" s="54">
        <f>F134</f>
        <v>22610</v>
      </c>
      <c r="G133" s="54">
        <f t="shared" ref="G133:H133" si="64">G134</f>
        <v>27971</v>
      </c>
      <c r="H133" s="54">
        <f t="shared" si="64"/>
        <v>36823.300000000003</v>
      </c>
    </row>
    <row r="134" spans="1:8">
      <c r="A134" s="207" t="s">
        <v>147</v>
      </c>
      <c r="B134" s="20" t="s">
        <v>182</v>
      </c>
      <c r="C134" s="20"/>
      <c r="D134" s="3"/>
      <c r="E134" s="3"/>
      <c r="F134" s="7">
        <f>F135+F141</f>
        <v>22610</v>
      </c>
      <c r="G134" s="7">
        <f t="shared" ref="G134:H134" si="65">G135+G141</f>
        <v>27971</v>
      </c>
      <c r="H134" s="7">
        <f t="shared" si="65"/>
        <v>36823.300000000003</v>
      </c>
    </row>
    <row r="135" spans="1:8" ht="47.25">
      <c r="A135" s="207" t="s">
        <v>753</v>
      </c>
      <c r="B135" s="20" t="s">
        <v>183</v>
      </c>
      <c r="C135" s="20"/>
      <c r="D135" s="3"/>
      <c r="E135" s="3"/>
      <c r="F135" s="7">
        <f>F136+F138</f>
        <v>6867.7</v>
      </c>
      <c r="G135" s="7">
        <f t="shared" ref="G135:H135" si="66">G136+G138</f>
        <v>10346.9</v>
      </c>
      <c r="H135" s="7">
        <f t="shared" si="66"/>
        <v>19199.2</v>
      </c>
    </row>
    <row r="136" spans="1:8">
      <c r="A136" s="207" t="s">
        <v>18</v>
      </c>
      <c r="B136" s="20" t="s">
        <v>221</v>
      </c>
      <c r="C136" s="20"/>
      <c r="D136" s="3"/>
      <c r="E136" s="3"/>
      <c r="F136" s="7">
        <f>F137</f>
        <v>6797.4</v>
      </c>
      <c r="G136" s="7">
        <f t="shared" ref="G136:H136" si="67">G137</f>
        <v>10276.6</v>
      </c>
      <c r="H136" s="7">
        <f t="shared" si="67"/>
        <v>19128.900000000001</v>
      </c>
    </row>
    <row r="137" spans="1:8" ht="31.5">
      <c r="A137" s="207" t="s">
        <v>22</v>
      </c>
      <c r="B137" s="20" t="s">
        <v>221</v>
      </c>
      <c r="C137" s="143" t="s">
        <v>32</v>
      </c>
      <c r="D137" s="3" t="s">
        <v>26</v>
      </c>
      <c r="E137" s="3" t="s">
        <v>61</v>
      </c>
      <c r="F137" s="7">
        <f>Ведомственная!G522</f>
        <v>6797.4</v>
      </c>
      <c r="G137" s="7">
        <f>Ведомственная!H522</f>
        <v>10276.6</v>
      </c>
      <c r="H137" s="7">
        <f>Ведомственная!I522</f>
        <v>19128.900000000001</v>
      </c>
    </row>
    <row r="138" spans="1:8" ht="157.5">
      <c r="A138" s="207" t="s">
        <v>574</v>
      </c>
      <c r="B138" s="4" t="s">
        <v>808</v>
      </c>
      <c r="C138" s="182"/>
      <c r="D138" s="3"/>
      <c r="E138" s="3"/>
      <c r="F138" s="7">
        <f>F139+F140</f>
        <v>70.3</v>
      </c>
      <c r="G138" s="7">
        <f t="shared" ref="G138:H138" si="68">G139+G140</f>
        <v>70.3</v>
      </c>
      <c r="H138" s="7">
        <f t="shared" si="68"/>
        <v>70.3</v>
      </c>
    </row>
    <row r="139" spans="1:8" ht="63">
      <c r="A139" s="49" t="s">
        <v>21</v>
      </c>
      <c r="B139" s="4" t="s">
        <v>808</v>
      </c>
      <c r="C139" s="182" t="s">
        <v>31</v>
      </c>
      <c r="D139" s="3" t="s">
        <v>24</v>
      </c>
      <c r="E139" s="3" t="s">
        <v>14</v>
      </c>
      <c r="F139" s="7">
        <f>Ведомственная!G157</f>
        <v>10.6</v>
      </c>
      <c r="G139" s="7">
        <f>Ведомственная!H157</f>
        <v>10.6</v>
      </c>
      <c r="H139" s="7">
        <f>Ведомственная!I157</f>
        <v>10.6</v>
      </c>
    </row>
    <row r="140" spans="1:8" ht="31.5">
      <c r="A140" s="207" t="s">
        <v>22</v>
      </c>
      <c r="B140" s="4" t="s">
        <v>808</v>
      </c>
      <c r="C140" s="182" t="s">
        <v>32</v>
      </c>
      <c r="D140" s="3" t="s">
        <v>26</v>
      </c>
      <c r="E140" s="3" t="s">
        <v>61</v>
      </c>
      <c r="F140" s="7">
        <f>Ведомственная!G524</f>
        <v>59.7</v>
      </c>
      <c r="G140" s="7">
        <f>Ведомственная!H524</f>
        <v>59.7</v>
      </c>
      <c r="H140" s="7">
        <f>Ведомственная!I524</f>
        <v>59.7</v>
      </c>
    </row>
    <row r="141" spans="1:8" ht="47.25">
      <c r="A141" s="207" t="s">
        <v>754</v>
      </c>
      <c r="B141" s="20" t="s">
        <v>220</v>
      </c>
      <c r="C141" s="20"/>
      <c r="D141" s="3"/>
      <c r="E141" s="3"/>
      <c r="F141" s="7">
        <f>F142</f>
        <v>15742.300000000001</v>
      </c>
      <c r="G141" s="7">
        <f t="shared" ref="G141:H141" si="69">G142</f>
        <v>17624.099999999999</v>
      </c>
      <c r="H141" s="7">
        <f t="shared" si="69"/>
        <v>17624.099999999999</v>
      </c>
    </row>
    <row r="142" spans="1:8">
      <c r="A142" s="207" t="s">
        <v>216</v>
      </c>
      <c r="B142" s="20" t="s">
        <v>241</v>
      </c>
      <c r="C142" s="20"/>
      <c r="D142" s="3"/>
      <c r="E142" s="3"/>
      <c r="F142" s="7">
        <f>SUM(F143:F146)</f>
        <v>15742.300000000001</v>
      </c>
      <c r="G142" s="7">
        <f t="shared" ref="G142:H142" si="70">SUM(G143:G146)</f>
        <v>17624.099999999999</v>
      </c>
      <c r="H142" s="7">
        <f t="shared" si="70"/>
        <v>17624.099999999999</v>
      </c>
    </row>
    <row r="143" spans="1:8" ht="63">
      <c r="A143" s="2" t="s">
        <v>21</v>
      </c>
      <c r="B143" s="20" t="s">
        <v>241</v>
      </c>
      <c r="C143" s="143" t="s">
        <v>31</v>
      </c>
      <c r="D143" s="3" t="s">
        <v>26</v>
      </c>
      <c r="E143" s="3" t="s">
        <v>24</v>
      </c>
      <c r="F143" s="7">
        <f>Ведомственная!G513</f>
        <v>14147.1</v>
      </c>
      <c r="G143" s="7">
        <f>Ведомственная!H513</f>
        <v>15247.1</v>
      </c>
      <c r="H143" s="7">
        <f>Ведомственная!I513</f>
        <v>15247.1</v>
      </c>
    </row>
    <row r="144" spans="1:8" ht="31.5">
      <c r="A144" s="207" t="s">
        <v>22</v>
      </c>
      <c r="B144" s="20" t="s">
        <v>241</v>
      </c>
      <c r="C144" s="143" t="s">
        <v>32</v>
      </c>
      <c r="D144" s="3" t="s">
        <v>26</v>
      </c>
      <c r="E144" s="3" t="s">
        <v>24</v>
      </c>
      <c r="F144" s="7">
        <f>Ведомственная!G514</f>
        <v>1303.2</v>
      </c>
      <c r="G144" s="7">
        <f>Ведомственная!H514</f>
        <v>2000</v>
      </c>
      <c r="H144" s="7">
        <f>Ведомственная!I514</f>
        <v>2000</v>
      </c>
    </row>
    <row r="145" spans="1:8">
      <c r="A145" s="207" t="s">
        <v>19</v>
      </c>
      <c r="B145" s="20" t="s">
        <v>241</v>
      </c>
      <c r="C145" s="143" t="s">
        <v>39</v>
      </c>
      <c r="D145" s="3" t="s">
        <v>26</v>
      </c>
      <c r="E145" s="3" t="s">
        <v>24</v>
      </c>
      <c r="F145" s="7">
        <f>Ведомственная!G515</f>
        <v>0</v>
      </c>
      <c r="G145" s="7">
        <f>Ведомственная!H515</f>
        <v>0</v>
      </c>
      <c r="H145" s="7">
        <f>Ведомственная!I515</f>
        <v>0</v>
      </c>
    </row>
    <row r="146" spans="1:8">
      <c r="A146" s="207" t="s">
        <v>10</v>
      </c>
      <c r="B146" s="20" t="s">
        <v>241</v>
      </c>
      <c r="C146" s="143" t="s">
        <v>36</v>
      </c>
      <c r="D146" s="3" t="s">
        <v>26</v>
      </c>
      <c r="E146" s="3" t="s">
        <v>24</v>
      </c>
      <c r="F146" s="7">
        <f>Ведомственная!G516</f>
        <v>292</v>
      </c>
      <c r="G146" s="7">
        <f>Ведомственная!H516</f>
        <v>377</v>
      </c>
      <c r="H146" s="7">
        <f>Ведомственная!I516</f>
        <v>377</v>
      </c>
    </row>
    <row r="147" spans="1:8" ht="47.25">
      <c r="A147" s="51" t="s">
        <v>713</v>
      </c>
      <c r="B147" s="52" t="s">
        <v>139</v>
      </c>
      <c r="C147" s="52"/>
      <c r="D147" s="56"/>
      <c r="E147" s="56"/>
      <c r="F147" s="54">
        <f>F148+F158+F164</f>
        <v>204446.8</v>
      </c>
      <c r="G147" s="54">
        <f t="shared" ref="G147:H147" si="71">G148+G158+G164</f>
        <v>77725.600000000006</v>
      </c>
      <c r="H147" s="54">
        <f t="shared" si="71"/>
        <v>55698.7</v>
      </c>
    </row>
    <row r="148" spans="1:8">
      <c r="A148" s="73" t="s">
        <v>184</v>
      </c>
      <c r="B148" s="74" t="s">
        <v>534</v>
      </c>
      <c r="C148" s="74"/>
      <c r="D148" s="3"/>
      <c r="E148" s="3"/>
      <c r="F148" s="7">
        <f>F149+F152</f>
        <v>48292.1</v>
      </c>
      <c r="G148" s="7">
        <f t="shared" ref="G148:H148" si="72">G149+G152</f>
        <v>32580</v>
      </c>
      <c r="H148" s="7">
        <f t="shared" si="72"/>
        <v>553.1</v>
      </c>
    </row>
    <row r="149" spans="1:8" ht="31.5">
      <c r="A149" s="2" t="s">
        <v>560</v>
      </c>
      <c r="B149" s="3" t="s">
        <v>557</v>
      </c>
      <c r="C149" s="3"/>
      <c r="D149" s="3"/>
      <c r="E149" s="3"/>
      <c r="F149" s="7">
        <f>F150</f>
        <v>0</v>
      </c>
      <c r="G149" s="7">
        <f t="shared" ref="G149:H149" si="73">G150</f>
        <v>553.1</v>
      </c>
      <c r="H149" s="7">
        <f t="shared" si="73"/>
        <v>553.1</v>
      </c>
    </row>
    <row r="150" spans="1:8" ht="78.75">
      <c r="A150" s="2" t="s">
        <v>559</v>
      </c>
      <c r="B150" s="3" t="s">
        <v>558</v>
      </c>
      <c r="C150" s="3"/>
      <c r="D150" s="3"/>
      <c r="E150" s="3"/>
      <c r="F150" s="7">
        <f>F151</f>
        <v>0</v>
      </c>
      <c r="G150" s="7">
        <f t="shared" ref="G150:H150" si="74">G151</f>
        <v>553.1</v>
      </c>
      <c r="H150" s="7">
        <f t="shared" si="74"/>
        <v>553.1</v>
      </c>
    </row>
    <row r="151" spans="1:8" ht="31.5">
      <c r="A151" s="73" t="s">
        <v>100</v>
      </c>
      <c r="B151" s="3" t="s">
        <v>558</v>
      </c>
      <c r="C151" s="3" t="s">
        <v>95</v>
      </c>
      <c r="D151" s="3" t="s">
        <v>61</v>
      </c>
      <c r="E151" s="3" t="s">
        <v>20</v>
      </c>
      <c r="F151" s="7">
        <f>Ведомственная!G344</f>
        <v>0</v>
      </c>
      <c r="G151" s="7">
        <f>Ведомственная!H344</f>
        <v>553.1</v>
      </c>
      <c r="H151" s="7">
        <f>Ведомственная!I344</f>
        <v>553.1</v>
      </c>
    </row>
    <row r="152" spans="1:8" ht="31.5">
      <c r="A152" s="207" t="s">
        <v>874</v>
      </c>
      <c r="B152" s="20" t="s">
        <v>863</v>
      </c>
      <c r="C152" s="186"/>
      <c r="D152" s="3"/>
      <c r="E152" s="3"/>
      <c r="F152" s="7">
        <f>F153</f>
        <v>48292.1</v>
      </c>
      <c r="G152" s="7">
        <f t="shared" ref="G152:H152" si="75">G153</f>
        <v>32026.9</v>
      </c>
      <c r="H152" s="7">
        <f t="shared" si="75"/>
        <v>0</v>
      </c>
    </row>
    <row r="153" spans="1:8">
      <c r="A153" s="207" t="s">
        <v>862</v>
      </c>
      <c r="B153" s="20" t="s">
        <v>864</v>
      </c>
      <c r="C153" s="186"/>
      <c r="D153" s="3"/>
      <c r="E153" s="3"/>
      <c r="F153" s="7">
        <f>F154</f>
        <v>48292.1</v>
      </c>
      <c r="G153" s="7">
        <f t="shared" ref="G153:H153" si="76">G154</f>
        <v>32026.9</v>
      </c>
      <c r="H153" s="7">
        <f t="shared" si="76"/>
        <v>0</v>
      </c>
    </row>
    <row r="154" spans="1:8" ht="31.5">
      <c r="A154" s="207" t="s">
        <v>100</v>
      </c>
      <c r="B154" s="20" t="s">
        <v>864</v>
      </c>
      <c r="C154" s="186" t="s">
        <v>95</v>
      </c>
      <c r="D154" s="3" t="s">
        <v>61</v>
      </c>
      <c r="E154" s="3" t="s">
        <v>61</v>
      </c>
      <c r="F154" s="7">
        <f>Ведомственная!G498</f>
        <v>48292.1</v>
      </c>
      <c r="G154" s="7">
        <f>Ведомственная!H498</f>
        <v>32026.9</v>
      </c>
      <c r="H154" s="7">
        <f>Ведомственная!I498</f>
        <v>0</v>
      </c>
    </row>
    <row r="155" spans="1:8" ht="31.5">
      <c r="A155" s="73" t="s">
        <v>444</v>
      </c>
      <c r="B155" s="74" t="s">
        <v>535</v>
      </c>
      <c r="C155" s="74"/>
      <c r="D155" s="3"/>
      <c r="E155" s="3"/>
      <c r="F155" s="7">
        <f>F156</f>
        <v>0</v>
      </c>
      <c r="G155" s="7">
        <f t="shared" ref="G155:H155" si="77">G156</f>
        <v>0</v>
      </c>
      <c r="H155" s="7">
        <f t="shared" si="77"/>
        <v>0</v>
      </c>
    </row>
    <row r="156" spans="1:8" ht="31.5">
      <c r="A156" s="73" t="s">
        <v>536</v>
      </c>
      <c r="B156" s="74" t="s">
        <v>537</v>
      </c>
      <c r="C156" s="74"/>
      <c r="D156" s="3"/>
      <c r="E156" s="3"/>
      <c r="F156" s="7">
        <f>F157</f>
        <v>0</v>
      </c>
      <c r="G156" s="7">
        <f t="shared" ref="G156:H156" si="78">G157</f>
        <v>0</v>
      </c>
      <c r="H156" s="7">
        <f t="shared" si="78"/>
        <v>0</v>
      </c>
    </row>
    <row r="157" spans="1:8" ht="31.5">
      <c r="A157" s="73" t="s">
        <v>100</v>
      </c>
      <c r="B157" s="74" t="s">
        <v>537</v>
      </c>
      <c r="C157" s="74" t="s">
        <v>95</v>
      </c>
      <c r="D157" s="3" t="s">
        <v>7</v>
      </c>
      <c r="E157" s="3" t="s">
        <v>64</v>
      </c>
      <c r="F157" s="7">
        <f>Ведомственная!G210</f>
        <v>0</v>
      </c>
      <c r="G157" s="7">
        <f>Ведомственная!H210</f>
        <v>0</v>
      </c>
      <c r="H157" s="7">
        <f>Ведомственная!I210</f>
        <v>0</v>
      </c>
    </row>
    <row r="158" spans="1:8">
      <c r="A158" s="207" t="s">
        <v>147</v>
      </c>
      <c r="B158" s="20" t="s">
        <v>168</v>
      </c>
      <c r="C158" s="20"/>
      <c r="D158" s="3"/>
      <c r="E158" s="3"/>
      <c r="F158" s="7">
        <f>F159</f>
        <v>14808.2</v>
      </c>
      <c r="G158" s="7">
        <f t="shared" ref="G158:H159" si="79">G159</f>
        <v>16745.599999999999</v>
      </c>
      <c r="H158" s="7">
        <f t="shared" si="79"/>
        <v>16745.599999999999</v>
      </c>
    </row>
    <row r="159" spans="1:8" ht="31.5">
      <c r="A159" s="49" t="s">
        <v>248</v>
      </c>
      <c r="B159" s="20" t="s">
        <v>170</v>
      </c>
      <c r="C159" s="20"/>
      <c r="D159" s="3"/>
      <c r="E159" s="3"/>
      <c r="F159" s="7">
        <f>F160</f>
        <v>14808.2</v>
      </c>
      <c r="G159" s="7">
        <f t="shared" si="79"/>
        <v>16745.599999999999</v>
      </c>
      <c r="H159" s="7">
        <f t="shared" si="79"/>
        <v>16745.599999999999</v>
      </c>
    </row>
    <row r="160" spans="1:8">
      <c r="A160" s="49" t="s">
        <v>216</v>
      </c>
      <c r="B160" s="20" t="s">
        <v>249</v>
      </c>
      <c r="C160" s="20"/>
      <c r="D160" s="3"/>
      <c r="E160" s="3"/>
      <c r="F160" s="7">
        <f>F161+F162+F163</f>
        <v>14808.2</v>
      </c>
      <c r="G160" s="7">
        <f t="shared" ref="G160:H160" si="80">G161+G162+G163</f>
        <v>16745.599999999999</v>
      </c>
      <c r="H160" s="7">
        <f t="shared" si="80"/>
        <v>16745.599999999999</v>
      </c>
    </row>
    <row r="161" spans="1:8" ht="63">
      <c r="A161" s="49" t="s">
        <v>21</v>
      </c>
      <c r="B161" s="20" t="s">
        <v>249</v>
      </c>
      <c r="C161" s="20">
        <v>100</v>
      </c>
      <c r="D161" s="3" t="s">
        <v>7</v>
      </c>
      <c r="E161" s="3" t="s">
        <v>12</v>
      </c>
      <c r="F161" s="7">
        <f>Ведомственная!G300</f>
        <v>13961.5</v>
      </c>
      <c r="G161" s="7">
        <f>Ведомственная!H300</f>
        <v>15430.1</v>
      </c>
      <c r="H161" s="7">
        <f>Ведомственная!I300</f>
        <v>15430.1</v>
      </c>
    </row>
    <row r="162" spans="1:8" ht="31.5">
      <c r="A162" s="49" t="s">
        <v>22</v>
      </c>
      <c r="B162" s="20" t="s">
        <v>249</v>
      </c>
      <c r="C162" s="20">
        <v>200</v>
      </c>
      <c r="D162" s="3" t="s">
        <v>7</v>
      </c>
      <c r="E162" s="3" t="s">
        <v>12</v>
      </c>
      <c r="F162" s="7">
        <f>Ведомственная!G301</f>
        <v>831.2</v>
      </c>
      <c r="G162" s="7">
        <f>Ведомственная!H301</f>
        <v>1300</v>
      </c>
      <c r="H162" s="7">
        <f>Ведомственная!I301</f>
        <v>1300</v>
      </c>
    </row>
    <row r="163" spans="1:8">
      <c r="A163" s="49" t="s">
        <v>10</v>
      </c>
      <c r="B163" s="20" t="s">
        <v>249</v>
      </c>
      <c r="C163" s="20">
        <v>800</v>
      </c>
      <c r="D163" s="3" t="s">
        <v>7</v>
      </c>
      <c r="E163" s="3" t="s">
        <v>12</v>
      </c>
      <c r="F163" s="7">
        <f>Ведомственная!G302</f>
        <v>15.5</v>
      </c>
      <c r="G163" s="7">
        <f>Ведомственная!H302</f>
        <v>15.5</v>
      </c>
      <c r="H163" s="7">
        <f>Ведомственная!I302</f>
        <v>15.5</v>
      </c>
    </row>
    <row r="164" spans="1:8">
      <c r="A164" s="49" t="s">
        <v>267</v>
      </c>
      <c r="B164" s="20" t="s">
        <v>268</v>
      </c>
      <c r="C164" s="20"/>
      <c r="D164" s="3"/>
      <c r="E164" s="3"/>
      <c r="F164" s="7">
        <f>F165+F169+F173+F178+F181</f>
        <v>141346.5</v>
      </c>
      <c r="G164" s="7">
        <f>G165+G169+G173+G178+G181</f>
        <v>28400</v>
      </c>
      <c r="H164" s="7">
        <f>H165+H169+H173+H178+H181</f>
        <v>38400</v>
      </c>
    </row>
    <row r="165" spans="1:8" ht="31.5">
      <c r="A165" s="49" t="s">
        <v>795</v>
      </c>
      <c r="B165" s="20" t="s">
        <v>269</v>
      </c>
      <c r="C165" s="20"/>
      <c r="D165" s="3"/>
      <c r="E165" s="3"/>
      <c r="F165" s="7">
        <f>F166</f>
        <v>19571.099999999999</v>
      </c>
      <c r="G165" s="7">
        <f t="shared" ref="G165:H165" si="81">G166</f>
        <v>0</v>
      </c>
      <c r="H165" s="7">
        <f t="shared" si="81"/>
        <v>0</v>
      </c>
    </row>
    <row r="166" spans="1:8" ht="31.5">
      <c r="A166" s="49" t="s">
        <v>270</v>
      </c>
      <c r="B166" s="20" t="s">
        <v>271</v>
      </c>
      <c r="C166" s="20"/>
      <c r="D166" s="3"/>
      <c r="E166" s="3"/>
      <c r="F166" s="7">
        <f>F167+F168</f>
        <v>19571.099999999999</v>
      </c>
      <c r="G166" s="7">
        <f t="shared" ref="G166:H166" si="82">G167+G168</f>
        <v>0</v>
      </c>
      <c r="H166" s="7">
        <f t="shared" si="82"/>
        <v>0</v>
      </c>
    </row>
    <row r="167" spans="1:8" ht="31.5">
      <c r="A167" s="49" t="s">
        <v>100</v>
      </c>
      <c r="B167" s="20" t="s">
        <v>271</v>
      </c>
      <c r="C167" s="20">
        <v>400</v>
      </c>
      <c r="D167" s="3" t="s">
        <v>47</v>
      </c>
      <c r="E167" s="3" t="s">
        <v>64</v>
      </c>
      <c r="F167" s="7">
        <f>Ведомственная!G536</f>
        <v>9750</v>
      </c>
      <c r="G167" s="7">
        <f>Ведомственная!H536</f>
        <v>0</v>
      </c>
      <c r="H167" s="7">
        <f>Ведомственная!I536</f>
        <v>0</v>
      </c>
    </row>
    <row r="168" spans="1:8" ht="31.5">
      <c r="A168" s="49" t="s">
        <v>100</v>
      </c>
      <c r="B168" s="20" t="s">
        <v>271</v>
      </c>
      <c r="C168" s="20">
        <v>400</v>
      </c>
      <c r="D168" s="3" t="s">
        <v>62</v>
      </c>
      <c r="E168" s="3" t="s">
        <v>61</v>
      </c>
      <c r="F168" s="7">
        <f>Ведомственная!G574</f>
        <v>9821.1</v>
      </c>
      <c r="G168" s="7">
        <f>Ведомственная!H574</f>
        <v>0</v>
      </c>
      <c r="H168" s="7">
        <f>Ведомственная!I574</f>
        <v>0</v>
      </c>
    </row>
    <row r="169" spans="1:8" ht="31.5">
      <c r="A169" s="49" t="s">
        <v>797</v>
      </c>
      <c r="B169" s="20" t="s">
        <v>272</v>
      </c>
      <c r="C169" s="20"/>
      <c r="D169" s="3"/>
      <c r="E169" s="3"/>
      <c r="F169" s="7">
        <f>F170</f>
        <v>163.30000000000001</v>
      </c>
      <c r="G169" s="7">
        <f t="shared" ref="G169:H169" si="83">G170</f>
        <v>0</v>
      </c>
      <c r="H169" s="7">
        <f t="shared" si="83"/>
        <v>0</v>
      </c>
    </row>
    <row r="170" spans="1:8" ht="31.5">
      <c r="A170" s="49" t="s">
        <v>270</v>
      </c>
      <c r="B170" s="20" t="s">
        <v>273</v>
      </c>
      <c r="C170" s="20"/>
      <c r="D170" s="3"/>
      <c r="E170" s="3"/>
      <c r="F170" s="7">
        <f>F171+F172</f>
        <v>163.30000000000001</v>
      </c>
      <c r="G170" s="7">
        <f t="shared" ref="G170:H170" si="84">G171+G172</f>
        <v>0</v>
      </c>
      <c r="H170" s="7">
        <f t="shared" si="84"/>
        <v>0</v>
      </c>
    </row>
    <row r="171" spans="1:8" ht="31.5">
      <c r="A171" s="49" t="s">
        <v>100</v>
      </c>
      <c r="B171" s="20" t="s">
        <v>273</v>
      </c>
      <c r="C171" s="20">
        <v>400</v>
      </c>
      <c r="D171" s="3" t="s">
        <v>61</v>
      </c>
      <c r="E171" s="3" t="s">
        <v>20</v>
      </c>
      <c r="F171" s="7">
        <f>Ведомственная!G348</f>
        <v>35</v>
      </c>
      <c r="G171" s="7">
        <f>Ведомственная!H348</f>
        <v>0</v>
      </c>
      <c r="H171" s="7">
        <f>Ведомственная!I348</f>
        <v>0</v>
      </c>
    </row>
    <row r="172" spans="1:8" ht="31.5">
      <c r="A172" s="49" t="s">
        <v>100</v>
      </c>
      <c r="B172" s="20" t="s">
        <v>273</v>
      </c>
      <c r="C172" s="20">
        <v>400</v>
      </c>
      <c r="D172" s="3" t="s">
        <v>61</v>
      </c>
      <c r="E172" s="3" t="s">
        <v>61</v>
      </c>
      <c r="F172" s="7">
        <f>Ведомственная!G502</f>
        <v>128.30000000000001</v>
      </c>
      <c r="G172" s="7">
        <f>Ведомственная!H502</f>
        <v>0</v>
      </c>
      <c r="H172" s="7">
        <f>Ведомственная!I502</f>
        <v>0</v>
      </c>
    </row>
    <row r="173" spans="1:8" ht="47.25">
      <c r="A173" s="49" t="s">
        <v>796</v>
      </c>
      <c r="B173" s="20" t="s">
        <v>274</v>
      </c>
      <c r="C173" s="20"/>
      <c r="D173" s="3"/>
      <c r="E173" s="3"/>
      <c r="F173" s="7">
        <f>F174</f>
        <v>119012.1</v>
      </c>
      <c r="G173" s="7">
        <f t="shared" ref="G173:H173" si="85">G174</f>
        <v>0</v>
      </c>
      <c r="H173" s="7">
        <f t="shared" si="85"/>
        <v>0</v>
      </c>
    </row>
    <row r="174" spans="1:8" ht="31.5">
      <c r="A174" s="49" t="s">
        <v>270</v>
      </c>
      <c r="B174" s="20" t="s">
        <v>275</v>
      </c>
      <c r="C174" s="20"/>
      <c r="D174" s="3"/>
      <c r="E174" s="3"/>
      <c r="F174" s="7">
        <f>SUM(F175:F177)</f>
        <v>119012.1</v>
      </c>
      <c r="G174" s="7">
        <f t="shared" ref="G174:H174" si="86">SUM(G175:G177)</f>
        <v>0</v>
      </c>
      <c r="H174" s="7">
        <f t="shared" si="86"/>
        <v>0</v>
      </c>
    </row>
    <row r="175" spans="1:8" ht="31.5">
      <c r="A175" s="49" t="s">
        <v>100</v>
      </c>
      <c r="B175" s="20" t="s">
        <v>275</v>
      </c>
      <c r="C175" s="20">
        <v>400</v>
      </c>
      <c r="D175" s="3" t="s">
        <v>7</v>
      </c>
      <c r="E175" s="3" t="s">
        <v>9</v>
      </c>
      <c r="F175" s="7">
        <f>Ведомственная!G188</f>
        <v>1788.5</v>
      </c>
      <c r="G175" s="7">
        <f>Ведомственная!H188</f>
        <v>0</v>
      </c>
      <c r="H175" s="7">
        <f>Ведомственная!I188</f>
        <v>0</v>
      </c>
    </row>
    <row r="176" spans="1:8" ht="31.5">
      <c r="A176" s="49" t="s">
        <v>100</v>
      </c>
      <c r="B176" s="20" t="s">
        <v>275</v>
      </c>
      <c r="C176" s="20">
        <v>400</v>
      </c>
      <c r="D176" s="3" t="s">
        <v>7</v>
      </c>
      <c r="E176" s="3" t="s">
        <v>64</v>
      </c>
      <c r="F176" s="7">
        <f>Ведомственная!G214</f>
        <v>117223.6</v>
      </c>
      <c r="G176" s="7">
        <f>Ведомственная!H214</f>
        <v>0</v>
      </c>
      <c r="H176" s="7">
        <f>Ведомственная!I214</f>
        <v>0</v>
      </c>
    </row>
    <row r="177" spans="1:8" ht="31.5">
      <c r="A177" s="49" t="s">
        <v>100</v>
      </c>
      <c r="B177" s="20" t="s">
        <v>275</v>
      </c>
      <c r="C177" s="20">
        <v>400</v>
      </c>
      <c r="D177" s="3" t="s">
        <v>61</v>
      </c>
      <c r="E177" s="3" t="s">
        <v>24</v>
      </c>
      <c r="F177" s="7">
        <f>Ведомственная!G390</f>
        <v>0</v>
      </c>
      <c r="G177" s="7">
        <f>Ведомственная!H390</f>
        <v>0</v>
      </c>
      <c r="H177" s="7">
        <f>Ведомственная!I390</f>
        <v>0</v>
      </c>
    </row>
    <row r="178" spans="1:8" ht="31.5">
      <c r="A178" s="49" t="s">
        <v>798</v>
      </c>
      <c r="B178" s="20" t="s">
        <v>276</v>
      </c>
      <c r="C178" s="20"/>
      <c r="D178" s="3"/>
      <c r="E178" s="3"/>
      <c r="F178" s="7">
        <f>F179</f>
        <v>2600</v>
      </c>
      <c r="G178" s="7">
        <f t="shared" ref="G178:H178" si="87">G179</f>
        <v>0</v>
      </c>
      <c r="H178" s="7">
        <f t="shared" si="87"/>
        <v>0</v>
      </c>
    </row>
    <row r="179" spans="1:8" ht="31.5">
      <c r="A179" s="49" t="s">
        <v>270</v>
      </c>
      <c r="B179" s="20" t="s">
        <v>277</v>
      </c>
      <c r="C179" s="20"/>
      <c r="D179" s="3"/>
      <c r="E179" s="3"/>
      <c r="F179" s="7">
        <f>SUM(F180:F180)</f>
        <v>2600</v>
      </c>
      <c r="G179" s="7">
        <f>SUM(G180:G180)</f>
        <v>0</v>
      </c>
      <c r="H179" s="7">
        <f>SUM(H180:H180)</f>
        <v>0</v>
      </c>
    </row>
    <row r="180" spans="1:8" ht="31.5">
      <c r="A180" s="49" t="s">
        <v>100</v>
      </c>
      <c r="B180" s="20" t="s">
        <v>277</v>
      </c>
      <c r="C180" s="20">
        <v>400</v>
      </c>
      <c r="D180" s="3" t="s">
        <v>61</v>
      </c>
      <c r="E180" s="3" t="s">
        <v>20</v>
      </c>
      <c r="F180" s="7">
        <f>Ведомственная!G351</f>
        <v>2600</v>
      </c>
      <c r="G180" s="7">
        <f>Ведомственная!H351</f>
        <v>0</v>
      </c>
      <c r="H180" s="7">
        <f>Ведомственная!I351</f>
        <v>0</v>
      </c>
    </row>
    <row r="181" spans="1:8" ht="63">
      <c r="A181" s="49" t="s">
        <v>278</v>
      </c>
      <c r="B181" s="20" t="s">
        <v>279</v>
      </c>
      <c r="C181" s="20"/>
      <c r="D181" s="3"/>
      <c r="E181" s="3"/>
      <c r="F181" s="7">
        <f>F182</f>
        <v>0</v>
      </c>
      <c r="G181" s="7">
        <f t="shared" ref="G181:H182" si="88">G182</f>
        <v>28400</v>
      </c>
      <c r="H181" s="7">
        <f t="shared" si="88"/>
        <v>38400</v>
      </c>
    </row>
    <row r="182" spans="1:8">
      <c r="A182" s="2" t="s">
        <v>204</v>
      </c>
      <c r="B182" s="20" t="s">
        <v>280</v>
      </c>
      <c r="C182" s="20"/>
      <c r="D182" s="3"/>
      <c r="E182" s="3"/>
      <c r="F182" s="7">
        <f>F183</f>
        <v>0</v>
      </c>
      <c r="G182" s="7">
        <f t="shared" si="88"/>
        <v>28400</v>
      </c>
      <c r="H182" s="7">
        <f t="shared" si="88"/>
        <v>38400</v>
      </c>
    </row>
    <row r="183" spans="1:8" ht="31.5">
      <c r="A183" s="22" t="s">
        <v>22</v>
      </c>
      <c r="B183" s="20" t="s">
        <v>280</v>
      </c>
      <c r="C183" s="20">
        <v>200</v>
      </c>
      <c r="D183" s="3" t="s">
        <v>9</v>
      </c>
      <c r="E183" s="3" t="s">
        <v>17</v>
      </c>
      <c r="F183" s="7">
        <f>Ведомственная!G543</f>
        <v>0</v>
      </c>
      <c r="G183" s="7">
        <f>Ведомственная!H543</f>
        <v>28400</v>
      </c>
      <c r="H183" s="7">
        <f>Ведомственная!I543</f>
        <v>38400</v>
      </c>
    </row>
    <row r="184" spans="1:8" ht="63">
      <c r="A184" s="51" t="s">
        <v>714</v>
      </c>
      <c r="B184" s="52" t="s">
        <v>141</v>
      </c>
      <c r="C184" s="52"/>
      <c r="D184" s="56"/>
      <c r="E184" s="56"/>
      <c r="F184" s="54">
        <f>F185</f>
        <v>2224</v>
      </c>
      <c r="G184" s="54">
        <f t="shared" ref="G184:H184" si="89">G185</f>
        <v>0</v>
      </c>
      <c r="H184" s="54">
        <f t="shared" si="89"/>
        <v>0</v>
      </c>
    </row>
    <row r="185" spans="1:8">
      <c r="A185" s="207" t="s">
        <v>147</v>
      </c>
      <c r="B185" s="20" t="s">
        <v>172</v>
      </c>
      <c r="C185" s="143"/>
      <c r="D185" s="3"/>
      <c r="E185" s="3"/>
      <c r="F185" s="7">
        <f>F186</f>
        <v>2224</v>
      </c>
      <c r="G185" s="7">
        <f t="shared" ref="G185:H185" si="90">G186</f>
        <v>0</v>
      </c>
      <c r="H185" s="7">
        <f t="shared" si="90"/>
        <v>0</v>
      </c>
    </row>
    <row r="186" spans="1:8" ht="63">
      <c r="A186" s="207" t="s">
        <v>757</v>
      </c>
      <c r="B186" s="20" t="s">
        <v>169</v>
      </c>
      <c r="C186" s="143"/>
      <c r="D186" s="3"/>
      <c r="E186" s="3"/>
      <c r="F186" s="7">
        <f>F187</f>
        <v>2224</v>
      </c>
      <c r="G186" s="7">
        <f t="shared" ref="G186:H186" si="91">G187</f>
        <v>0</v>
      </c>
      <c r="H186" s="7">
        <f t="shared" si="91"/>
        <v>0</v>
      </c>
    </row>
    <row r="187" spans="1:8" ht="47.25">
      <c r="A187" s="207" t="s">
        <v>758</v>
      </c>
      <c r="B187" s="20" t="s">
        <v>171</v>
      </c>
      <c r="C187" s="143"/>
      <c r="D187" s="3"/>
      <c r="E187" s="3"/>
      <c r="F187" s="7">
        <f>F188</f>
        <v>2224</v>
      </c>
      <c r="G187" s="7">
        <f t="shared" ref="G187:H187" si="92">G188</f>
        <v>0</v>
      </c>
      <c r="H187" s="7">
        <f t="shared" si="92"/>
        <v>0</v>
      </c>
    </row>
    <row r="188" spans="1:8" ht="31.5">
      <c r="A188" s="22" t="s">
        <v>90</v>
      </c>
      <c r="B188" s="20" t="s">
        <v>171</v>
      </c>
      <c r="C188" s="143" t="s">
        <v>49</v>
      </c>
      <c r="D188" s="3" t="s">
        <v>7</v>
      </c>
      <c r="E188" s="3" t="s">
        <v>12</v>
      </c>
      <c r="F188" s="7">
        <f>Ведомственная!G307</f>
        <v>2224</v>
      </c>
      <c r="G188" s="7">
        <f>Ведомственная!H307</f>
        <v>0</v>
      </c>
      <c r="H188" s="7">
        <f>Ведомственная!I307</f>
        <v>0</v>
      </c>
    </row>
    <row r="189" spans="1:8" ht="47.25">
      <c r="A189" s="51" t="s">
        <v>715</v>
      </c>
      <c r="B189" s="52" t="s">
        <v>137</v>
      </c>
      <c r="C189" s="52"/>
      <c r="D189" s="56"/>
      <c r="E189" s="56"/>
      <c r="F189" s="54">
        <f>F190</f>
        <v>200</v>
      </c>
      <c r="G189" s="54">
        <f t="shared" ref="G189:G190" si="93">G190</f>
        <v>200</v>
      </c>
      <c r="H189" s="54">
        <f t="shared" ref="H189:H190" si="94">H190</f>
        <v>200</v>
      </c>
    </row>
    <row r="190" spans="1:8">
      <c r="A190" s="207" t="s">
        <v>147</v>
      </c>
      <c r="B190" s="20" t="s">
        <v>173</v>
      </c>
      <c r="C190" s="20"/>
      <c r="D190" s="3"/>
      <c r="E190" s="3"/>
      <c r="F190" s="7">
        <f>F191</f>
        <v>200</v>
      </c>
      <c r="G190" s="7">
        <f t="shared" si="93"/>
        <v>200</v>
      </c>
      <c r="H190" s="7">
        <f t="shared" si="94"/>
        <v>200</v>
      </c>
    </row>
    <row r="191" spans="1:8" ht="47.25">
      <c r="A191" s="2" t="s">
        <v>239</v>
      </c>
      <c r="B191" s="20" t="s">
        <v>174</v>
      </c>
      <c r="C191" s="20"/>
      <c r="D191" s="3"/>
      <c r="E191" s="3"/>
      <c r="F191" s="7">
        <f>F192</f>
        <v>200</v>
      </c>
      <c r="G191" s="7">
        <f t="shared" ref="G191:H191" si="95">G192</f>
        <v>200</v>
      </c>
      <c r="H191" s="7">
        <f t="shared" si="95"/>
        <v>200</v>
      </c>
    </row>
    <row r="192" spans="1:8">
      <c r="A192" s="207" t="s">
        <v>18</v>
      </c>
      <c r="B192" s="20" t="s">
        <v>240</v>
      </c>
      <c r="C192" s="20"/>
      <c r="D192" s="3"/>
      <c r="E192" s="3"/>
      <c r="F192" s="7">
        <f>F193</f>
        <v>200</v>
      </c>
      <c r="G192" s="7">
        <f t="shared" ref="G192:H192" si="96">G193</f>
        <v>200</v>
      </c>
      <c r="H192" s="7">
        <f t="shared" si="96"/>
        <v>200</v>
      </c>
    </row>
    <row r="193" spans="1:8" ht="31.5">
      <c r="A193" s="22" t="s">
        <v>22</v>
      </c>
      <c r="B193" s="20" t="s">
        <v>240</v>
      </c>
      <c r="C193" s="20">
        <v>200</v>
      </c>
      <c r="D193" s="3" t="s">
        <v>7</v>
      </c>
      <c r="E193" s="3" t="s">
        <v>12</v>
      </c>
      <c r="F193" s="7">
        <f>Ведомственная!G312</f>
        <v>200</v>
      </c>
      <c r="G193" s="7">
        <f>Ведомственная!H312</f>
        <v>200</v>
      </c>
      <c r="H193" s="7">
        <f>Ведомственная!I312</f>
        <v>200</v>
      </c>
    </row>
    <row r="194" spans="1:8" ht="31.5">
      <c r="A194" s="51" t="s">
        <v>110</v>
      </c>
      <c r="B194" s="55" t="s">
        <v>138</v>
      </c>
      <c r="C194" s="52"/>
      <c r="D194" s="56"/>
      <c r="E194" s="56"/>
      <c r="F194" s="54">
        <f>F195</f>
        <v>10550</v>
      </c>
      <c r="G194" s="54">
        <f t="shared" ref="G194:H194" si="97">G195</f>
        <v>6550</v>
      </c>
      <c r="H194" s="54">
        <f t="shared" si="97"/>
        <v>6550</v>
      </c>
    </row>
    <row r="195" spans="1:8">
      <c r="A195" s="207" t="s">
        <v>147</v>
      </c>
      <c r="B195" s="143" t="s">
        <v>175</v>
      </c>
      <c r="C195" s="20"/>
      <c r="D195" s="3"/>
      <c r="E195" s="3"/>
      <c r="F195" s="7">
        <f>F196+F199</f>
        <v>10550</v>
      </c>
      <c r="G195" s="7">
        <f t="shared" ref="G195:H195" si="98">G196+G199</f>
        <v>6550</v>
      </c>
      <c r="H195" s="7">
        <f t="shared" si="98"/>
        <v>6550</v>
      </c>
    </row>
    <row r="196" spans="1:8" ht="47.25">
      <c r="A196" s="207" t="s">
        <v>759</v>
      </c>
      <c r="B196" s="143" t="s">
        <v>176</v>
      </c>
      <c r="C196" s="20"/>
      <c r="D196" s="3"/>
      <c r="E196" s="3"/>
      <c r="F196" s="7">
        <f>F197</f>
        <v>6000</v>
      </c>
      <c r="G196" s="7">
        <f t="shared" ref="G196:H196" si="99">G197</f>
        <v>6000</v>
      </c>
      <c r="H196" s="7">
        <f t="shared" si="99"/>
        <v>6000</v>
      </c>
    </row>
    <row r="197" spans="1:8" ht="47.25">
      <c r="A197" s="207" t="s">
        <v>767</v>
      </c>
      <c r="B197" s="143" t="s">
        <v>177</v>
      </c>
      <c r="C197" s="143"/>
      <c r="D197" s="3"/>
      <c r="E197" s="3"/>
      <c r="F197" s="7">
        <f>F198</f>
        <v>6000</v>
      </c>
      <c r="G197" s="7">
        <f t="shared" ref="G197:H197" si="100">G198</f>
        <v>6000</v>
      </c>
      <c r="H197" s="7">
        <f t="shared" si="100"/>
        <v>6000</v>
      </c>
    </row>
    <row r="198" spans="1:8" ht="31.5">
      <c r="A198" s="207" t="s">
        <v>90</v>
      </c>
      <c r="B198" s="143" t="s">
        <v>177</v>
      </c>
      <c r="C198" s="143" t="s">
        <v>49</v>
      </c>
      <c r="D198" s="3" t="s">
        <v>7</v>
      </c>
      <c r="E198" s="3" t="s">
        <v>12</v>
      </c>
      <c r="F198" s="7">
        <f>SUM(Ведомственная!G317)</f>
        <v>6000</v>
      </c>
      <c r="G198" s="7">
        <f>SUM(Ведомственная!H317)</f>
        <v>6000</v>
      </c>
      <c r="H198" s="7">
        <f>SUM(Ведомственная!I317)</f>
        <v>6000</v>
      </c>
    </row>
    <row r="199" spans="1:8" ht="31.5">
      <c r="A199" s="207" t="s">
        <v>203</v>
      </c>
      <c r="B199" s="143" t="s">
        <v>178</v>
      </c>
      <c r="C199" s="143"/>
      <c r="D199" s="3"/>
      <c r="E199" s="3"/>
      <c r="F199" s="7">
        <f>F200</f>
        <v>4550</v>
      </c>
      <c r="G199" s="7">
        <f t="shared" ref="G199:H199" si="101">G200</f>
        <v>550</v>
      </c>
      <c r="H199" s="7">
        <f t="shared" si="101"/>
        <v>550</v>
      </c>
    </row>
    <row r="200" spans="1:8" ht="47.25">
      <c r="A200" s="207" t="s">
        <v>767</v>
      </c>
      <c r="B200" s="143" t="s">
        <v>179</v>
      </c>
      <c r="C200" s="143"/>
      <c r="D200" s="3"/>
      <c r="E200" s="3"/>
      <c r="F200" s="7">
        <f>F201</f>
        <v>4550</v>
      </c>
      <c r="G200" s="7">
        <f t="shared" ref="G200:H200" si="102">G201</f>
        <v>550</v>
      </c>
      <c r="H200" s="7">
        <f t="shared" si="102"/>
        <v>550</v>
      </c>
    </row>
    <row r="201" spans="1:8" ht="31.5">
      <c r="A201" s="207" t="s">
        <v>90</v>
      </c>
      <c r="B201" s="143" t="s">
        <v>179</v>
      </c>
      <c r="C201" s="143" t="s">
        <v>49</v>
      </c>
      <c r="D201" s="3" t="s">
        <v>7</v>
      </c>
      <c r="E201" s="3" t="s">
        <v>12</v>
      </c>
      <c r="F201" s="7">
        <f>Ведомственная!G320</f>
        <v>4550</v>
      </c>
      <c r="G201" s="7">
        <f>Ведомственная!H320</f>
        <v>550</v>
      </c>
      <c r="H201" s="7">
        <f>Ведомственная!I320</f>
        <v>550</v>
      </c>
    </row>
    <row r="202" spans="1:8" ht="47.25">
      <c r="A202" s="51" t="s">
        <v>109</v>
      </c>
      <c r="B202" s="52" t="s">
        <v>134</v>
      </c>
      <c r="C202" s="52"/>
      <c r="D202" s="56"/>
      <c r="E202" s="56"/>
      <c r="F202" s="54">
        <f>F203</f>
        <v>8966</v>
      </c>
      <c r="G202" s="54">
        <f t="shared" ref="G202:H202" si="103">G203</f>
        <v>8966</v>
      </c>
      <c r="H202" s="54">
        <f t="shared" si="103"/>
        <v>8966</v>
      </c>
    </row>
    <row r="203" spans="1:8">
      <c r="A203" s="207" t="s">
        <v>147</v>
      </c>
      <c r="B203" s="20" t="s">
        <v>162</v>
      </c>
      <c r="C203" s="20"/>
      <c r="D203" s="3"/>
      <c r="E203" s="3"/>
      <c r="F203" s="7">
        <f>F204+F207</f>
        <v>8966</v>
      </c>
      <c r="G203" s="7">
        <f t="shared" ref="G203:H203" si="104">G204+G207</f>
        <v>8966</v>
      </c>
      <c r="H203" s="7">
        <f t="shared" si="104"/>
        <v>8966</v>
      </c>
    </row>
    <row r="204" spans="1:8" ht="31.5">
      <c r="A204" s="207" t="s">
        <v>208</v>
      </c>
      <c r="B204" s="20" t="s">
        <v>164</v>
      </c>
      <c r="C204" s="20"/>
      <c r="D204" s="3"/>
      <c r="E204" s="3"/>
      <c r="F204" s="7">
        <f>F205</f>
        <v>8513.2000000000007</v>
      </c>
      <c r="G204" s="7">
        <f t="shared" ref="G204:H204" si="105">G205</f>
        <v>8513.2000000000007</v>
      </c>
      <c r="H204" s="7">
        <f t="shared" si="105"/>
        <v>8513.2000000000007</v>
      </c>
    </row>
    <row r="205" spans="1:8">
      <c r="A205" s="207" t="s">
        <v>216</v>
      </c>
      <c r="B205" s="20" t="s">
        <v>217</v>
      </c>
      <c r="C205" s="20"/>
      <c r="D205" s="3"/>
      <c r="E205" s="3"/>
      <c r="F205" s="7">
        <f>F206</f>
        <v>8513.2000000000007</v>
      </c>
      <c r="G205" s="7">
        <f t="shared" ref="G205:H205" si="106">G206</f>
        <v>8513.2000000000007</v>
      </c>
      <c r="H205" s="7">
        <f t="shared" si="106"/>
        <v>8513.2000000000007</v>
      </c>
    </row>
    <row r="206" spans="1:8" ht="31.5">
      <c r="A206" s="207" t="s">
        <v>90</v>
      </c>
      <c r="B206" s="20" t="s">
        <v>217</v>
      </c>
      <c r="C206" s="20">
        <v>600</v>
      </c>
      <c r="D206" s="3" t="s">
        <v>17</v>
      </c>
      <c r="E206" s="3" t="s">
        <v>34</v>
      </c>
      <c r="F206" s="7">
        <f>SUM(Ведомственная!G103)</f>
        <v>8513.2000000000007</v>
      </c>
      <c r="G206" s="7">
        <f>SUM(Ведомственная!H103)</f>
        <v>8513.2000000000007</v>
      </c>
      <c r="H206" s="7">
        <f>SUM(Ведомственная!I103)</f>
        <v>8513.2000000000007</v>
      </c>
    </row>
    <row r="207" spans="1:8" ht="31.5">
      <c r="A207" s="207" t="s">
        <v>209</v>
      </c>
      <c r="B207" s="20" t="s">
        <v>165</v>
      </c>
      <c r="C207" s="20"/>
      <c r="D207" s="3"/>
      <c r="E207" s="3"/>
      <c r="F207" s="7">
        <f>F208</f>
        <v>452.8</v>
      </c>
      <c r="G207" s="7">
        <f t="shared" ref="G207:H207" si="107">G208</f>
        <v>452.8</v>
      </c>
      <c r="H207" s="7">
        <f t="shared" si="107"/>
        <v>452.8</v>
      </c>
    </row>
    <row r="208" spans="1:8" ht="63">
      <c r="A208" s="207" t="s">
        <v>283</v>
      </c>
      <c r="B208" s="20" t="s">
        <v>210</v>
      </c>
      <c r="C208" s="20"/>
      <c r="D208" s="3"/>
      <c r="E208" s="3"/>
      <c r="F208" s="7">
        <f>F209</f>
        <v>452.8</v>
      </c>
      <c r="G208" s="7">
        <f t="shared" ref="G208:H208" si="108">G209</f>
        <v>452.8</v>
      </c>
      <c r="H208" s="7">
        <f t="shared" si="108"/>
        <v>452.8</v>
      </c>
    </row>
    <row r="209" spans="1:8" ht="31.5">
      <c r="A209" s="207" t="s">
        <v>90</v>
      </c>
      <c r="B209" s="20" t="s">
        <v>210</v>
      </c>
      <c r="C209" s="20">
        <v>600</v>
      </c>
      <c r="D209" s="3" t="s">
        <v>17</v>
      </c>
      <c r="E209" s="3" t="s">
        <v>34</v>
      </c>
      <c r="F209" s="7">
        <f>Ведомственная!G106</f>
        <v>452.8</v>
      </c>
      <c r="G209" s="7">
        <f>Ведомственная!H106</f>
        <v>452.8</v>
      </c>
      <c r="H209" s="7">
        <f>Ведомственная!I106</f>
        <v>452.8</v>
      </c>
    </row>
    <row r="210" spans="1:8">
      <c r="A210" s="51" t="s">
        <v>224</v>
      </c>
      <c r="B210" s="52" t="s">
        <v>223</v>
      </c>
      <c r="C210" s="52"/>
      <c r="D210" s="56"/>
      <c r="E210" s="56"/>
      <c r="F210" s="54">
        <f>F211</f>
        <v>35386.9</v>
      </c>
      <c r="G210" s="54">
        <f t="shared" ref="G210:H210" si="109">G211</f>
        <v>35386.9</v>
      </c>
      <c r="H210" s="54">
        <f t="shared" si="109"/>
        <v>35386.9</v>
      </c>
    </row>
    <row r="211" spans="1:8">
      <c r="A211" s="207" t="s">
        <v>147</v>
      </c>
      <c r="B211" s="20" t="s">
        <v>469</v>
      </c>
      <c r="C211" s="20"/>
      <c r="D211" s="3"/>
      <c r="E211" s="3"/>
      <c r="F211" s="7">
        <f>F212</f>
        <v>35386.9</v>
      </c>
      <c r="G211" s="7">
        <f t="shared" ref="G211:H211" si="110">G212</f>
        <v>35386.9</v>
      </c>
      <c r="H211" s="7">
        <f t="shared" si="110"/>
        <v>35386.9</v>
      </c>
    </row>
    <row r="212" spans="1:8" ht="39" customHeight="1">
      <c r="A212" s="207" t="s">
        <v>768</v>
      </c>
      <c r="B212" s="20" t="s">
        <v>470</v>
      </c>
      <c r="C212" s="20"/>
      <c r="D212" s="3"/>
      <c r="E212" s="3"/>
      <c r="F212" s="7">
        <f>F213</f>
        <v>35386.9</v>
      </c>
      <c r="G212" s="7">
        <f t="shared" ref="G212:H212" si="111">G213</f>
        <v>35386.9</v>
      </c>
      <c r="H212" s="7">
        <f t="shared" si="111"/>
        <v>35386.9</v>
      </c>
    </row>
    <row r="213" spans="1:8">
      <c r="A213" s="21" t="s">
        <v>18</v>
      </c>
      <c r="B213" s="20" t="s">
        <v>471</v>
      </c>
      <c r="C213" s="20"/>
      <c r="D213" s="3"/>
      <c r="E213" s="3"/>
      <c r="F213" s="7">
        <f>F214</f>
        <v>35386.9</v>
      </c>
      <c r="G213" s="7">
        <f t="shared" ref="G213:H213" si="112">G214</f>
        <v>35386.9</v>
      </c>
      <c r="H213" s="7">
        <f t="shared" si="112"/>
        <v>35386.9</v>
      </c>
    </row>
    <row r="214" spans="1:8" ht="31.5">
      <c r="A214" s="22" t="s">
        <v>22</v>
      </c>
      <c r="B214" s="20" t="s">
        <v>471</v>
      </c>
      <c r="C214" s="20">
        <v>200</v>
      </c>
      <c r="D214" s="3" t="s">
        <v>61</v>
      </c>
      <c r="E214" s="3" t="s">
        <v>24</v>
      </c>
      <c r="F214" s="7">
        <f>Ведомственная!G395</f>
        <v>35386.9</v>
      </c>
      <c r="G214" s="7">
        <f>Ведомственная!H395</f>
        <v>35386.9</v>
      </c>
      <c r="H214" s="7">
        <f>Ведомственная!I395</f>
        <v>35386.9</v>
      </c>
    </row>
    <row r="215" spans="1:8" ht="31.5">
      <c r="A215" s="51" t="s">
        <v>716</v>
      </c>
      <c r="B215" s="52" t="s">
        <v>225</v>
      </c>
      <c r="C215" s="52"/>
      <c r="D215" s="56"/>
      <c r="E215" s="56"/>
      <c r="F215" s="54">
        <f>F216+F220</f>
        <v>42710.299999999996</v>
      </c>
      <c r="G215" s="54">
        <f t="shared" ref="G215:H215" si="113">G216+G220</f>
        <v>55710.299999999996</v>
      </c>
      <c r="H215" s="54">
        <f t="shared" si="113"/>
        <v>55710.299999999996</v>
      </c>
    </row>
    <row r="216" spans="1:8">
      <c r="A216" s="21" t="s">
        <v>184</v>
      </c>
      <c r="B216" s="20" t="s">
        <v>472</v>
      </c>
      <c r="C216" s="20"/>
      <c r="D216" s="3"/>
      <c r="E216" s="3"/>
      <c r="F216" s="7">
        <f>F217</f>
        <v>1182.7</v>
      </c>
      <c r="G216" s="7">
        <f t="shared" ref="G216" si="114">G217</f>
        <v>1182.7</v>
      </c>
      <c r="H216" s="7">
        <f t="shared" ref="H216" si="115">H217</f>
        <v>1182.7</v>
      </c>
    </row>
    <row r="217" spans="1:8" ht="31.5">
      <c r="A217" s="207" t="s">
        <v>473</v>
      </c>
      <c r="B217" s="20" t="s">
        <v>474</v>
      </c>
      <c r="C217" s="20"/>
      <c r="D217" s="3"/>
      <c r="E217" s="3"/>
      <c r="F217" s="7">
        <f>F218</f>
        <v>1182.7</v>
      </c>
      <c r="G217" s="7">
        <f t="shared" ref="G217:H217" si="116">G218</f>
        <v>1182.7</v>
      </c>
      <c r="H217" s="7">
        <f t="shared" si="116"/>
        <v>1182.7</v>
      </c>
    </row>
    <row r="218" spans="1:8" ht="47.25">
      <c r="A218" s="207" t="s">
        <v>475</v>
      </c>
      <c r="B218" s="20" t="s">
        <v>476</v>
      </c>
      <c r="C218" s="20"/>
      <c r="D218" s="3"/>
      <c r="E218" s="3"/>
      <c r="F218" s="7">
        <f>F219</f>
        <v>1182.7</v>
      </c>
      <c r="G218" s="7">
        <f t="shared" ref="G218:H218" si="117">G219</f>
        <v>1182.7</v>
      </c>
      <c r="H218" s="7">
        <f t="shared" si="117"/>
        <v>1182.7</v>
      </c>
    </row>
    <row r="219" spans="1:8" ht="31.5">
      <c r="A219" s="22" t="s">
        <v>22</v>
      </c>
      <c r="B219" s="20" t="s">
        <v>476</v>
      </c>
      <c r="C219" s="20">
        <v>200</v>
      </c>
      <c r="D219" s="3" t="s">
        <v>61</v>
      </c>
      <c r="E219" s="3" t="s">
        <v>24</v>
      </c>
      <c r="F219" s="7">
        <f>Ведомственная!G400</f>
        <v>1182.7</v>
      </c>
      <c r="G219" s="7">
        <f>Ведомственная!H400</f>
        <v>1182.7</v>
      </c>
      <c r="H219" s="7">
        <f>Ведомственная!I400</f>
        <v>1182.7</v>
      </c>
    </row>
    <row r="220" spans="1:8">
      <c r="A220" s="207" t="s">
        <v>147</v>
      </c>
      <c r="B220" s="20" t="s">
        <v>477</v>
      </c>
      <c r="C220" s="20"/>
      <c r="D220" s="3"/>
      <c r="E220" s="3"/>
      <c r="F220" s="7">
        <f>F221+F226</f>
        <v>41527.599999999999</v>
      </c>
      <c r="G220" s="7">
        <f>G221+G226</f>
        <v>54527.6</v>
      </c>
      <c r="H220" s="7">
        <f>H221+H226</f>
        <v>54527.6</v>
      </c>
    </row>
    <row r="221" spans="1:8" ht="47.25">
      <c r="A221" s="207" t="s">
        <v>770</v>
      </c>
      <c r="B221" s="20" t="s">
        <v>478</v>
      </c>
      <c r="C221" s="20"/>
      <c r="D221" s="3"/>
      <c r="E221" s="3"/>
      <c r="F221" s="7">
        <f>F222+F224</f>
        <v>38816.5</v>
      </c>
      <c r="G221" s="7">
        <f>G222+G224</f>
        <v>51816.5</v>
      </c>
      <c r="H221" s="7">
        <f>H222+H224</f>
        <v>51816.5</v>
      </c>
    </row>
    <row r="222" spans="1:8">
      <c r="A222" s="21" t="s">
        <v>18</v>
      </c>
      <c r="B222" s="20" t="s">
        <v>479</v>
      </c>
      <c r="C222" s="20"/>
      <c r="D222" s="3"/>
      <c r="E222" s="3"/>
      <c r="F222" s="7">
        <f>F223</f>
        <v>38816.5</v>
      </c>
      <c r="G222" s="7">
        <f t="shared" ref="G222" si="118">G223</f>
        <v>51816.5</v>
      </c>
      <c r="H222" s="7">
        <f t="shared" ref="H222" si="119">H223</f>
        <v>51816.5</v>
      </c>
    </row>
    <row r="223" spans="1:8" ht="31.5">
      <c r="A223" s="22" t="s">
        <v>22</v>
      </c>
      <c r="B223" s="20" t="s">
        <v>479</v>
      </c>
      <c r="C223" s="20">
        <v>200</v>
      </c>
      <c r="D223" s="3" t="s">
        <v>61</v>
      </c>
      <c r="E223" s="3" t="s">
        <v>24</v>
      </c>
      <c r="F223" s="7">
        <f>Ведомственная!G404</f>
        <v>38816.5</v>
      </c>
      <c r="G223" s="7">
        <f>Ведомственная!H404</f>
        <v>51816.5</v>
      </c>
      <c r="H223" s="7">
        <f>Ведомственная!I404</f>
        <v>51816.5</v>
      </c>
    </row>
    <row r="224" spans="1:8" ht="31.5" hidden="1" customHeight="1">
      <c r="A224" s="22" t="s">
        <v>539</v>
      </c>
      <c r="B224" s="20" t="s">
        <v>540</v>
      </c>
      <c r="C224" s="3"/>
      <c r="D224" s="3"/>
      <c r="E224" s="3"/>
      <c r="F224" s="7">
        <f>F225</f>
        <v>0</v>
      </c>
      <c r="G224" s="7">
        <f t="shared" ref="G224:H224" si="120">G225</f>
        <v>0</v>
      </c>
      <c r="H224" s="7">
        <f t="shared" si="120"/>
        <v>0</v>
      </c>
    </row>
    <row r="225" spans="1:8" ht="31.5" hidden="1">
      <c r="A225" s="22" t="s">
        <v>22</v>
      </c>
      <c r="B225" s="20" t="s">
        <v>540</v>
      </c>
      <c r="C225" s="3" t="s">
        <v>32</v>
      </c>
      <c r="D225" s="3" t="s">
        <v>7</v>
      </c>
      <c r="E225" s="3" t="s">
        <v>64</v>
      </c>
      <c r="F225" s="7">
        <f>Ведомственная!G219</f>
        <v>0</v>
      </c>
      <c r="G225" s="7">
        <f>Ведомственная!H219</f>
        <v>0</v>
      </c>
      <c r="H225" s="7">
        <f>Ведомственная!I219</f>
        <v>0</v>
      </c>
    </row>
    <row r="226" spans="1:8" ht="47.25">
      <c r="A226" s="207" t="s">
        <v>771</v>
      </c>
      <c r="B226" s="20" t="s">
        <v>480</v>
      </c>
      <c r="C226" s="20"/>
      <c r="D226" s="3"/>
      <c r="E226" s="3"/>
      <c r="F226" s="7">
        <f>F227</f>
        <v>2711.1</v>
      </c>
      <c r="G226" s="7">
        <f t="shared" ref="G226:H227" si="121">G227</f>
        <v>2711.1</v>
      </c>
      <c r="H226" s="7">
        <f t="shared" si="121"/>
        <v>2711.1</v>
      </c>
    </row>
    <row r="227" spans="1:8">
      <c r="A227" s="21" t="s">
        <v>18</v>
      </c>
      <c r="B227" s="20" t="s">
        <v>481</v>
      </c>
      <c r="C227" s="20"/>
      <c r="D227" s="3"/>
      <c r="E227" s="3"/>
      <c r="F227" s="7">
        <f>F228</f>
        <v>2711.1</v>
      </c>
      <c r="G227" s="7">
        <f t="shared" si="121"/>
        <v>2711.1</v>
      </c>
      <c r="H227" s="7">
        <f t="shared" si="121"/>
        <v>2711.1</v>
      </c>
    </row>
    <row r="228" spans="1:8" ht="31.5">
      <c r="A228" s="22" t="s">
        <v>22</v>
      </c>
      <c r="B228" s="20" t="s">
        <v>481</v>
      </c>
      <c r="C228" s="20">
        <v>200</v>
      </c>
      <c r="D228" s="3" t="s">
        <v>61</v>
      </c>
      <c r="E228" s="3" t="s">
        <v>24</v>
      </c>
      <c r="F228" s="7">
        <f>Ведомственная!G407</f>
        <v>2711.1</v>
      </c>
      <c r="G228" s="7">
        <f>Ведомственная!H407</f>
        <v>2711.1</v>
      </c>
      <c r="H228" s="7">
        <f>Ведомственная!I407</f>
        <v>2711.1</v>
      </c>
    </row>
    <row r="229" spans="1:8" ht="47.25">
      <c r="A229" s="51" t="s">
        <v>717</v>
      </c>
      <c r="B229" s="52" t="s">
        <v>185</v>
      </c>
      <c r="C229" s="52"/>
      <c r="D229" s="56"/>
      <c r="E229" s="56"/>
      <c r="F229" s="54">
        <f>F230</f>
        <v>11645.2</v>
      </c>
      <c r="G229" s="54">
        <f t="shared" ref="G229:G230" si="122">G230</f>
        <v>11645.2</v>
      </c>
      <c r="H229" s="54">
        <f t="shared" ref="H229:H230" si="123">H230</f>
        <v>11645.2</v>
      </c>
    </row>
    <row r="230" spans="1:8">
      <c r="A230" s="207" t="s">
        <v>147</v>
      </c>
      <c r="B230" s="3" t="s">
        <v>187</v>
      </c>
      <c r="C230" s="3"/>
      <c r="D230" s="3"/>
      <c r="E230" s="3"/>
      <c r="F230" s="7">
        <f>F231</f>
        <v>11645.2</v>
      </c>
      <c r="G230" s="7">
        <f t="shared" si="122"/>
        <v>11645.2</v>
      </c>
      <c r="H230" s="7">
        <f t="shared" si="123"/>
        <v>11645.2</v>
      </c>
    </row>
    <row r="231" spans="1:8" ht="31.5">
      <c r="A231" s="207" t="s">
        <v>214</v>
      </c>
      <c r="B231" s="3" t="s">
        <v>186</v>
      </c>
      <c r="C231" s="3"/>
      <c r="D231" s="3"/>
      <c r="E231" s="3"/>
      <c r="F231" s="7">
        <f>F236+F234+F232</f>
        <v>11645.2</v>
      </c>
      <c r="G231" s="7">
        <f t="shared" ref="G231:H231" si="124">G236+G234+G232</f>
        <v>11645.2</v>
      </c>
      <c r="H231" s="7">
        <f t="shared" si="124"/>
        <v>11645.2</v>
      </c>
    </row>
    <row r="232" spans="1:8">
      <c r="A232" s="207" t="s">
        <v>482</v>
      </c>
      <c r="B232" s="3" t="s">
        <v>483</v>
      </c>
      <c r="C232" s="3"/>
      <c r="D232" s="3"/>
      <c r="E232" s="3"/>
      <c r="F232" s="7">
        <f>F233</f>
        <v>9323.5</v>
      </c>
      <c r="G232" s="7">
        <f t="shared" ref="G232:H232" si="125">G233</f>
        <v>9323.5</v>
      </c>
      <c r="H232" s="7">
        <f t="shared" si="125"/>
        <v>9323.5</v>
      </c>
    </row>
    <row r="233" spans="1:8" ht="31.5">
      <c r="A233" s="2" t="s">
        <v>22</v>
      </c>
      <c r="B233" s="3" t="s">
        <v>483</v>
      </c>
      <c r="C233" s="3" t="s">
        <v>32</v>
      </c>
      <c r="D233" s="3" t="s">
        <v>61</v>
      </c>
      <c r="E233" s="3" t="s">
        <v>24</v>
      </c>
      <c r="F233" s="7">
        <f>Ведомственная!G412</f>
        <v>9323.5</v>
      </c>
      <c r="G233" s="7">
        <f>Ведомственная!H412</f>
        <v>9323.5</v>
      </c>
      <c r="H233" s="7">
        <f>Ведомственная!I412</f>
        <v>9323.5</v>
      </c>
    </row>
    <row r="234" spans="1:8">
      <c r="A234" s="207" t="s">
        <v>455</v>
      </c>
      <c r="B234" s="3" t="s">
        <v>454</v>
      </c>
      <c r="C234" s="3"/>
      <c r="D234" s="3"/>
      <c r="E234" s="3"/>
      <c r="F234" s="7">
        <f>F235</f>
        <v>1900</v>
      </c>
      <c r="G234" s="7">
        <f t="shared" ref="G234:H234" si="126">G235</f>
        <v>1900</v>
      </c>
      <c r="H234" s="7">
        <f t="shared" si="126"/>
        <v>1900</v>
      </c>
    </row>
    <row r="235" spans="1:8" ht="31.5">
      <c r="A235" s="2" t="s">
        <v>22</v>
      </c>
      <c r="B235" s="3" t="s">
        <v>454</v>
      </c>
      <c r="C235" s="3" t="s">
        <v>32</v>
      </c>
      <c r="D235" s="3" t="s">
        <v>61</v>
      </c>
      <c r="E235" s="3" t="s">
        <v>20</v>
      </c>
      <c r="F235" s="7">
        <f>Ведомственная!G356</f>
        <v>1900</v>
      </c>
      <c r="G235" s="7">
        <f>Ведомственная!H356</f>
        <v>1900</v>
      </c>
      <c r="H235" s="7">
        <f>Ведомственная!I356</f>
        <v>1900</v>
      </c>
    </row>
    <row r="236" spans="1:8" ht="31.5">
      <c r="A236" s="2" t="s">
        <v>215</v>
      </c>
      <c r="B236" s="3" t="s">
        <v>242</v>
      </c>
      <c r="C236" s="3"/>
      <c r="D236" s="3"/>
      <c r="E236" s="3"/>
      <c r="F236" s="7">
        <f>F237</f>
        <v>421.7</v>
      </c>
      <c r="G236" s="7">
        <f t="shared" ref="G236:H236" si="127">G237</f>
        <v>421.7</v>
      </c>
      <c r="H236" s="7">
        <f t="shared" si="127"/>
        <v>421.7</v>
      </c>
    </row>
    <row r="237" spans="1:8" ht="31.5">
      <c r="A237" s="2" t="s">
        <v>22</v>
      </c>
      <c r="B237" s="3" t="s">
        <v>242</v>
      </c>
      <c r="C237" s="3" t="s">
        <v>32</v>
      </c>
      <c r="D237" s="3" t="s">
        <v>26</v>
      </c>
      <c r="E237" s="3" t="s">
        <v>61</v>
      </c>
      <c r="F237" s="7">
        <f>Ведомственная!G529</f>
        <v>421.7</v>
      </c>
      <c r="G237" s="7">
        <f>Ведомственная!H529</f>
        <v>421.7</v>
      </c>
      <c r="H237" s="7">
        <f>Ведомственная!I529</f>
        <v>421.7</v>
      </c>
    </row>
    <row r="238" spans="1:8" ht="47.25">
      <c r="A238" s="51" t="s">
        <v>718</v>
      </c>
      <c r="B238" s="52" t="s">
        <v>226</v>
      </c>
      <c r="C238" s="52"/>
      <c r="D238" s="56"/>
      <c r="E238" s="56"/>
      <c r="F238" s="54">
        <f>F243+F249+F239</f>
        <v>187271.80000000002</v>
      </c>
      <c r="G238" s="54">
        <f t="shared" ref="G238:H238" si="128">G243+G249+G239</f>
        <v>153627.9</v>
      </c>
      <c r="H238" s="54">
        <f t="shared" si="128"/>
        <v>912364.6</v>
      </c>
    </row>
    <row r="239" spans="1:8" ht="31.5">
      <c r="A239" s="209" t="s">
        <v>146</v>
      </c>
      <c r="B239" s="3" t="s">
        <v>576</v>
      </c>
      <c r="C239" s="94"/>
      <c r="D239" s="3"/>
      <c r="E239" s="3"/>
      <c r="F239" s="7">
        <f>F240</f>
        <v>10270</v>
      </c>
      <c r="G239" s="7">
        <f t="shared" ref="G239:H239" si="129">G240</f>
        <v>41833.9</v>
      </c>
      <c r="H239" s="7">
        <f t="shared" si="129"/>
        <v>64133.1</v>
      </c>
    </row>
    <row r="240" spans="1:8" ht="31.5">
      <c r="A240" s="2" t="s">
        <v>869</v>
      </c>
      <c r="B240" s="3" t="s">
        <v>577</v>
      </c>
      <c r="C240" s="94"/>
      <c r="D240" s="3"/>
      <c r="E240" s="3"/>
      <c r="F240" s="7">
        <f>F241</f>
        <v>10270</v>
      </c>
      <c r="G240" s="7">
        <f t="shared" ref="G240:H240" si="130">G241</f>
        <v>41833.9</v>
      </c>
      <c r="H240" s="7">
        <f t="shared" si="130"/>
        <v>64133.1</v>
      </c>
    </row>
    <row r="241" spans="1:8" ht="31.5">
      <c r="A241" s="2" t="s">
        <v>575</v>
      </c>
      <c r="B241" s="3" t="s">
        <v>641</v>
      </c>
      <c r="C241" s="94"/>
      <c r="D241" s="3"/>
      <c r="E241" s="3"/>
      <c r="F241" s="7">
        <f>F242</f>
        <v>10270</v>
      </c>
      <c r="G241" s="7">
        <f t="shared" ref="G241:H241" si="131">G242</f>
        <v>41833.9</v>
      </c>
      <c r="H241" s="7">
        <f t="shared" si="131"/>
        <v>64133.1</v>
      </c>
    </row>
    <row r="242" spans="1:8" ht="31.5">
      <c r="A242" s="22" t="s">
        <v>22</v>
      </c>
      <c r="B242" s="3" t="s">
        <v>641</v>
      </c>
      <c r="C242" s="3" t="s">
        <v>32</v>
      </c>
      <c r="D242" s="3" t="s">
        <v>61</v>
      </c>
      <c r="E242" s="3" t="s">
        <v>20</v>
      </c>
      <c r="F242" s="7">
        <f>Ведомственная!G361</f>
        <v>10270</v>
      </c>
      <c r="G242" s="7">
        <f>Ведомственная!H361</f>
        <v>41833.9</v>
      </c>
      <c r="H242" s="7">
        <f>Ведомственная!I361</f>
        <v>64133.1</v>
      </c>
    </row>
    <row r="243" spans="1:8">
      <c r="A243" s="21" t="s">
        <v>184</v>
      </c>
      <c r="B243" s="20" t="s">
        <v>456</v>
      </c>
      <c r="C243" s="20"/>
      <c r="D243" s="3"/>
      <c r="E243" s="3"/>
      <c r="F243" s="7">
        <f>F244</f>
        <v>104</v>
      </c>
      <c r="G243" s="7">
        <f t="shared" ref="G243:H245" si="132">G244</f>
        <v>35642.6</v>
      </c>
      <c r="H243" s="7">
        <f t="shared" si="132"/>
        <v>772080.1</v>
      </c>
    </row>
    <row r="244" spans="1:8" ht="31.5">
      <c r="A244" s="207" t="s">
        <v>457</v>
      </c>
      <c r="B244" s="20" t="s">
        <v>458</v>
      </c>
      <c r="C244" s="20"/>
      <c r="D244" s="3"/>
      <c r="E244" s="3"/>
      <c r="F244" s="7">
        <f>F245+F247</f>
        <v>104</v>
      </c>
      <c r="G244" s="7">
        <f t="shared" ref="G244:H244" si="133">G245+G247</f>
        <v>35642.6</v>
      </c>
      <c r="H244" s="7">
        <f t="shared" si="133"/>
        <v>772080.1</v>
      </c>
    </row>
    <row r="245" spans="1:8" ht="78.75">
      <c r="A245" s="207" t="s">
        <v>459</v>
      </c>
      <c r="B245" s="20" t="s">
        <v>460</v>
      </c>
      <c r="C245" s="20"/>
      <c r="D245" s="3"/>
      <c r="E245" s="3"/>
      <c r="F245" s="7">
        <f>F246</f>
        <v>104</v>
      </c>
      <c r="G245" s="7">
        <f t="shared" si="132"/>
        <v>5642.6</v>
      </c>
      <c r="H245" s="7">
        <f t="shared" si="132"/>
        <v>1080.0999999999999</v>
      </c>
    </row>
    <row r="246" spans="1:8" ht="31.5">
      <c r="A246" s="22" t="s">
        <v>22</v>
      </c>
      <c r="B246" s="20" t="s">
        <v>460</v>
      </c>
      <c r="C246" s="20">
        <v>200</v>
      </c>
      <c r="D246" s="3" t="s">
        <v>61</v>
      </c>
      <c r="E246" s="3" t="s">
        <v>20</v>
      </c>
      <c r="F246" s="7">
        <f>Ведомственная!G365</f>
        <v>104</v>
      </c>
      <c r="G246" s="7">
        <f>Ведомственная!H365</f>
        <v>5642.6</v>
      </c>
      <c r="H246" s="7">
        <f>Ведомственная!I365</f>
        <v>1080.0999999999999</v>
      </c>
    </row>
    <row r="247" spans="1:8" ht="110.25">
      <c r="A247" s="207" t="s">
        <v>865</v>
      </c>
      <c r="B247" s="20" t="s">
        <v>866</v>
      </c>
      <c r="C247" s="20"/>
      <c r="D247" s="3"/>
      <c r="E247" s="3"/>
      <c r="F247" s="7">
        <f>F248</f>
        <v>0</v>
      </c>
      <c r="G247" s="7">
        <f t="shared" ref="G247:H247" si="134">G248</f>
        <v>30000</v>
      </c>
      <c r="H247" s="7">
        <f t="shared" si="134"/>
        <v>771000</v>
      </c>
    </row>
    <row r="248" spans="1:8" ht="31.5">
      <c r="A248" s="22" t="s">
        <v>22</v>
      </c>
      <c r="B248" s="20" t="s">
        <v>866</v>
      </c>
      <c r="C248" s="20">
        <v>200</v>
      </c>
      <c r="D248" s="3" t="s">
        <v>61</v>
      </c>
      <c r="E248" s="3" t="s">
        <v>20</v>
      </c>
      <c r="F248" s="7">
        <f>Ведомственная!G367</f>
        <v>0</v>
      </c>
      <c r="G248" s="7">
        <f>Ведомственная!H367</f>
        <v>30000</v>
      </c>
      <c r="H248" s="7">
        <f>Ведомственная!I367</f>
        <v>771000</v>
      </c>
    </row>
    <row r="249" spans="1:8">
      <c r="A249" s="207" t="s">
        <v>147</v>
      </c>
      <c r="B249" s="20" t="s">
        <v>461</v>
      </c>
      <c r="C249" s="20"/>
      <c r="D249" s="3"/>
      <c r="E249" s="3"/>
      <c r="F249" s="7">
        <f>F250+F253+F256+F259</f>
        <v>176897.80000000002</v>
      </c>
      <c r="G249" s="7">
        <f t="shared" ref="G249:H249" si="135">G250+G253+G256+G259</f>
        <v>76151.399999999994</v>
      </c>
      <c r="H249" s="7">
        <f t="shared" si="135"/>
        <v>76151.399999999994</v>
      </c>
    </row>
    <row r="250" spans="1:8" ht="47.25">
      <c r="A250" s="207" t="s">
        <v>772</v>
      </c>
      <c r="B250" s="20" t="s">
        <v>462</v>
      </c>
      <c r="C250" s="20"/>
      <c r="D250" s="3"/>
      <c r="E250" s="3"/>
      <c r="F250" s="7">
        <f>F251</f>
        <v>154860.1</v>
      </c>
      <c r="G250" s="7">
        <f t="shared" ref="G250:H251" si="136">G251</f>
        <v>54113.7</v>
      </c>
      <c r="H250" s="7">
        <f t="shared" si="136"/>
        <v>54113.7</v>
      </c>
    </row>
    <row r="251" spans="1:8">
      <c r="A251" s="21" t="s">
        <v>18</v>
      </c>
      <c r="B251" s="20" t="s">
        <v>463</v>
      </c>
      <c r="C251" s="20"/>
      <c r="D251" s="3"/>
      <c r="E251" s="3"/>
      <c r="F251" s="7">
        <f>F252</f>
        <v>154860.1</v>
      </c>
      <c r="G251" s="7">
        <f t="shared" si="136"/>
        <v>54113.7</v>
      </c>
      <c r="H251" s="7">
        <f t="shared" si="136"/>
        <v>54113.7</v>
      </c>
    </row>
    <row r="252" spans="1:8" ht="31.5">
      <c r="A252" s="22" t="s">
        <v>22</v>
      </c>
      <c r="B252" s="20" t="s">
        <v>463</v>
      </c>
      <c r="C252" s="20">
        <v>200</v>
      </c>
      <c r="D252" s="3" t="s">
        <v>61</v>
      </c>
      <c r="E252" s="3" t="s">
        <v>24</v>
      </c>
      <c r="F252" s="7">
        <f>Ведомственная!G417</f>
        <v>154860.1</v>
      </c>
      <c r="G252" s="7">
        <f>Ведомственная!H417</f>
        <v>54113.7</v>
      </c>
      <c r="H252" s="7">
        <f>Ведомственная!I417</f>
        <v>54113.7</v>
      </c>
    </row>
    <row r="253" spans="1:8" ht="47.25">
      <c r="A253" s="207" t="s">
        <v>773</v>
      </c>
      <c r="B253" s="20" t="s">
        <v>464</v>
      </c>
      <c r="C253" s="20"/>
      <c r="D253" s="3"/>
      <c r="E253" s="3"/>
      <c r="F253" s="7">
        <f>F254</f>
        <v>1420</v>
      </c>
      <c r="G253" s="7">
        <f t="shared" ref="G253:H254" si="137">G254</f>
        <v>1420</v>
      </c>
      <c r="H253" s="7">
        <f t="shared" si="137"/>
        <v>1420</v>
      </c>
    </row>
    <row r="254" spans="1:8">
      <c r="A254" s="21" t="s">
        <v>18</v>
      </c>
      <c r="B254" s="20" t="s">
        <v>465</v>
      </c>
      <c r="C254" s="20"/>
      <c r="D254" s="3"/>
      <c r="E254" s="3"/>
      <c r="F254" s="7">
        <f>F255</f>
        <v>1420</v>
      </c>
      <c r="G254" s="7">
        <f t="shared" si="137"/>
        <v>1420</v>
      </c>
      <c r="H254" s="7">
        <f t="shared" si="137"/>
        <v>1420</v>
      </c>
    </row>
    <row r="255" spans="1:8" ht="31.5">
      <c r="A255" s="22" t="s">
        <v>22</v>
      </c>
      <c r="B255" s="20" t="s">
        <v>465</v>
      </c>
      <c r="C255" s="20">
        <v>200</v>
      </c>
      <c r="D255" s="3" t="s">
        <v>61</v>
      </c>
      <c r="E255" s="3" t="s">
        <v>20</v>
      </c>
      <c r="F255" s="7">
        <f>Ведомственная!G371</f>
        <v>1420</v>
      </c>
      <c r="G255" s="7">
        <f>Ведомственная!H371</f>
        <v>1420</v>
      </c>
      <c r="H255" s="7">
        <f>Ведомственная!I371</f>
        <v>1420</v>
      </c>
    </row>
    <row r="256" spans="1:8" ht="31.5">
      <c r="A256" s="22" t="s">
        <v>466</v>
      </c>
      <c r="B256" s="20" t="s">
        <v>467</v>
      </c>
      <c r="C256" s="20"/>
      <c r="D256" s="3"/>
      <c r="E256" s="3"/>
      <c r="F256" s="7">
        <f>F257</f>
        <v>18250</v>
      </c>
      <c r="G256" s="7">
        <f t="shared" ref="G256:H257" si="138">G257</f>
        <v>18250</v>
      </c>
      <c r="H256" s="7">
        <f t="shared" si="138"/>
        <v>18250</v>
      </c>
    </row>
    <row r="257" spans="1:8">
      <c r="A257" s="21" t="s">
        <v>18</v>
      </c>
      <c r="B257" s="20" t="s">
        <v>468</v>
      </c>
      <c r="C257" s="20"/>
      <c r="D257" s="3"/>
      <c r="E257" s="3"/>
      <c r="F257" s="7">
        <f>F258</f>
        <v>18250</v>
      </c>
      <c r="G257" s="7">
        <f t="shared" si="138"/>
        <v>18250</v>
      </c>
      <c r="H257" s="7">
        <f t="shared" si="138"/>
        <v>18250</v>
      </c>
    </row>
    <row r="258" spans="1:8" ht="31.5">
      <c r="A258" s="22" t="s">
        <v>22</v>
      </c>
      <c r="B258" s="20" t="s">
        <v>468</v>
      </c>
      <c r="C258" s="20">
        <v>200</v>
      </c>
      <c r="D258" s="3" t="s">
        <v>61</v>
      </c>
      <c r="E258" s="3" t="s">
        <v>20</v>
      </c>
      <c r="F258" s="7">
        <f>Ведомственная!G374</f>
        <v>18250</v>
      </c>
      <c r="G258" s="7">
        <f>Ведомственная!H374</f>
        <v>18250</v>
      </c>
      <c r="H258" s="7">
        <f>Ведомственная!I374</f>
        <v>18250</v>
      </c>
    </row>
    <row r="259" spans="1:8" ht="31.5">
      <c r="A259" s="22" t="s">
        <v>484</v>
      </c>
      <c r="B259" s="20" t="s">
        <v>485</v>
      </c>
      <c r="C259" s="20"/>
      <c r="D259" s="3"/>
      <c r="E259" s="3"/>
      <c r="F259" s="7">
        <f>F260</f>
        <v>2367.6999999999998</v>
      </c>
      <c r="G259" s="7">
        <f t="shared" ref="G259:H259" si="139">G260</f>
        <v>2367.6999999999998</v>
      </c>
      <c r="H259" s="7">
        <f t="shared" si="139"/>
        <v>2367.6999999999998</v>
      </c>
    </row>
    <row r="260" spans="1:8">
      <c r="A260" s="21" t="s">
        <v>18</v>
      </c>
      <c r="B260" s="20" t="s">
        <v>486</v>
      </c>
      <c r="C260" s="20"/>
      <c r="D260" s="3"/>
      <c r="E260" s="3"/>
      <c r="F260" s="7">
        <f>F262+F261</f>
        <v>2367.6999999999998</v>
      </c>
      <c r="G260" s="7">
        <f t="shared" ref="G260:H260" si="140">G262+G261</f>
        <v>2367.6999999999998</v>
      </c>
      <c r="H260" s="7">
        <f t="shared" si="140"/>
        <v>2367.6999999999998</v>
      </c>
    </row>
    <row r="261" spans="1:8">
      <c r="A261" s="218" t="s">
        <v>22</v>
      </c>
      <c r="B261" s="20" t="s">
        <v>486</v>
      </c>
      <c r="C261" s="20">
        <v>200</v>
      </c>
      <c r="D261" s="3" t="s">
        <v>61</v>
      </c>
      <c r="E261" s="3" t="s">
        <v>20</v>
      </c>
      <c r="F261" s="7">
        <f>Ведомственная!G377</f>
        <v>0</v>
      </c>
      <c r="G261" s="7">
        <f>Ведомственная!H377</f>
        <v>0</v>
      </c>
      <c r="H261" s="7">
        <f>Ведомственная!I377</f>
        <v>0</v>
      </c>
    </row>
    <row r="262" spans="1:8">
      <c r="A262" s="226"/>
      <c r="B262" s="20" t="s">
        <v>486</v>
      </c>
      <c r="C262" s="20">
        <v>200</v>
      </c>
      <c r="D262" s="3" t="s">
        <v>61</v>
      </c>
      <c r="E262" s="3" t="s">
        <v>24</v>
      </c>
      <c r="F262" s="7">
        <f>Ведомственная!G420</f>
        <v>2367.6999999999998</v>
      </c>
      <c r="G262" s="7">
        <f>Ведомственная!H420</f>
        <v>2367.6999999999998</v>
      </c>
      <c r="H262" s="7">
        <f>Ведомственная!I420</f>
        <v>2367.6999999999998</v>
      </c>
    </row>
    <row r="263" spans="1:8" ht="47.25">
      <c r="A263" s="51" t="s">
        <v>719</v>
      </c>
      <c r="B263" s="52" t="s">
        <v>227</v>
      </c>
      <c r="C263" s="52"/>
      <c r="D263" s="56"/>
      <c r="E263" s="56"/>
      <c r="F263" s="54">
        <f>F264+F271</f>
        <v>729229.10000000009</v>
      </c>
      <c r="G263" s="54">
        <f>G264+G271</f>
        <v>729558.5</v>
      </c>
      <c r="H263" s="54">
        <f>H264+H271</f>
        <v>729280.4</v>
      </c>
    </row>
    <row r="264" spans="1:8">
      <c r="A264" s="21" t="s">
        <v>184</v>
      </c>
      <c r="B264" s="20" t="s">
        <v>433</v>
      </c>
      <c r="C264" s="20"/>
      <c r="D264" s="3"/>
      <c r="E264" s="3"/>
      <c r="F264" s="7">
        <f>F268+F265</f>
        <v>335339.80000000005</v>
      </c>
      <c r="G264" s="7">
        <f t="shared" ref="G264:H264" si="141">G268+G265</f>
        <v>235504.7</v>
      </c>
      <c r="H264" s="7">
        <f t="shared" si="141"/>
        <v>235226.6</v>
      </c>
    </row>
    <row r="265" spans="1:8" ht="31.5">
      <c r="A265" s="207" t="s">
        <v>444</v>
      </c>
      <c r="B265" s="20" t="s">
        <v>445</v>
      </c>
      <c r="C265" s="20"/>
      <c r="D265" s="3"/>
      <c r="E265" s="3"/>
      <c r="F265" s="7">
        <f>F266</f>
        <v>190364.2</v>
      </c>
      <c r="G265" s="7">
        <f t="shared" ref="G265:H265" si="142">G266</f>
        <v>90529.1</v>
      </c>
      <c r="H265" s="7">
        <f t="shared" si="142"/>
        <v>90251</v>
      </c>
    </row>
    <row r="266" spans="1:8" ht="31.5">
      <c r="A266" s="207" t="s">
        <v>446</v>
      </c>
      <c r="B266" s="20" t="s">
        <v>447</v>
      </c>
      <c r="C266" s="20"/>
      <c r="D266" s="3"/>
      <c r="E266" s="3"/>
      <c r="F266" s="7">
        <f>F267</f>
        <v>190364.2</v>
      </c>
      <c r="G266" s="7">
        <f t="shared" ref="G266:H266" si="143">G267</f>
        <v>90529.1</v>
      </c>
      <c r="H266" s="7">
        <f t="shared" si="143"/>
        <v>90251</v>
      </c>
    </row>
    <row r="267" spans="1:8" ht="31.5">
      <c r="A267" s="22" t="s">
        <v>22</v>
      </c>
      <c r="B267" s="20" t="s">
        <v>447</v>
      </c>
      <c r="C267" s="20">
        <v>200</v>
      </c>
      <c r="D267" s="3" t="s">
        <v>7</v>
      </c>
      <c r="E267" s="3" t="s">
        <v>64</v>
      </c>
      <c r="F267" s="7">
        <f>Ведомственная!G224</f>
        <v>190364.2</v>
      </c>
      <c r="G267" s="7">
        <f>Ведомственная!H224</f>
        <v>90529.1</v>
      </c>
      <c r="H267" s="7">
        <f>Ведомственная!I224</f>
        <v>90251</v>
      </c>
    </row>
    <row r="268" spans="1:8" ht="63">
      <c r="A268" s="207" t="s">
        <v>434</v>
      </c>
      <c r="B268" s="20" t="s">
        <v>435</v>
      </c>
      <c r="C268" s="20"/>
      <c r="D268" s="3"/>
      <c r="E268" s="3"/>
      <c r="F268" s="7">
        <f>F269</f>
        <v>144975.6</v>
      </c>
      <c r="G268" s="7">
        <f t="shared" ref="G268:H268" si="144">G269</f>
        <v>144975.6</v>
      </c>
      <c r="H268" s="7">
        <f t="shared" si="144"/>
        <v>144975.6</v>
      </c>
    </row>
    <row r="269" spans="1:8" ht="63">
      <c r="A269" s="207" t="s">
        <v>436</v>
      </c>
      <c r="B269" s="20" t="s">
        <v>437</v>
      </c>
      <c r="C269" s="20"/>
      <c r="D269" s="3"/>
      <c r="E269" s="3"/>
      <c r="F269" s="7">
        <f>F270</f>
        <v>144975.6</v>
      </c>
      <c r="G269" s="7">
        <f t="shared" ref="G269:H269" si="145">G270</f>
        <v>144975.6</v>
      </c>
      <c r="H269" s="7">
        <f t="shared" si="145"/>
        <v>144975.6</v>
      </c>
    </row>
    <row r="270" spans="1:8" ht="31.5">
      <c r="A270" s="22" t="s">
        <v>22</v>
      </c>
      <c r="B270" s="20" t="s">
        <v>437</v>
      </c>
      <c r="C270" s="20">
        <v>200</v>
      </c>
      <c r="D270" s="3" t="s">
        <v>7</v>
      </c>
      <c r="E270" s="3" t="s">
        <v>9</v>
      </c>
      <c r="F270" s="7">
        <f>Ведомственная!G193</f>
        <v>144975.6</v>
      </c>
      <c r="G270" s="7">
        <f>Ведомственная!H193</f>
        <v>144975.6</v>
      </c>
      <c r="H270" s="7">
        <f>Ведомственная!I193</f>
        <v>144975.6</v>
      </c>
    </row>
    <row r="271" spans="1:8">
      <c r="A271" s="207" t="s">
        <v>147</v>
      </c>
      <c r="B271" s="20" t="s">
        <v>438</v>
      </c>
      <c r="C271" s="20"/>
      <c r="D271" s="3"/>
      <c r="E271" s="3"/>
      <c r="F271" s="7">
        <f>F272+F279+F284</f>
        <v>393889.30000000005</v>
      </c>
      <c r="G271" s="7">
        <f>G272+G279+G284</f>
        <v>494053.80000000005</v>
      </c>
      <c r="H271" s="7">
        <f>H272+H279+H284</f>
        <v>494053.80000000005</v>
      </c>
    </row>
    <row r="272" spans="1:8" ht="47.25">
      <c r="A272" s="207" t="s">
        <v>775</v>
      </c>
      <c r="B272" s="20" t="s">
        <v>439</v>
      </c>
      <c r="C272" s="20"/>
      <c r="D272" s="3"/>
      <c r="E272" s="3"/>
      <c r="F272" s="7">
        <f>F275+F277+F273</f>
        <v>239035.90000000002</v>
      </c>
      <c r="G272" s="7">
        <f t="shared" ref="G272:H272" si="146">G275+G277+G273</f>
        <v>339200.4</v>
      </c>
      <c r="H272" s="7">
        <f t="shared" si="146"/>
        <v>339200.4</v>
      </c>
    </row>
    <row r="273" spans="1:8">
      <c r="A273" s="49" t="s">
        <v>18</v>
      </c>
      <c r="B273" s="20" t="s">
        <v>562</v>
      </c>
      <c r="C273" s="20"/>
      <c r="D273" s="3"/>
      <c r="E273" s="3"/>
      <c r="F273" s="7">
        <f>F274</f>
        <v>600</v>
      </c>
      <c r="G273" s="7">
        <f t="shared" ref="G273:H273" si="147">G274</f>
        <v>0</v>
      </c>
      <c r="H273" s="7">
        <f t="shared" si="147"/>
        <v>0</v>
      </c>
    </row>
    <row r="274" spans="1:8" ht="31.5">
      <c r="A274" s="22" t="s">
        <v>22</v>
      </c>
      <c r="B274" s="20" t="s">
        <v>562</v>
      </c>
      <c r="C274" s="20">
        <v>200</v>
      </c>
      <c r="D274" s="3" t="s">
        <v>7</v>
      </c>
      <c r="E274" s="3" t="s">
        <v>9</v>
      </c>
      <c r="F274" s="7">
        <f>Ведомственная!G197</f>
        <v>600</v>
      </c>
      <c r="G274" s="7">
        <f>Ведомственная!H197</f>
        <v>0</v>
      </c>
      <c r="H274" s="7">
        <f>Ведомственная!I197</f>
        <v>0</v>
      </c>
    </row>
    <row r="275" spans="1:8">
      <c r="A275" s="207" t="s">
        <v>440</v>
      </c>
      <c r="B275" s="20" t="s">
        <v>441</v>
      </c>
      <c r="C275" s="20"/>
      <c r="D275" s="3"/>
      <c r="E275" s="3"/>
      <c r="F275" s="7">
        <f>F276</f>
        <v>133164.70000000001</v>
      </c>
      <c r="G275" s="7">
        <f t="shared" ref="G275:H275" si="148">G276</f>
        <v>163164.70000000001</v>
      </c>
      <c r="H275" s="7">
        <f t="shared" si="148"/>
        <v>163164.70000000001</v>
      </c>
    </row>
    <row r="276" spans="1:8" ht="31.5">
      <c r="A276" s="22" t="s">
        <v>22</v>
      </c>
      <c r="B276" s="20" t="s">
        <v>441</v>
      </c>
      <c r="C276" s="20">
        <v>200</v>
      </c>
      <c r="D276" s="3" t="s">
        <v>7</v>
      </c>
      <c r="E276" s="3" t="s">
        <v>64</v>
      </c>
      <c r="F276" s="7">
        <f>Ведомственная!G199</f>
        <v>133164.70000000001</v>
      </c>
      <c r="G276" s="7">
        <f>Ведомственная!H199</f>
        <v>163164.70000000001</v>
      </c>
      <c r="H276" s="7">
        <f>Ведомственная!I199</f>
        <v>163164.70000000001</v>
      </c>
    </row>
    <row r="277" spans="1:8">
      <c r="A277" s="207" t="s">
        <v>442</v>
      </c>
      <c r="B277" s="20" t="s">
        <v>443</v>
      </c>
      <c r="C277" s="20"/>
      <c r="D277" s="3"/>
      <c r="E277" s="3"/>
      <c r="F277" s="7">
        <f>F278</f>
        <v>105271.2</v>
      </c>
      <c r="G277" s="7">
        <f t="shared" ref="G277:H277" si="149">G278</f>
        <v>176035.7</v>
      </c>
      <c r="H277" s="7">
        <f t="shared" si="149"/>
        <v>176035.7</v>
      </c>
    </row>
    <row r="278" spans="1:8" ht="31.5">
      <c r="A278" s="22" t="s">
        <v>22</v>
      </c>
      <c r="B278" s="20" t="s">
        <v>443</v>
      </c>
      <c r="C278" s="20">
        <v>200</v>
      </c>
      <c r="D278" s="3" t="s">
        <v>7</v>
      </c>
      <c r="E278" s="3" t="s">
        <v>64</v>
      </c>
      <c r="F278" s="7">
        <f>Ведомственная!G201</f>
        <v>105271.2</v>
      </c>
      <c r="G278" s="7">
        <f>Ведомственная!H201</f>
        <v>176035.7</v>
      </c>
      <c r="H278" s="7">
        <f>Ведомственная!I201</f>
        <v>176035.7</v>
      </c>
    </row>
    <row r="279" spans="1:8" ht="47.25">
      <c r="A279" s="207" t="s">
        <v>774</v>
      </c>
      <c r="B279" s="20" t="s">
        <v>448</v>
      </c>
      <c r="C279" s="20"/>
      <c r="D279" s="3"/>
      <c r="E279" s="3"/>
      <c r="F279" s="7">
        <f>F282+F280</f>
        <v>99412</v>
      </c>
      <c r="G279" s="7">
        <f>G282+G280</f>
        <v>99412</v>
      </c>
      <c r="H279" s="7">
        <f>H282+H280</f>
        <v>99412</v>
      </c>
    </row>
    <row r="280" spans="1:8">
      <c r="A280" s="49" t="s">
        <v>18</v>
      </c>
      <c r="B280" s="20" t="s">
        <v>563</v>
      </c>
      <c r="C280" s="20"/>
      <c r="D280" s="3"/>
      <c r="E280" s="3"/>
      <c r="F280" s="7">
        <f>F281</f>
        <v>0</v>
      </c>
      <c r="G280" s="7">
        <f t="shared" ref="G280:H280" si="150">G281</f>
        <v>0</v>
      </c>
      <c r="H280" s="7">
        <f t="shared" si="150"/>
        <v>0</v>
      </c>
    </row>
    <row r="281" spans="1:8" ht="31.5">
      <c r="A281" s="22" t="s">
        <v>22</v>
      </c>
      <c r="B281" s="20" t="s">
        <v>563</v>
      </c>
      <c r="C281" s="20">
        <v>200</v>
      </c>
      <c r="D281" s="3" t="s">
        <v>61</v>
      </c>
      <c r="E281" s="3" t="s">
        <v>24</v>
      </c>
      <c r="F281" s="7">
        <f>Ведомственная!G425</f>
        <v>0</v>
      </c>
      <c r="G281" s="7">
        <f>Ведомственная!H425</f>
        <v>0</v>
      </c>
      <c r="H281" s="7">
        <f>Ведомственная!I425</f>
        <v>0</v>
      </c>
    </row>
    <row r="282" spans="1:8" ht="47.25">
      <c r="A282" s="207" t="s">
        <v>449</v>
      </c>
      <c r="B282" s="20" t="s">
        <v>450</v>
      </c>
      <c r="C282" s="20"/>
      <c r="D282" s="3"/>
      <c r="E282" s="3"/>
      <c r="F282" s="7">
        <f>F283</f>
        <v>99412</v>
      </c>
      <c r="G282" s="7">
        <f t="shared" ref="G282:H282" si="151">G283</f>
        <v>99412</v>
      </c>
      <c r="H282" s="7">
        <f t="shared" si="151"/>
        <v>99412</v>
      </c>
    </row>
    <row r="283" spans="1:8" ht="31.5">
      <c r="A283" s="22" t="s">
        <v>22</v>
      </c>
      <c r="B283" s="20" t="s">
        <v>450</v>
      </c>
      <c r="C283" s="20">
        <v>200</v>
      </c>
      <c r="D283" s="3" t="s">
        <v>7</v>
      </c>
      <c r="E283" s="3" t="s">
        <v>64</v>
      </c>
      <c r="F283" s="7">
        <f>Ведомственная!G228</f>
        <v>99412</v>
      </c>
      <c r="G283" s="7">
        <f>Ведомственная!H228</f>
        <v>99412</v>
      </c>
      <c r="H283" s="7">
        <f>Ведомственная!I228</f>
        <v>99412</v>
      </c>
    </row>
    <row r="284" spans="1:8" ht="47.25">
      <c r="A284" s="207" t="s">
        <v>776</v>
      </c>
      <c r="B284" s="20" t="s">
        <v>451</v>
      </c>
      <c r="C284" s="20"/>
      <c r="D284" s="3"/>
      <c r="E284" s="3"/>
      <c r="F284" s="7">
        <f>F285</f>
        <v>55441.4</v>
      </c>
      <c r="G284" s="7">
        <f t="shared" ref="G284:H284" si="152">G285</f>
        <v>55441.4</v>
      </c>
      <c r="H284" s="7">
        <f t="shared" si="152"/>
        <v>55441.4</v>
      </c>
    </row>
    <row r="285" spans="1:8">
      <c r="A285" s="21" t="s">
        <v>452</v>
      </c>
      <c r="B285" s="20" t="s">
        <v>453</v>
      </c>
      <c r="C285" s="20"/>
      <c r="D285" s="3"/>
      <c r="E285" s="3"/>
      <c r="F285" s="7">
        <f>F286</f>
        <v>55441.4</v>
      </c>
      <c r="G285" s="7">
        <f t="shared" ref="G285:H285" si="153">G286</f>
        <v>55441.4</v>
      </c>
      <c r="H285" s="7">
        <f t="shared" si="153"/>
        <v>55441.4</v>
      </c>
    </row>
    <row r="286" spans="1:8" ht="31.5">
      <c r="A286" s="22" t="s">
        <v>22</v>
      </c>
      <c r="B286" s="20" t="s">
        <v>453</v>
      </c>
      <c r="C286" s="20">
        <v>200</v>
      </c>
      <c r="D286" s="3" t="s">
        <v>7</v>
      </c>
      <c r="E286" s="3" t="s">
        <v>64</v>
      </c>
      <c r="F286" s="7">
        <f>Ведомственная!G231</f>
        <v>55441.4</v>
      </c>
      <c r="G286" s="7">
        <f>Ведомственная!H231</f>
        <v>55441.4</v>
      </c>
      <c r="H286" s="7">
        <f>Ведомственная!I231</f>
        <v>55441.4</v>
      </c>
    </row>
    <row r="287" spans="1:8" ht="47.25">
      <c r="A287" s="51" t="s">
        <v>720</v>
      </c>
      <c r="B287" s="52" t="s">
        <v>228</v>
      </c>
      <c r="C287" s="52"/>
      <c r="D287" s="56"/>
      <c r="E287" s="56"/>
      <c r="F287" s="54">
        <f>F288+F292</f>
        <v>60098.2</v>
      </c>
      <c r="G287" s="54">
        <f t="shared" ref="G287:H287" si="154">G288+G292</f>
        <v>45862.6</v>
      </c>
      <c r="H287" s="54">
        <f t="shared" si="154"/>
        <v>46331.7</v>
      </c>
    </row>
    <row r="288" spans="1:8" ht="31.5">
      <c r="A288" s="21" t="s">
        <v>146</v>
      </c>
      <c r="B288" s="20" t="s">
        <v>487</v>
      </c>
      <c r="C288" s="20"/>
      <c r="D288" s="3"/>
      <c r="E288" s="3"/>
      <c r="F288" s="7">
        <f>F289</f>
        <v>46378</v>
      </c>
      <c r="G288" s="7">
        <f t="shared" ref="G288" si="155">G289</f>
        <v>44642.400000000001</v>
      </c>
      <c r="H288" s="7">
        <f t="shared" ref="H288" si="156">H289</f>
        <v>45111.5</v>
      </c>
    </row>
    <row r="289" spans="1:8">
      <c r="A289" s="21" t="s">
        <v>488</v>
      </c>
      <c r="B289" s="20" t="s">
        <v>569</v>
      </c>
      <c r="C289" s="20"/>
      <c r="D289" s="3"/>
      <c r="E289" s="3"/>
      <c r="F289" s="7">
        <f>F290</f>
        <v>46378</v>
      </c>
      <c r="G289" s="7">
        <f>G290</f>
        <v>44642.400000000001</v>
      </c>
      <c r="H289" s="7">
        <f>H290</f>
        <v>45111.5</v>
      </c>
    </row>
    <row r="290" spans="1:8">
      <c r="A290" s="21" t="s">
        <v>489</v>
      </c>
      <c r="B290" s="20" t="s">
        <v>568</v>
      </c>
      <c r="C290" s="20"/>
      <c r="D290" s="3"/>
      <c r="E290" s="3"/>
      <c r="F290" s="7">
        <f>F291</f>
        <v>46378</v>
      </c>
      <c r="G290" s="7">
        <f t="shared" ref="G290:H290" si="157">G291</f>
        <v>44642.400000000001</v>
      </c>
      <c r="H290" s="7">
        <f t="shared" si="157"/>
        <v>45111.5</v>
      </c>
    </row>
    <row r="291" spans="1:8" ht="31.5">
      <c r="A291" s="22" t="s">
        <v>22</v>
      </c>
      <c r="B291" s="20" t="s">
        <v>568</v>
      </c>
      <c r="C291" s="20">
        <v>200</v>
      </c>
      <c r="D291" s="3" t="s">
        <v>61</v>
      </c>
      <c r="E291" s="3" t="s">
        <v>24</v>
      </c>
      <c r="F291" s="7">
        <f>Ведомственная!G430</f>
        <v>46378</v>
      </c>
      <c r="G291" s="7">
        <f>Ведомственная!H430</f>
        <v>44642.400000000001</v>
      </c>
      <c r="H291" s="7">
        <f>Ведомственная!I430</f>
        <v>45111.5</v>
      </c>
    </row>
    <row r="292" spans="1:8">
      <c r="A292" s="21" t="s">
        <v>267</v>
      </c>
      <c r="B292" s="20" t="s">
        <v>490</v>
      </c>
      <c r="C292" s="20"/>
      <c r="D292" s="3"/>
      <c r="E292" s="3"/>
      <c r="F292" s="7">
        <f>F293</f>
        <v>13720.2</v>
      </c>
      <c r="G292" s="7">
        <f t="shared" ref="G292:H292" si="158">G293</f>
        <v>1220.2</v>
      </c>
      <c r="H292" s="7">
        <f t="shared" si="158"/>
        <v>1220.2</v>
      </c>
    </row>
    <row r="293" spans="1:8" ht="31.5">
      <c r="A293" s="207" t="s">
        <v>571</v>
      </c>
      <c r="B293" s="20" t="s">
        <v>492</v>
      </c>
      <c r="C293" s="20"/>
      <c r="D293" s="3"/>
      <c r="E293" s="3"/>
      <c r="F293" s="7">
        <f>F296+F294</f>
        <v>13720.2</v>
      </c>
      <c r="G293" s="7">
        <f t="shared" ref="G293:H293" si="159">G296+G294</f>
        <v>1220.2</v>
      </c>
      <c r="H293" s="7">
        <f t="shared" si="159"/>
        <v>1220.2</v>
      </c>
    </row>
    <row r="294" spans="1:8" ht="47.25" hidden="1">
      <c r="A294" s="22" t="s">
        <v>539</v>
      </c>
      <c r="B294" s="20" t="s">
        <v>541</v>
      </c>
      <c r="C294" s="20"/>
      <c r="D294" s="3"/>
      <c r="E294" s="3"/>
      <c r="F294" s="7">
        <f>F295</f>
        <v>0</v>
      </c>
      <c r="G294" s="7">
        <f t="shared" ref="G294:H294" si="160">G295</f>
        <v>0</v>
      </c>
      <c r="H294" s="7">
        <f t="shared" si="160"/>
        <v>0</v>
      </c>
    </row>
    <row r="295" spans="1:8" ht="31.5" hidden="1">
      <c r="A295" s="22" t="s">
        <v>22</v>
      </c>
      <c r="B295" s="20" t="s">
        <v>541</v>
      </c>
      <c r="C295" s="20">
        <v>200</v>
      </c>
      <c r="D295" s="3" t="s">
        <v>7</v>
      </c>
      <c r="E295" s="3" t="s">
        <v>64</v>
      </c>
      <c r="F295" s="7">
        <f>Ведомственная!G236</f>
        <v>0</v>
      </c>
      <c r="G295" s="7">
        <f>Ведомственная!H236</f>
        <v>0</v>
      </c>
      <c r="H295" s="7">
        <f>Ведомственная!I236</f>
        <v>0</v>
      </c>
    </row>
    <row r="296" spans="1:8">
      <c r="A296" s="21" t="s">
        <v>493</v>
      </c>
      <c r="B296" s="20" t="s">
        <v>494</v>
      </c>
      <c r="C296" s="20"/>
      <c r="D296" s="3"/>
      <c r="E296" s="3"/>
      <c r="F296" s="7">
        <f>SUM(F297:F297)</f>
        <v>13720.2</v>
      </c>
      <c r="G296" s="7">
        <f>SUM(G297:G297)</f>
        <v>1220.2</v>
      </c>
      <c r="H296" s="7">
        <f>SUM(H297:H297)</f>
        <v>1220.2</v>
      </c>
    </row>
    <row r="297" spans="1:8" ht="31.5">
      <c r="A297" s="22" t="s">
        <v>22</v>
      </c>
      <c r="B297" s="20" t="s">
        <v>494</v>
      </c>
      <c r="C297" s="20">
        <v>200</v>
      </c>
      <c r="D297" s="3" t="s">
        <v>61</v>
      </c>
      <c r="E297" s="3" t="s">
        <v>24</v>
      </c>
      <c r="F297" s="7">
        <f>Ведомственная!G434</f>
        <v>13720.2</v>
      </c>
      <c r="G297" s="7">
        <f>Ведомственная!H434</f>
        <v>1220.2</v>
      </c>
      <c r="H297" s="7">
        <f>Ведомственная!I434</f>
        <v>1220.2</v>
      </c>
    </row>
    <row r="298" spans="1:8" ht="31.5">
      <c r="A298" s="51" t="s">
        <v>721</v>
      </c>
      <c r="B298" s="52" t="s">
        <v>229</v>
      </c>
      <c r="C298" s="52"/>
      <c r="D298" s="56"/>
      <c r="E298" s="56"/>
      <c r="F298" s="54">
        <f>F299</f>
        <v>107206.5</v>
      </c>
      <c r="G298" s="54">
        <f t="shared" ref="G298:H298" si="161">G299</f>
        <v>101845.6</v>
      </c>
      <c r="H298" s="54">
        <f t="shared" si="161"/>
        <v>96485.7</v>
      </c>
    </row>
    <row r="299" spans="1:8">
      <c r="A299" s="21" t="s">
        <v>184</v>
      </c>
      <c r="B299" s="20" t="s">
        <v>495</v>
      </c>
      <c r="C299" s="20"/>
      <c r="D299" s="3"/>
      <c r="E299" s="3"/>
      <c r="F299" s="7">
        <f>F300</f>
        <v>107206.5</v>
      </c>
      <c r="G299" s="7">
        <f t="shared" ref="G299" si="162">G300</f>
        <v>101845.6</v>
      </c>
      <c r="H299" s="7">
        <f t="shared" ref="H299" si="163">H300</f>
        <v>96485.7</v>
      </c>
    </row>
    <row r="300" spans="1:8" ht="31.5">
      <c r="A300" s="207" t="s">
        <v>554</v>
      </c>
      <c r="B300" s="20" t="s">
        <v>496</v>
      </c>
      <c r="C300" s="20"/>
      <c r="D300" s="3"/>
      <c r="E300" s="3"/>
      <c r="F300" s="7">
        <f>F301</f>
        <v>107206.5</v>
      </c>
      <c r="G300" s="7">
        <f t="shared" ref="G300:H300" si="164">G301</f>
        <v>101845.6</v>
      </c>
      <c r="H300" s="7">
        <f t="shared" si="164"/>
        <v>96485.7</v>
      </c>
    </row>
    <row r="301" spans="1:8">
      <c r="A301" s="21" t="s">
        <v>497</v>
      </c>
      <c r="B301" s="20" t="s">
        <v>498</v>
      </c>
      <c r="C301" s="20"/>
      <c r="D301" s="3"/>
      <c r="E301" s="3"/>
      <c r="F301" s="7">
        <f>F302+F303+F306+F308+F311+F314+F317+F319+F321+F324+F327+F329+F331+F333+F335+F337+F340+F343+F346+F348+F351+F353+F355+F358</f>
        <v>107206.5</v>
      </c>
      <c r="G301" s="7">
        <f t="shared" ref="G301:H301" si="165">G302+G303+G306+G308+G311+G314+G317+G319+G321+G324+G327+G329+G331+G333+G335+G337+G340+G343+G346+G348+G351+G353+G355+G358</f>
        <v>101845.6</v>
      </c>
      <c r="H301" s="7">
        <f t="shared" si="165"/>
        <v>96485.7</v>
      </c>
    </row>
    <row r="302" spans="1:8" ht="31.5">
      <c r="A302" s="22" t="s">
        <v>22</v>
      </c>
      <c r="B302" s="20" t="s">
        <v>498</v>
      </c>
      <c r="C302" s="20">
        <v>200</v>
      </c>
      <c r="D302" s="3" t="s">
        <v>61</v>
      </c>
      <c r="E302" s="3" t="s">
        <v>24</v>
      </c>
      <c r="F302" s="7">
        <f>Ведомственная!G439</f>
        <v>107206.5</v>
      </c>
      <c r="G302" s="7">
        <f>Ведомственная!H439</f>
        <v>101845.6</v>
      </c>
      <c r="H302" s="7">
        <f>Ведомственная!I439</f>
        <v>96485.7</v>
      </c>
    </row>
    <row r="303" spans="1:8" hidden="1" outlineLevel="1">
      <c r="A303" s="22"/>
      <c r="B303" s="20" t="s">
        <v>647</v>
      </c>
      <c r="C303" s="20"/>
      <c r="D303" s="3"/>
      <c r="E303" s="3"/>
      <c r="F303" s="7">
        <f>F304+F305</f>
        <v>0</v>
      </c>
      <c r="G303" s="7">
        <f t="shared" ref="G303:H303" si="166">G304+G305</f>
        <v>0</v>
      </c>
      <c r="H303" s="7">
        <f t="shared" si="166"/>
        <v>0</v>
      </c>
    </row>
    <row r="304" spans="1:8" hidden="1" outlineLevel="1">
      <c r="A304" s="218"/>
      <c r="B304" s="20" t="s">
        <v>647</v>
      </c>
      <c r="C304" s="20">
        <v>200</v>
      </c>
      <c r="D304" s="3" t="s">
        <v>7</v>
      </c>
      <c r="E304" s="3" t="s">
        <v>64</v>
      </c>
      <c r="F304" s="7">
        <f>Ведомственная!G241</f>
        <v>0</v>
      </c>
      <c r="G304" s="7">
        <f>Ведомственная!H241</f>
        <v>0</v>
      </c>
      <c r="H304" s="7">
        <f>Ведомственная!I241</f>
        <v>0</v>
      </c>
    </row>
    <row r="305" spans="1:8" hidden="1" outlineLevel="1">
      <c r="A305" s="216"/>
      <c r="B305" s="20" t="s">
        <v>647</v>
      </c>
      <c r="C305" s="20">
        <v>200</v>
      </c>
      <c r="D305" s="3" t="s">
        <v>61</v>
      </c>
      <c r="E305" s="3" t="s">
        <v>24</v>
      </c>
      <c r="F305" s="7">
        <f>Ведомственная!G441</f>
        <v>0</v>
      </c>
      <c r="G305" s="7">
        <f>Ведомственная!H441</f>
        <v>0</v>
      </c>
      <c r="H305" s="7">
        <f>Ведомственная!I441</f>
        <v>0</v>
      </c>
    </row>
    <row r="306" spans="1:8" hidden="1" outlineLevel="1">
      <c r="A306" s="22"/>
      <c r="B306" s="20" t="s">
        <v>667</v>
      </c>
      <c r="C306" s="20"/>
      <c r="D306" s="3"/>
      <c r="E306" s="3"/>
      <c r="F306" s="7">
        <f>F307</f>
        <v>0</v>
      </c>
      <c r="G306" s="7">
        <f t="shared" ref="G306:H306" si="167">G307</f>
        <v>0</v>
      </c>
      <c r="H306" s="7">
        <f t="shared" si="167"/>
        <v>0</v>
      </c>
    </row>
    <row r="307" spans="1:8" hidden="1" outlineLevel="1">
      <c r="A307" s="22"/>
      <c r="B307" s="20" t="s">
        <v>667</v>
      </c>
      <c r="C307" s="20">
        <v>200</v>
      </c>
      <c r="D307" s="3" t="s">
        <v>61</v>
      </c>
      <c r="E307" s="3" t="s">
        <v>24</v>
      </c>
      <c r="F307" s="7">
        <f>Ведомственная!G443</f>
        <v>0</v>
      </c>
      <c r="G307" s="7">
        <f>Ведомственная!H443</f>
        <v>0</v>
      </c>
      <c r="H307" s="7">
        <f>Ведомственная!I443</f>
        <v>0</v>
      </c>
    </row>
    <row r="308" spans="1:8" hidden="1" outlineLevel="1">
      <c r="A308" s="22"/>
      <c r="B308" s="20" t="s">
        <v>648</v>
      </c>
      <c r="C308" s="20"/>
      <c r="D308" s="3"/>
      <c r="E308" s="3"/>
      <c r="F308" s="7">
        <f>F309+F310</f>
        <v>0</v>
      </c>
      <c r="G308" s="7">
        <f t="shared" ref="G308:H308" si="168">G309+G310</f>
        <v>0</v>
      </c>
      <c r="H308" s="7">
        <f t="shared" si="168"/>
        <v>0</v>
      </c>
    </row>
    <row r="309" spans="1:8" hidden="1" outlineLevel="1">
      <c r="A309" s="218"/>
      <c r="B309" s="20" t="s">
        <v>648</v>
      </c>
      <c r="C309" s="20">
        <v>200</v>
      </c>
      <c r="D309" s="3" t="s">
        <v>7</v>
      </c>
      <c r="E309" s="3" t="s">
        <v>64</v>
      </c>
      <c r="F309" s="7">
        <f>Ведомственная!G243</f>
        <v>0</v>
      </c>
      <c r="G309" s="7">
        <f>Ведомственная!H243</f>
        <v>0</v>
      </c>
      <c r="H309" s="7">
        <f>Ведомственная!I243</f>
        <v>0</v>
      </c>
    </row>
    <row r="310" spans="1:8" hidden="1" outlineLevel="1">
      <c r="A310" s="216"/>
      <c r="B310" s="20" t="s">
        <v>648</v>
      </c>
      <c r="C310" s="20">
        <v>200</v>
      </c>
      <c r="D310" s="3" t="s">
        <v>61</v>
      </c>
      <c r="E310" s="3" t="s">
        <v>24</v>
      </c>
      <c r="F310" s="7">
        <f>Ведомственная!G445</f>
        <v>0</v>
      </c>
      <c r="G310" s="7">
        <f>Ведомственная!H445</f>
        <v>0</v>
      </c>
      <c r="H310" s="7">
        <f>Ведомственная!I445</f>
        <v>0</v>
      </c>
    </row>
    <row r="311" spans="1:8" hidden="1" outlineLevel="1">
      <c r="A311" s="22"/>
      <c r="B311" s="20" t="s">
        <v>649</v>
      </c>
      <c r="C311" s="20"/>
      <c r="D311" s="3"/>
      <c r="E311" s="3"/>
      <c r="F311" s="7">
        <f>F312+F313</f>
        <v>0</v>
      </c>
      <c r="G311" s="7">
        <f t="shared" ref="G311:H311" si="169">G312+G313</f>
        <v>0</v>
      </c>
      <c r="H311" s="7">
        <f t="shared" si="169"/>
        <v>0</v>
      </c>
    </row>
    <row r="312" spans="1:8" hidden="1" outlineLevel="1">
      <c r="A312" s="218"/>
      <c r="B312" s="20" t="s">
        <v>649</v>
      </c>
      <c r="C312" s="20">
        <v>200</v>
      </c>
      <c r="D312" s="3" t="s">
        <v>7</v>
      </c>
      <c r="E312" s="3" t="s">
        <v>64</v>
      </c>
      <c r="F312" s="7">
        <f>Ведомственная!G245</f>
        <v>0</v>
      </c>
      <c r="G312" s="7">
        <f>Ведомственная!H245</f>
        <v>0</v>
      </c>
      <c r="H312" s="7">
        <f>Ведомственная!I245</f>
        <v>0</v>
      </c>
    </row>
    <row r="313" spans="1:8" hidden="1" outlineLevel="1">
      <c r="A313" s="216"/>
      <c r="B313" s="20" t="s">
        <v>649</v>
      </c>
      <c r="C313" s="20">
        <v>200</v>
      </c>
      <c r="D313" s="3" t="s">
        <v>61</v>
      </c>
      <c r="E313" s="3" t="s">
        <v>24</v>
      </c>
      <c r="F313" s="7">
        <f>Ведомственная!G447</f>
        <v>0</v>
      </c>
      <c r="G313" s="7">
        <f>Ведомственная!H447</f>
        <v>0</v>
      </c>
      <c r="H313" s="7">
        <f>Ведомственная!I447</f>
        <v>0</v>
      </c>
    </row>
    <row r="314" spans="1:8" hidden="1" outlineLevel="1">
      <c r="A314" s="22"/>
      <c r="B314" s="20" t="s">
        <v>650</v>
      </c>
      <c r="C314" s="20"/>
      <c r="D314" s="3"/>
      <c r="E314" s="3"/>
      <c r="F314" s="7">
        <f>F315+F316</f>
        <v>0</v>
      </c>
      <c r="G314" s="7">
        <f t="shared" ref="G314:H314" si="170">G315+G316</f>
        <v>0</v>
      </c>
      <c r="H314" s="7">
        <f t="shared" si="170"/>
        <v>0</v>
      </c>
    </row>
    <row r="315" spans="1:8" hidden="1" outlineLevel="1">
      <c r="A315" s="218"/>
      <c r="B315" s="20" t="s">
        <v>650</v>
      </c>
      <c r="C315" s="20">
        <v>200</v>
      </c>
      <c r="D315" s="3" t="s">
        <v>7</v>
      </c>
      <c r="E315" s="3" t="s">
        <v>64</v>
      </c>
      <c r="F315" s="7">
        <f>Ведомственная!G247</f>
        <v>0</v>
      </c>
      <c r="G315" s="7">
        <f>Ведомственная!H247</f>
        <v>0</v>
      </c>
      <c r="H315" s="7">
        <f>Ведомственная!I247</f>
        <v>0</v>
      </c>
    </row>
    <row r="316" spans="1:8" hidden="1" outlineLevel="1">
      <c r="A316" s="216"/>
      <c r="B316" s="20" t="s">
        <v>650</v>
      </c>
      <c r="C316" s="20">
        <v>200</v>
      </c>
      <c r="D316" s="3" t="s">
        <v>61</v>
      </c>
      <c r="E316" s="3" t="s">
        <v>24</v>
      </c>
      <c r="F316" s="7">
        <f>Ведомственная!G449</f>
        <v>0</v>
      </c>
      <c r="G316" s="7">
        <f>Ведомственная!H449</f>
        <v>0</v>
      </c>
      <c r="H316" s="7">
        <f>Ведомственная!I449</f>
        <v>0</v>
      </c>
    </row>
    <row r="317" spans="1:8" hidden="1" outlineLevel="1">
      <c r="A317" s="22"/>
      <c r="B317" s="20" t="s">
        <v>651</v>
      </c>
      <c r="C317" s="20"/>
      <c r="D317" s="3"/>
      <c r="E317" s="3"/>
      <c r="F317" s="7">
        <f>F318</f>
        <v>0</v>
      </c>
      <c r="G317" s="7">
        <f t="shared" ref="G317" si="171">G318</f>
        <v>0</v>
      </c>
      <c r="H317" s="7">
        <f t="shared" ref="H317" si="172">H318</f>
        <v>0</v>
      </c>
    </row>
    <row r="318" spans="1:8" hidden="1" outlineLevel="1">
      <c r="A318" s="22"/>
      <c r="B318" s="20" t="s">
        <v>651</v>
      </c>
      <c r="C318" s="20">
        <v>200</v>
      </c>
      <c r="D318" s="3" t="s">
        <v>7</v>
      </c>
      <c r="E318" s="3" t="s">
        <v>64</v>
      </c>
      <c r="F318" s="7">
        <f>Ведомственная!G249</f>
        <v>0</v>
      </c>
      <c r="G318" s="7">
        <f>Ведомственная!H249</f>
        <v>0</v>
      </c>
      <c r="H318" s="7">
        <f>Ведомственная!I249</f>
        <v>0</v>
      </c>
    </row>
    <row r="319" spans="1:8" hidden="1" outlineLevel="1">
      <c r="A319" s="22"/>
      <c r="B319" s="20" t="s">
        <v>652</v>
      </c>
      <c r="C319" s="20"/>
      <c r="D319" s="3"/>
      <c r="E319" s="3"/>
      <c r="F319" s="7">
        <f>F320</f>
        <v>0</v>
      </c>
      <c r="G319" s="7">
        <f t="shared" ref="G319" si="173">G320</f>
        <v>0</v>
      </c>
      <c r="H319" s="7">
        <f t="shared" ref="H319" si="174">H320</f>
        <v>0</v>
      </c>
    </row>
    <row r="320" spans="1:8" hidden="1" outlineLevel="1">
      <c r="A320" s="22"/>
      <c r="B320" s="20" t="s">
        <v>652</v>
      </c>
      <c r="C320" s="20">
        <v>200</v>
      </c>
      <c r="D320" s="3" t="s">
        <v>7</v>
      </c>
      <c r="E320" s="3" t="s">
        <v>64</v>
      </c>
      <c r="F320" s="7">
        <f>Ведомственная!G251</f>
        <v>0</v>
      </c>
      <c r="G320" s="7">
        <f>Ведомственная!H251</f>
        <v>0</v>
      </c>
      <c r="H320" s="7">
        <f>Ведомственная!I251</f>
        <v>0</v>
      </c>
    </row>
    <row r="321" spans="1:8" hidden="1" outlineLevel="1">
      <c r="A321" s="22"/>
      <c r="B321" s="20" t="s">
        <v>653</v>
      </c>
      <c r="C321" s="20"/>
      <c r="D321" s="3"/>
      <c r="E321" s="3"/>
      <c r="F321" s="7">
        <f>F322+F323</f>
        <v>0</v>
      </c>
      <c r="G321" s="7">
        <f t="shared" ref="G321:H321" si="175">G322+G323</f>
        <v>0</v>
      </c>
      <c r="H321" s="7">
        <f t="shared" si="175"/>
        <v>0</v>
      </c>
    </row>
    <row r="322" spans="1:8" hidden="1" outlineLevel="1">
      <c r="A322" s="218"/>
      <c r="B322" s="20" t="s">
        <v>653</v>
      </c>
      <c r="C322" s="20">
        <v>200</v>
      </c>
      <c r="D322" s="3" t="s">
        <v>7</v>
      </c>
      <c r="E322" s="3" t="s">
        <v>64</v>
      </c>
      <c r="F322" s="7">
        <f>Ведомственная!G253</f>
        <v>0</v>
      </c>
      <c r="G322" s="7">
        <f>Ведомственная!H253</f>
        <v>0</v>
      </c>
      <c r="H322" s="7">
        <f>Ведомственная!I253</f>
        <v>0</v>
      </c>
    </row>
    <row r="323" spans="1:8" hidden="1" outlineLevel="1">
      <c r="A323" s="216"/>
      <c r="B323" s="20" t="s">
        <v>653</v>
      </c>
      <c r="C323" s="20">
        <v>200</v>
      </c>
      <c r="D323" s="3" t="s">
        <v>61</v>
      </c>
      <c r="E323" s="3" t="s">
        <v>24</v>
      </c>
      <c r="F323" s="7">
        <f>Ведомственная!G451</f>
        <v>0</v>
      </c>
      <c r="G323" s="7">
        <f>Ведомственная!H451</f>
        <v>0</v>
      </c>
      <c r="H323" s="7">
        <f>Ведомственная!I451</f>
        <v>0</v>
      </c>
    </row>
    <row r="324" spans="1:8" hidden="1" outlineLevel="1">
      <c r="A324" s="22"/>
      <c r="B324" s="20" t="s">
        <v>654</v>
      </c>
      <c r="C324" s="20"/>
      <c r="D324" s="3"/>
      <c r="E324" s="3"/>
      <c r="F324" s="7">
        <f>F325+F326</f>
        <v>0</v>
      </c>
      <c r="G324" s="7">
        <f t="shared" ref="G324:H324" si="176">G325+G326</f>
        <v>0</v>
      </c>
      <c r="H324" s="7">
        <f t="shared" si="176"/>
        <v>0</v>
      </c>
    </row>
    <row r="325" spans="1:8" hidden="1" outlineLevel="1">
      <c r="A325" s="218"/>
      <c r="B325" s="20" t="s">
        <v>654</v>
      </c>
      <c r="C325" s="20">
        <v>200</v>
      </c>
      <c r="D325" s="3" t="s">
        <v>7</v>
      </c>
      <c r="E325" s="3" t="s">
        <v>64</v>
      </c>
      <c r="F325" s="7">
        <f>Ведомственная!G255</f>
        <v>0</v>
      </c>
      <c r="G325" s="7">
        <f>Ведомственная!H255</f>
        <v>0</v>
      </c>
      <c r="H325" s="7">
        <f>Ведомственная!I255</f>
        <v>0</v>
      </c>
    </row>
    <row r="326" spans="1:8" hidden="1" outlineLevel="1">
      <c r="A326" s="216"/>
      <c r="B326" s="20" t="s">
        <v>654</v>
      </c>
      <c r="C326" s="20">
        <v>200</v>
      </c>
      <c r="D326" s="3" t="s">
        <v>61</v>
      </c>
      <c r="E326" s="3" t="s">
        <v>24</v>
      </c>
      <c r="F326" s="7">
        <f>Ведомственная!G453</f>
        <v>0</v>
      </c>
      <c r="G326" s="7">
        <f>Ведомственная!H453</f>
        <v>0</v>
      </c>
      <c r="H326" s="7">
        <f>Ведомственная!I453</f>
        <v>0</v>
      </c>
    </row>
    <row r="327" spans="1:8" hidden="1" outlineLevel="1">
      <c r="A327" s="22"/>
      <c r="B327" s="20" t="s">
        <v>655</v>
      </c>
      <c r="C327" s="20"/>
      <c r="D327" s="3"/>
      <c r="E327" s="3"/>
      <c r="F327" s="7">
        <f>F328</f>
        <v>0</v>
      </c>
      <c r="G327" s="7">
        <f t="shared" ref="G327" si="177">G328</f>
        <v>0</v>
      </c>
      <c r="H327" s="7">
        <f t="shared" ref="H327" si="178">H328</f>
        <v>0</v>
      </c>
    </row>
    <row r="328" spans="1:8" hidden="1" outlineLevel="1">
      <c r="A328" s="22"/>
      <c r="B328" s="20" t="s">
        <v>655</v>
      </c>
      <c r="C328" s="20">
        <v>200</v>
      </c>
      <c r="D328" s="3" t="s">
        <v>7</v>
      </c>
      <c r="E328" s="3" t="s">
        <v>64</v>
      </c>
      <c r="F328" s="7">
        <f>Ведомственная!G257</f>
        <v>0</v>
      </c>
      <c r="G328" s="7">
        <f>Ведомственная!H257</f>
        <v>0</v>
      </c>
      <c r="H328" s="7">
        <f>Ведомственная!I257</f>
        <v>0</v>
      </c>
    </row>
    <row r="329" spans="1:8" ht="36.75" hidden="1" customHeight="1" outlineLevel="1">
      <c r="A329" s="22"/>
      <c r="B329" s="20" t="s">
        <v>656</v>
      </c>
      <c r="C329" s="20"/>
      <c r="D329" s="3"/>
      <c r="E329" s="3"/>
      <c r="F329" s="7">
        <f>F330</f>
        <v>0</v>
      </c>
      <c r="G329" s="7">
        <f t="shared" ref="G329" si="179">G330</f>
        <v>0</v>
      </c>
      <c r="H329" s="7">
        <f t="shared" ref="H329" si="180">H330</f>
        <v>0</v>
      </c>
    </row>
    <row r="330" spans="1:8" hidden="1" outlineLevel="1">
      <c r="A330" s="22"/>
      <c r="B330" s="20" t="s">
        <v>656</v>
      </c>
      <c r="C330" s="20">
        <v>200</v>
      </c>
      <c r="D330" s="3" t="s">
        <v>7</v>
      </c>
      <c r="E330" s="3" t="s">
        <v>64</v>
      </c>
      <c r="F330" s="7">
        <f>Ведомственная!G259</f>
        <v>0</v>
      </c>
      <c r="G330" s="7">
        <f>Ведомственная!H259</f>
        <v>0</v>
      </c>
      <c r="H330" s="7">
        <f>Ведомственная!I259</f>
        <v>0</v>
      </c>
    </row>
    <row r="331" spans="1:8" ht="39.75" hidden="1" customHeight="1" outlineLevel="1">
      <c r="A331" s="22"/>
      <c r="B331" s="20" t="s">
        <v>668</v>
      </c>
      <c r="C331" s="20"/>
      <c r="D331" s="3"/>
      <c r="E331" s="3"/>
      <c r="F331" s="7">
        <f>F332</f>
        <v>0</v>
      </c>
      <c r="G331" s="7">
        <f t="shared" ref="G331:H331" si="181">G332</f>
        <v>0</v>
      </c>
      <c r="H331" s="7">
        <f t="shared" si="181"/>
        <v>0</v>
      </c>
    </row>
    <row r="332" spans="1:8" hidden="1" outlineLevel="1">
      <c r="A332" s="22"/>
      <c r="B332" s="20" t="s">
        <v>670</v>
      </c>
      <c r="C332" s="20">
        <v>200</v>
      </c>
      <c r="D332" s="3" t="s">
        <v>61</v>
      </c>
      <c r="E332" s="3" t="s">
        <v>24</v>
      </c>
      <c r="F332" s="7">
        <f>Ведомственная!G455</f>
        <v>0</v>
      </c>
      <c r="G332" s="7">
        <f>Ведомственная!H455</f>
        <v>0</v>
      </c>
      <c r="H332" s="7">
        <f>Ведомственная!I455</f>
        <v>0</v>
      </c>
    </row>
    <row r="333" spans="1:8" hidden="1" outlineLevel="1">
      <c r="A333" s="22"/>
      <c r="B333" s="20" t="s">
        <v>657</v>
      </c>
      <c r="C333" s="20"/>
      <c r="D333" s="3"/>
      <c r="E333" s="3"/>
      <c r="F333" s="7">
        <f>F334</f>
        <v>0</v>
      </c>
      <c r="G333" s="7">
        <f t="shared" ref="G333" si="182">G334</f>
        <v>0</v>
      </c>
      <c r="H333" s="7">
        <f t="shared" ref="H333" si="183">H334</f>
        <v>0</v>
      </c>
    </row>
    <row r="334" spans="1:8" hidden="1" outlineLevel="1">
      <c r="A334" s="22"/>
      <c r="B334" s="20" t="s">
        <v>657</v>
      </c>
      <c r="C334" s="20">
        <v>200</v>
      </c>
      <c r="D334" s="3" t="s">
        <v>7</v>
      </c>
      <c r="E334" s="3" t="s">
        <v>64</v>
      </c>
      <c r="F334" s="7">
        <f>Ведомственная!G261</f>
        <v>0</v>
      </c>
      <c r="G334" s="7">
        <f>Ведомственная!H261</f>
        <v>0</v>
      </c>
      <c r="H334" s="7">
        <f>Ведомственная!I261</f>
        <v>0</v>
      </c>
    </row>
    <row r="335" spans="1:8" ht="38.25" hidden="1" customHeight="1" outlineLevel="1">
      <c r="A335" s="22"/>
      <c r="B335" s="20" t="s">
        <v>658</v>
      </c>
      <c r="C335" s="20"/>
      <c r="D335" s="3"/>
      <c r="E335" s="3"/>
      <c r="F335" s="7">
        <f>F336</f>
        <v>0</v>
      </c>
      <c r="G335" s="7">
        <f t="shared" ref="G335" si="184">G336</f>
        <v>0</v>
      </c>
      <c r="H335" s="7">
        <f t="shared" ref="H335" si="185">H336</f>
        <v>0</v>
      </c>
    </row>
    <row r="336" spans="1:8" hidden="1" outlineLevel="1">
      <c r="A336" s="22"/>
      <c r="B336" s="20" t="s">
        <v>658</v>
      </c>
      <c r="C336" s="20">
        <v>200</v>
      </c>
      <c r="D336" s="3" t="s">
        <v>7</v>
      </c>
      <c r="E336" s="3" t="s">
        <v>64</v>
      </c>
      <c r="F336" s="7">
        <f>Ведомственная!G263</f>
        <v>0</v>
      </c>
      <c r="G336" s="7">
        <f>Ведомственная!H263</f>
        <v>0</v>
      </c>
      <c r="H336" s="7">
        <f>Ведомственная!I263</f>
        <v>0</v>
      </c>
    </row>
    <row r="337" spans="1:8" hidden="1" outlineLevel="1">
      <c r="A337" s="22"/>
      <c r="B337" s="20" t="s">
        <v>659</v>
      </c>
      <c r="C337" s="20"/>
      <c r="D337" s="3"/>
      <c r="E337" s="3"/>
      <c r="F337" s="7">
        <f>F338+F339</f>
        <v>0</v>
      </c>
      <c r="G337" s="7">
        <f t="shared" ref="G337:H337" si="186">G338+G339</f>
        <v>0</v>
      </c>
      <c r="H337" s="7">
        <f t="shared" si="186"/>
        <v>0</v>
      </c>
    </row>
    <row r="338" spans="1:8" hidden="1" outlineLevel="1">
      <c r="A338" s="218"/>
      <c r="B338" s="20" t="s">
        <v>659</v>
      </c>
      <c r="C338" s="20">
        <v>200</v>
      </c>
      <c r="D338" s="3" t="s">
        <v>7</v>
      </c>
      <c r="E338" s="3" t="s">
        <v>64</v>
      </c>
      <c r="F338" s="7">
        <f>Ведомственная!G265</f>
        <v>0</v>
      </c>
      <c r="G338" s="7">
        <f>Ведомственная!H265</f>
        <v>0</v>
      </c>
      <c r="H338" s="7">
        <f>Ведомственная!I265</f>
        <v>0</v>
      </c>
    </row>
    <row r="339" spans="1:8" hidden="1" outlineLevel="1">
      <c r="A339" s="216"/>
      <c r="B339" s="20" t="s">
        <v>659</v>
      </c>
      <c r="C339" s="20">
        <v>200</v>
      </c>
      <c r="D339" s="3" t="s">
        <v>61</v>
      </c>
      <c r="E339" s="3" t="s">
        <v>24</v>
      </c>
      <c r="F339" s="7">
        <f>Ведомственная!G457</f>
        <v>0</v>
      </c>
      <c r="G339" s="7">
        <f>Ведомственная!H457</f>
        <v>0</v>
      </c>
      <c r="H339" s="7">
        <f>Ведомственная!I457</f>
        <v>0</v>
      </c>
    </row>
    <row r="340" spans="1:8" hidden="1" outlineLevel="1">
      <c r="A340" s="22"/>
      <c r="B340" s="20" t="s">
        <v>660</v>
      </c>
      <c r="C340" s="20"/>
      <c r="D340" s="3"/>
      <c r="E340" s="3"/>
      <c r="F340" s="7">
        <f>F341+F342</f>
        <v>0</v>
      </c>
      <c r="G340" s="7">
        <f t="shared" ref="G340:H340" si="187">G341+G342</f>
        <v>0</v>
      </c>
      <c r="H340" s="7">
        <f t="shared" si="187"/>
        <v>0</v>
      </c>
    </row>
    <row r="341" spans="1:8" hidden="1" outlineLevel="1">
      <c r="A341" s="218"/>
      <c r="B341" s="20" t="s">
        <v>660</v>
      </c>
      <c r="C341" s="20">
        <v>200</v>
      </c>
      <c r="D341" s="3" t="s">
        <v>7</v>
      </c>
      <c r="E341" s="3" t="s">
        <v>64</v>
      </c>
      <c r="F341" s="7">
        <f>Ведомственная!G267</f>
        <v>0</v>
      </c>
      <c r="G341" s="7">
        <f>Ведомственная!H267</f>
        <v>0</v>
      </c>
      <c r="H341" s="7">
        <f>Ведомственная!I267</f>
        <v>0</v>
      </c>
    </row>
    <row r="342" spans="1:8" hidden="1" outlineLevel="1">
      <c r="A342" s="216"/>
      <c r="B342" s="20" t="s">
        <v>660</v>
      </c>
      <c r="C342" s="20">
        <v>200</v>
      </c>
      <c r="D342" s="3" t="s">
        <v>61</v>
      </c>
      <c r="E342" s="3" t="s">
        <v>24</v>
      </c>
      <c r="F342" s="7">
        <f>Ведомственная!G459</f>
        <v>0</v>
      </c>
      <c r="G342" s="7">
        <f>Ведомственная!H459</f>
        <v>0</v>
      </c>
      <c r="H342" s="7">
        <f>Ведомственная!I459</f>
        <v>0</v>
      </c>
    </row>
    <row r="343" spans="1:8" hidden="1" outlineLevel="1">
      <c r="A343" s="22"/>
      <c r="B343" s="20" t="s">
        <v>661</v>
      </c>
      <c r="C343" s="20"/>
      <c r="D343" s="3"/>
      <c r="E343" s="3"/>
      <c r="F343" s="7">
        <f>F344+F345</f>
        <v>0</v>
      </c>
      <c r="G343" s="7">
        <f t="shared" ref="G343:H343" si="188">G344+G345</f>
        <v>0</v>
      </c>
      <c r="H343" s="7">
        <f t="shared" si="188"/>
        <v>0</v>
      </c>
    </row>
    <row r="344" spans="1:8" hidden="1" outlineLevel="1">
      <c r="A344" s="218"/>
      <c r="B344" s="20" t="s">
        <v>661</v>
      </c>
      <c r="C344" s="20">
        <v>200</v>
      </c>
      <c r="D344" s="3" t="s">
        <v>7</v>
      </c>
      <c r="E344" s="3" t="s">
        <v>64</v>
      </c>
      <c r="F344" s="7">
        <f>Ведомственная!G269</f>
        <v>0</v>
      </c>
      <c r="G344" s="7">
        <f>Ведомственная!H269</f>
        <v>0</v>
      </c>
      <c r="H344" s="7">
        <f>Ведомственная!I269</f>
        <v>0</v>
      </c>
    </row>
    <row r="345" spans="1:8" hidden="1" outlineLevel="1">
      <c r="A345" s="216"/>
      <c r="B345" s="20" t="s">
        <v>661</v>
      </c>
      <c r="C345" s="20">
        <v>200</v>
      </c>
      <c r="D345" s="3" t="s">
        <v>61</v>
      </c>
      <c r="E345" s="3" t="s">
        <v>24</v>
      </c>
      <c r="F345" s="7">
        <f>Ведомственная!G461</f>
        <v>0</v>
      </c>
      <c r="G345" s="7">
        <f>Ведомственная!H461</f>
        <v>0</v>
      </c>
      <c r="H345" s="7">
        <f>Ведомственная!I461</f>
        <v>0</v>
      </c>
    </row>
    <row r="346" spans="1:8" hidden="1" outlineLevel="1">
      <c r="A346" s="22"/>
      <c r="B346" s="20" t="s">
        <v>662</v>
      </c>
      <c r="C346" s="20"/>
      <c r="D346" s="3"/>
      <c r="E346" s="3"/>
      <c r="F346" s="7">
        <f>F347</f>
        <v>0</v>
      </c>
      <c r="G346" s="7">
        <f t="shared" ref="G346" si="189">G347</f>
        <v>0</v>
      </c>
      <c r="H346" s="7">
        <f t="shared" ref="H346" si="190">H347</f>
        <v>0</v>
      </c>
    </row>
    <row r="347" spans="1:8" hidden="1" outlineLevel="1">
      <c r="A347" s="22"/>
      <c r="B347" s="20" t="s">
        <v>662</v>
      </c>
      <c r="C347" s="20">
        <v>200</v>
      </c>
      <c r="D347" s="3" t="s">
        <v>7</v>
      </c>
      <c r="E347" s="3" t="s">
        <v>64</v>
      </c>
      <c r="F347" s="7">
        <f>Ведомственная!G271</f>
        <v>0</v>
      </c>
      <c r="G347" s="7">
        <f>Ведомственная!H271</f>
        <v>0</v>
      </c>
      <c r="H347" s="7">
        <f>Ведомственная!I271</f>
        <v>0</v>
      </c>
    </row>
    <row r="348" spans="1:8" hidden="1" outlineLevel="1">
      <c r="A348" s="22"/>
      <c r="B348" s="20" t="s">
        <v>663</v>
      </c>
      <c r="C348" s="20"/>
      <c r="D348" s="3"/>
      <c r="E348" s="3"/>
      <c r="F348" s="7">
        <f>F349+F350</f>
        <v>0</v>
      </c>
      <c r="G348" s="7">
        <f t="shared" ref="G348:H348" si="191">G349+G350</f>
        <v>0</v>
      </c>
      <c r="H348" s="7">
        <f t="shared" si="191"/>
        <v>0</v>
      </c>
    </row>
    <row r="349" spans="1:8" hidden="1" outlineLevel="1">
      <c r="A349" s="218"/>
      <c r="B349" s="20" t="s">
        <v>663</v>
      </c>
      <c r="C349" s="20">
        <v>200</v>
      </c>
      <c r="D349" s="3" t="s">
        <v>7</v>
      </c>
      <c r="E349" s="3" t="s">
        <v>64</v>
      </c>
      <c r="F349" s="7">
        <f>Ведомственная!G273</f>
        <v>0</v>
      </c>
      <c r="G349" s="7">
        <f>Ведомственная!H273</f>
        <v>0</v>
      </c>
      <c r="H349" s="7">
        <f>Ведомственная!I273</f>
        <v>0</v>
      </c>
    </row>
    <row r="350" spans="1:8" hidden="1" outlineLevel="1">
      <c r="A350" s="216"/>
      <c r="B350" s="20" t="s">
        <v>663</v>
      </c>
      <c r="C350" s="20">
        <v>200</v>
      </c>
      <c r="D350" s="3" t="s">
        <v>61</v>
      </c>
      <c r="E350" s="3" t="s">
        <v>24</v>
      </c>
      <c r="F350" s="7">
        <f>Ведомственная!G463</f>
        <v>0</v>
      </c>
      <c r="G350" s="7">
        <f>Ведомственная!H463</f>
        <v>0</v>
      </c>
      <c r="H350" s="7">
        <f>Ведомственная!I463</f>
        <v>0</v>
      </c>
    </row>
    <row r="351" spans="1:8" hidden="1" outlineLevel="1">
      <c r="A351" s="22"/>
      <c r="B351" s="20" t="s">
        <v>664</v>
      </c>
      <c r="C351" s="20"/>
      <c r="D351" s="3"/>
      <c r="E351" s="3"/>
      <c r="F351" s="7">
        <f>F352</f>
        <v>0</v>
      </c>
      <c r="G351" s="7">
        <f t="shared" ref="G351" si="192">G352</f>
        <v>0</v>
      </c>
      <c r="H351" s="7">
        <f t="shared" ref="H351" si="193">H352</f>
        <v>0</v>
      </c>
    </row>
    <row r="352" spans="1:8" hidden="1" outlineLevel="1">
      <c r="A352" s="22"/>
      <c r="B352" s="20" t="s">
        <v>664</v>
      </c>
      <c r="C352" s="20">
        <v>200</v>
      </c>
      <c r="D352" s="3" t="s">
        <v>7</v>
      </c>
      <c r="E352" s="3" t="s">
        <v>64</v>
      </c>
      <c r="F352" s="7">
        <f>Ведомственная!G275</f>
        <v>0</v>
      </c>
      <c r="G352" s="7">
        <f>Ведомственная!H275</f>
        <v>0</v>
      </c>
      <c r="H352" s="7">
        <f>Ведомственная!I275</f>
        <v>0</v>
      </c>
    </row>
    <row r="353" spans="1:8" hidden="1" outlineLevel="1">
      <c r="A353" s="22"/>
      <c r="B353" s="20" t="s">
        <v>669</v>
      </c>
      <c r="C353" s="20"/>
      <c r="D353" s="3"/>
      <c r="E353" s="3"/>
      <c r="F353" s="7">
        <f>F354</f>
        <v>0</v>
      </c>
      <c r="G353" s="7">
        <f t="shared" ref="G353:H353" si="194">G354</f>
        <v>0</v>
      </c>
      <c r="H353" s="7">
        <f t="shared" si="194"/>
        <v>0</v>
      </c>
    </row>
    <row r="354" spans="1:8" hidden="1" outlineLevel="1">
      <c r="A354" s="22"/>
      <c r="B354" s="20" t="s">
        <v>669</v>
      </c>
      <c r="C354" s="20">
        <v>200</v>
      </c>
      <c r="D354" s="3" t="s">
        <v>61</v>
      </c>
      <c r="E354" s="3" t="s">
        <v>24</v>
      </c>
      <c r="F354" s="7">
        <f>Ведомственная!G465</f>
        <v>0</v>
      </c>
      <c r="G354" s="7">
        <f>Ведомственная!H465</f>
        <v>0</v>
      </c>
      <c r="H354" s="7">
        <f>Ведомственная!I465</f>
        <v>0</v>
      </c>
    </row>
    <row r="355" spans="1:8" hidden="1" outlineLevel="1">
      <c r="A355" s="22"/>
      <c r="B355" s="20" t="s">
        <v>665</v>
      </c>
      <c r="C355" s="20"/>
      <c r="D355" s="3"/>
      <c r="E355" s="3"/>
      <c r="F355" s="7">
        <f>F356+F357</f>
        <v>0</v>
      </c>
      <c r="G355" s="7">
        <f t="shared" ref="G355:H355" si="195">G356+G357</f>
        <v>0</v>
      </c>
      <c r="H355" s="7">
        <f t="shared" si="195"/>
        <v>0</v>
      </c>
    </row>
    <row r="356" spans="1:8" hidden="1" outlineLevel="1">
      <c r="A356" s="218"/>
      <c r="B356" s="20" t="s">
        <v>665</v>
      </c>
      <c r="C356" s="20">
        <v>200</v>
      </c>
      <c r="D356" s="3" t="s">
        <v>7</v>
      </c>
      <c r="E356" s="3" t="s">
        <v>64</v>
      </c>
      <c r="F356" s="7">
        <f>Ведомственная!G277</f>
        <v>0</v>
      </c>
      <c r="G356" s="7">
        <f>Ведомственная!H277</f>
        <v>0</v>
      </c>
      <c r="H356" s="7">
        <f>Ведомственная!I277</f>
        <v>0</v>
      </c>
    </row>
    <row r="357" spans="1:8" hidden="1" outlineLevel="1">
      <c r="A357" s="216"/>
      <c r="B357" s="20" t="s">
        <v>665</v>
      </c>
      <c r="C357" s="20">
        <v>200</v>
      </c>
      <c r="D357" s="3" t="s">
        <v>61</v>
      </c>
      <c r="E357" s="3" t="s">
        <v>24</v>
      </c>
      <c r="F357" s="7">
        <f>Ведомственная!G467</f>
        <v>0</v>
      </c>
      <c r="G357" s="7">
        <f>Ведомственная!H467</f>
        <v>0</v>
      </c>
      <c r="H357" s="7">
        <f>Ведомственная!I467</f>
        <v>0</v>
      </c>
    </row>
    <row r="358" spans="1:8" hidden="1" outlineLevel="1">
      <c r="A358" s="22"/>
      <c r="B358" s="20" t="s">
        <v>666</v>
      </c>
      <c r="C358" s="20"/>
      <c r="D358" s="3"/>
      <c r="E358" s="3"/>
      <c r="F358" s="7">
        <f>F359+F360</f>
        <v>0</v>
      </c>
      <c r="G358" s="7">
        <f t="shared" ref="G358:H358" si="196">G359+G360</f>
        <v>0</v>
      </c>
      <c r="H358" s="7">
        <f t="shared" si="196"/>
        <v>0</v>
      </c>
    </row>
    <row r="359" spans="1:8" hidden="1" outlineLevel="1">
      <c r="A359" s="218"/>
      <c r="B359" s="20" t="s">
        <v>666</v>
      </c>
      <c r="C359" s="20">
        <v>200</v>
      </c>
      <c r="D359" s="3" t="s">
        <v>7</v>
      </c>
      <c r="E359" s="3" t="s">
        <v>64</v>
      </c>
      <c r="F359" s="7">
        <f>Ведомственная!G279</f>
        <v>0</v>
      </c>
      <c r="G359" s="7">
        <f>Ведомственная!H279</f>
        <v>0</v>
      </c>
      <c r="H359" s="7">
        <f>Ведомственная!I279</f>
        <v>0</v>
      </c>
    </row>
    <row r="360" spans="1:8" hidden="1" outlineLevel="1">
      <c r="A360" s="216"/>
      <c r="B360" s="20" t="s">
        <v>666</v>
      </c>
      <c r="C360" s="20">
        <v>200</v>
      </c>
      <c r="D360" s="3" t="s">
        <v>61</v>
      </c>
      <c r="E360" s="3" t="s">
        <v>24</v>
      </c>
      <c r="F360" s="7">
        <f>Ведомственная!G469</f>
        <v>0</v>
      </c>
      <c r="G360" s="7">
        <f>Ведомственная!H469</f>
        <v>0</v>
      </c>
      <c r="H360" s="7">
        <f>Ведомственная!I469</f>
        <v>0</v>
      </c>
    </row>
    <row r="361" spans="1:8" ht="47.25" collapsed="1">
      <c r="A361" s="51" t="s">
        <v>722</v>
      </c>
      <c r="B361" s="52" t="s">
        <v>230</v>
      </c>
      <c r="C361" s="52"/>
      <c r="D361" s="56"/>
      <c r="E361" s="56"/>
      <c r="F361" s="54">
        <f>F362</f>
        <v>74720.3</v>
      </c>
      <c r="G361" s="54">
        <f t="shared" ref="G361" si="197">G362</f>
        <v>102087.59999999999</v>
      </c>
      <c r="H361" s="54">
        <f t="shared" ref="H361" si="198">H362</f>
        <v>104387.59999999999</v>
      </c>
    </row>
    <row r="362" spans="1:8">
      <c r="A362" s="207" t="s">
        <v>147</v>
      </c>
      <c r="B362" s="20" t="s">
        <v>499</v>
      </c>
      <c r="C362" s="20"/>
      <c r="D362" s="3"/>
      <c r="E362" s="3"/>
      <c r="F362" s="7">
        <f>F363+F366+F369+F372</f>
        <v>74720.3</v>
      </c>
      <c r="G362" s="7">
        <f t="shared" ref="G362:H362" si="199">G363+G366+G369+G372</f>
        <v>102087.59999999999</v>
      </c>
      <c r="H362" s="7">
        <f t="shared" si="199"/>
        <v>104387.59999999999</v>
      </c>
    </row>
    <row r="363" spans="1:8" ht="31.5">
      <c r="A363" s="81" t="s">
        <v>500</v>
      </c>
      <c r="B363" s="20" t="s">
        <v>501</v>
      </c>
      <c r="C363" s="20"/>
      <c r="D363" s="3"/>
      <c r="E363" s="3"/>
      <c r="F363" s="7">
        <f>F364</f>
        <v>10097.700000000001</v>
      </c>
      <c r="G363" s="7">
        <f t="shared" ref="G363:H363" si="200">G364</f>
        <v>13700</v>
      </c>
      <c r="H363" s="7">
        <f t="shared" si="200"/>
        <v>15000</v>
      </c>
    </row>
    <row r="364" spans="1:8">
      <c r="A364" s="49" t="s">
        <v>18</v>
      </c>
      <c r="B364" s="20" t="s">
        <v>550</v>
      </c>
      <c r="C364" s="20"/>
      <c r="D364" s="3"/>
      <c r="E364" s="3"/>
      <c r="F364" s="7">
        <f>F365</f>
        <v>10097.700000000001</v>
      </c>
      <c r="G364" s="7">
        <f t="shared" ref="G364:H364" si="201">G365</f>
        <v>13700</v>
      </c>
      <c r="H364" s="7">
        <f t="shared" si="201"/>
        <v>15000</v>
      </c>
    </row>
    <row r="365" spans="1:8" ht="31.5">
      <c r="A365" s="22" t="s">
        <v>22</v>
      </c>
      <c r="B365" s="20" t="s">
        <v>550</v>
      </c>
      <c r="C365" s="20">
        <v>200</v>
      </c>
      <c r="D365" s="3" t="s">
        <v>61</v>
      </c>
      <c r="E365" s="3" t="s">
        <v>24</v>
      </c>
      <c r="F365" s="7">
        <f>Ведомственная!G474</f>
        <v>10097.700000000001</v>
      </c>
      <c r="G365" s="7">
        <f>Ведомственная!H474</f>
        <v>13700</v>
      </c>
      <c r="H365" s="7">
        <f>Ведомственная!I474</f>
        <v>15000</v>
      </c>
    </row>
    <row r="366" spans="1:8" ht="31.5">
      <c r="A366" s="8" t="s">
        <v>502</v>
      </c>
      <c r="B366" s="20" t="s">
        <v>503</v>
      </c>
      <c r="C366" s="20"/>
      <c r="D366" s="3"/>
      <c r="E366" s="3"/>
      <c r="F366" s="7">
        <f>F367</f>
        <v>4542.1000000000004</v>
      </c>
      <c r="G366" s="7">
        <f t="shared" ref="G366:H366" si="202">G367</f>
        <v>6000</v>
      </c>
      <c r="H366" s="7">
        <f t="shared" si="202"/>
        <v>7000</v>
      </c>
    </row>
    <row r="367" spans="1:8">
      <c r="A367" s="49" t="s">
        <v>18</v>
      </c>
      <c r="B367" s="20" t="s">
        <v>551</v>
      </c>
      <c r="C367" s="20"/>
      <c r="D367" s="3"/>
      <c r="E367" s="3"/>
      <c r="F367" s="7">
        <f>F368</f>
        <v>4542.1000000000004</v>
      </c>
      <c r="G367" s="7">
        <f t="shared" ref="G367:H367" si="203">G368</f>
        <v>6000</v>
      </c>
      <c r="H367" s="7">
        <f t="shared" si="203"/>
        <v>7000</v>
      </c>
    </row>
    <row r="368" spans="1:8" ht="31.5">
      <c r="A368" s="22" t="s">
        <v>22</v>
      </c>
      <c r="B368" s="20" t="s">
        <v>551</v>
      </c>
      <c r="C368" s="20">
        <v>200</v>
      </c>
      <c r="D368" s="3" t="s">
        <v>61</v>
      </c>
      <c r="E368" s="3" t="s">
        <v>24</v>
      </c>
      <c r="F368" s="7">
        <f>Ведомственная!G477</f>
        <v>4542.1000000000004</v>
      </c>
      <c r="G368" s="7">
        <f>Ведомственная!H477</f>
        <v>6000</v>
      </c>
      <c r="H368" s="7">
        <f>Ведомственная!I477</f>
        <v>7000</v>
      </c>
    </row>
    <row r="369" spans="1:8" ht="31.5">
      <c r="A369" s="81" t="s">
        <v>504</v>
      </c>
      <c r="B369" s="20" t="s">
        <v>505</v>
      </c>
      <c r="C369" s="20"/>
      <c r="D369" s="3"/>
      <c r="E369" s="3"/>
      <c r="F369" s="7">
        <f>F370</f>
        <v>1730.6</v>
      </c>
      <c r="G369" s="7">
        <f t="shared" ref="G369:H369" si="204">G370</f>
        <v>3000</v>
      </c>
      <c r="H369" s="7">
        <f t="shared" si="204"/>
        <v>3000</v>
      </c>
    </row>
    <row r="370" spans="1:8">
      <c r="A370" s="49" t="s">
        <v>18</v>
      </c>
      <c r="B370" s="20" t="s">
        <v>552</v>
      </c>
      <c r="C370" s="20"/>
      <c r="D370" s="3"/>
      <c r="E370" s="3"/>
      <c r="F370" s="7">
        <f>F371</f>
        <v>1730.6</v>
      </c>
      <c r="G370" s="7">
        <f t="shared" ref="G370:H370" si="205">G371</f>
        <v>3000</v>
      </c>
      <c r="H370" s="7">
        <f t="shared" si="205"/>
        <v>3000</v>
      </c>
    </row>
    <row r="371" spans="1:8" ht="31.5">
      <c r="A371" s="22" t="s">
        <v>22</v>
      </c>
      <c r="B371" s="20" t="s">
        <v>552</v>
      </c>
      <c r="C371" s="20">
        <v>200</v>
      </c>
      <c r="D371" s="3" t="s">
        <v>61</v>
      </c>
      <c r="E371" s="3" t="s">
        <v>24</v>
      </c>
      <c r="F371" s="7">
        <f>Ведомственная!G480</f>
        <v>1730.6</v>
      </c>
      <c r="G371" s="7">
        <f>Ведомственная!H480</f>
        <v>3000</v>
      </c>
      <c r="H371" s="7">
        <f>Ведомственная!I480</f>
        <v>3000</v>
      </c>
    </row>
    <row r="372" spans="1:8" ht="47.25">
      <c r="A372" s="81" t="s">
        <v>780</v>
      </c>
      <c r="B372" s="20" t="s">
        <v>506</v>
      </c>
      <c r="C372" s="20"/>
      <c r="D372" s="3"/>
      <c r="E372" s="3"/>
      <c r="F372" s="7">
        <f>F373</f>
        <v>58349.9</v>
      </c>
      <c r="G372" s="7">
        <f t="shared" ref="G372:H372" si="206">G373</f>
        <v>79387.599999999991</v>
      </c>
      <c r="H372" s="7">
        <f t="shared" si="206"/>
        <v>79387.599999999991</v>
      </c>
    </row>
    <row r="373" spans="1:8">
      <c r="A373" s="81" t="s">
        <v>216</v>
      </c>
      <c r="B373" s="20" t="s">
        <v>553</v>
      </c>
      <c r="C373" s="20"/>
      <c r="D373" s="3"/>
      <c r="E373" s="3"/>
      <c r="F373" s="7">
        <f>SUM(F374:F376)</f>
        <v>58349.9</v>
      </c>
      <c r="G373" s="7">
        <f>SUM(G374:G376)</f>
        <v>79387.599999999991</v>
      </c>
      <c r="H373" s="7">
        <f>SUM(H374:H376)</f>
        <v>79387.599999999991</v>
      </c>
    </row>
    <row r="374" spans="1:8" ht="63">
      <c r="A374" s="2" t="s">
        <v>21</v>
      </c>
      <c r="B374" s="20" t="s">
        <v>553</v>
      </c>
      <c r="C374" s="20">
        <v>100</v>
      </c>
      <c r="D374" s="3" t="s">
        <v>61</v>
      </c>
      <c r="E374" s="3" t="s">
        <v>24</v>
      </c>
      <c r="F374" s="7">
        <f>Ведомственная!G483</f>
        <v>57835.3</v>
      </c>
      <c r="G374" s="7">
        <f>Ведомственная!H483</f>
        <v>78215.199999999997</v>
      </c>
      <c r="H374" s="7">
        <f>Ведомственная!I483</f>
        <v>78215.199999999997</v>
      </c>
    </row>
    <row r="375" spans="1:8" ht="31.5">
      <c r="A375" s="205" t="s">
        <v>22</v>
      </c>
      <c r="B375" s="20" t="s">
        <v>553</v>
      </c>
      <c r="C375" s="20">
        <v>200</v>
      </c>
      <c r="D375" s="3" t="s">
        <v>61</v>
      </c>
      <c r="E375" s="3" t="s">
        <v>24</v>
      </c>
      <c r="F375" s="7">
        <f>Ведомственная!G484</f>
        <v>364.9</v>
      </c>
      <c r="G375" s="7">
        <f>Ведомственная!H484</f>
        <v>964.9</v>
      </c>
      <c r="H375" s="7">
        <f>Ведомственная!I484</f>
        <v>964.9</v>
      </c>
    </row>
    <row r="376" spans="1:8">
      <c r="A376" s="207" t="s">
        <v>10</v>
      </c>
      <c r="B376" s="20" t="s">
        <v>553</v>
      </c>
      <c r="C376" s="20">
        <v>800</v>
      </c>
      <c r="D376" s="3" t="s">
        <v>61</v>
      </c>
      <c r="E376" s="3" t="s">
        <v>24</v>
      </c>
      <c r="F376" s="7">
        <f>Ведомственная!G485</f>
        <v>149.69999999999999</v>
      </c>
      <c r="G376" s="7">
        <f>Ведомственная!H485</f>
        <v>207.5</v>
      </c>
      <c r="H376" s="7">
        <f>Ведомственная!I485</f>
        <v>207.5</v>
      </c>
    </row>
    <row r="377" spans="1:8" ht="47.25">
      <c r="A377" s="51" t="s">
        <v>723</v>
      </c>
      <c r="B377" s="52" t="s">
        <v>231</v>
      </c>
      <c r="C377" s="52"/>
      <c r="D377" s="56"/>
      <c r="E377" s="56"/>
      <c r="F377" s="54">
        <f>F378+F382</f>
        <v>15790.5</v>
      </c>
      <c r="G377" s="54">
        <f t="shared" ref="G377:H377" si="207">G378+G382</f>
        <v>30105.9</v>
      </c>
      <c r="H377" s="54">
        <f t="shared" si="207"/>
        <v>30799</v>
      </c>
    </row>
    <row r="378" spans="1:8">
      <c r="A378" s="49" t="s">
        <v>184</v>
      </c>
      <c r="B378" s="20" t="s">
        <v>542</v>
      </c>
      <c r="C378" s="20"/>
      <c r="D378" s="3"/>
      <c r="E378" s="3"/>
      <c r="F378" s="7">
        <f>F379</f>
        <v>5212.1000000000004</v>
      </c>
      <c r="G378" s="7">
        <f t="shared" ref="G378" si="208">G379</f>
        <v>5212.1000000000004</v>
      </c>
      <c r="H378" s="7">
        <f t="shared" ref="H378" si="209">H379</f>
        <v>0</v>
      </c>
    </row>
    <row r="379" spans="1:8" ht="47.25">
      <c r="A379" s="81" t="s">
        <v>549</v>
      </c>
      <c r="B379" s="20" t="s">
        <v>543</v>
      </c>
      <c r="C379" s="20"/>
      <c r="D379" s="3"/>
      <c r="E379" s="3"/>
      <c r="F379" s="7">
        <f>F380</f>
        <v>5212.1000000000004</v>
      </c>
      <c r="G379" s="7">
        <f t="shared" ref="G379:H379" si="210">G380</f>
        <v>5212.1000000000004</v>
      </c>
      <c r="H379" s="7">
        <f t="shared" si="210"/>
        <v>0</v>
      </c>
    </row>
    <row r="380" spans="1:8" ht="47.25">
      <c r="A380" s="81" t="s">
        <v>544</v>
      </c>
      <c r="B380" s="20" t="s">
        <v>545</v>
      </c>
      <c r="C380" s="20"/>
      <c r="D380" s="3"/>
      <c r="E380" s="3"/>
      <c r="F380" s="7">
        <f>F381</f>
        <v>5212.1000000000004</v>
      </c>
      <c r="G380" s="7">
        <f>G381</f>
        <v>5212.1000000000004</v>
      </c>
      <c r="H380" s="7">
        <f>H381</f>
        <v>0</v>
      </c>
    </row>
    <row r="381" spans="1:8" ht="31.5">
      <c r="A381" s="207" t="s">
        <v>22</v>
      </c>
      <c r="B381" s="20" t="s">
        <v>545</v>
      </c>
      <c r="C381" s="20">
        <v>200</v>
      </c>
      <c r="D381" s="3" t="s">
        <v>24</v>
      </c>
      <c r="E381" s="3" t="s">
        <v>14</v>
      </c>
      <c r="F381" s="7">
        <f>Ведомственная!G162</f>
        <v>5212.1000000000004</v>
      </c>
      <c r="G381" s="7">
        <f>Ведомственная!H162</f>
        <v>5212.1000000000004</v>
      </c>
      <c r="H381" s="7">
        <f>Ведомственная!I162</f>
        <v>0</v>
      </c>
    </row>
    <row r="382" spans="1:8">
      <c r="A382" s="207" t="s">
        <v>147</v>
      </c>
      <c r="B382" s="20" t="s">
        <v>546</v>
      </c>
      <c r="C382" s="20"/>
      <c r="D382" s="3"/>
      <c r="E382" s="3"/>
      <c r="F382" s="7">
        <f>F383</f>
        <v>10578.4</v>
      </c>
      <c r="G382" s="7">
        <f t="shared" ref="G382:H382" si="211">G383</f>
        <v>24893.8</v>
      </c>
      <c r="H382" s="7">
        <f t="shared" si="211"/>
        <v>30799</v>
      </c>
    </row>
    <row r="383" spans="1:8" ht="94.5">
      <c r="A383" s="207" t="s">
        <v>860</v>
      </c>
      <c r="B383" s="20" t="s">
        <v>547</v>
      </c>
      <c r="C383" s="20"/>
      <c r="D383" s="3"/>
      <c r="E383" s="3"/>
      <c r="F383" s="7">
        <f>F384</f>
        <v>10578.4</v>
      </c>
      <c r="G383" s="7">
        <f t="shared" ref="G383:H383" si="212">G384</f>
        <v>24893.8</v>
      </c>
      <c r="H383" s="7">
        <f t="shared" si="212"/>
        <v>30799</v>
      </c>
    </row>
    <row r="384" spans="1:8">
      <c r="A384" s="49" t="s">
        <v>18</v>
      </c>
      <c r="B384" s="20" t="s">
        <v>548</v>
      </c>
      <c r="C384" s="20"/>
      <c r="D384" s="3"/>
      <c r="E384" s="3"/>
      <c r="F384" s="7">
        <f>F385</f>
        <v>10578.4</v>
      </c>
      <c r="G384" s="7">
        <f t="shared" ref="G384:H384" si="213">G385</f>
        <v>24893.8</v>
      </c>
      <c r="H384" s="7">
        <f t="shared" si="213"/>
        <v>30799</v>
      </c>
    </row>
    <row r="385" spans="1:8" ht="31.5">
      <c r="A385" s="207" t="s">
        <v>22</v>
      </c>
      <c r="B385" s="20" t="s">
        <v>548</v>
      </c>
      <c r="C385" s="20">
        <v>200</v>
      </c>
      <c r="D385" s="3" t="s">
        <v>24</v>
      </c>
      <c r="E385" s="3" t="s">
        <v>14</v>
      </c>
      <c r="F385" s="7">
        <f>Ведомственная!G166</f>
        <v>10578.4</v>
      </c>
      <c r="G385" s="7">
        <f>Ведомственная!H166</f>
        <v>24893.8</v>
      </c>
      <c r="H385" s="7">
        <f>Ведомственная!I166</f>
        <v>30799</v>
      </c>
    </row>
    <row r="386" spans="1:8" ht="47.25">
      <c r="A386" s="51" t="s">
        <v>724</v>
      </c>
      <c r="B386" s="52" t="s">
        <v>193</v>
      </c>
      <c r="C386" s="52"/>
      <c r="D386" s="56"/>
      <c r="E386" s="56"/>
      <c r="F386" s="54">
        <f>F387</f>
        <v>124574.6</v>
      </c>
      <c r="G386" s="54">
        <f t="shared" ref="G386:H386" si="214">G387</f>
        <v>127497</v>
      </c>
      <c r="H386" s="54">
        <f t="shared" si="214"/>
        <v>115497</v>
      </c>
    </row>
    <row r="387" spans="1:8">
      <c r="A387" s="207" t="s">
        <v>147</v>
      </c>
      <c r="B387" s="20" t="s">
        <v>194</v>
      </c>
      <c r="C387" s="20"/>
      <c r="D387" s="3"/>
      <c r="E387" s="3"/>
      <c r="F387" s="7">
        <f>F388+F400</f>
        <v>124574.6</v>
      </c>
      <c r="G387" s="7">
        <f t="shared" ref="G387:H387" si="215">G388+G400</f>
        <v>127497</v>
      </c>
      <c r="H387" s="7">
        <f t="shared" si="215"/>
        <v>115497</v>
      </c>
    </row>
    <row r="388" spans="1:8" ht="31.5">
      <c r="A388" s="207" t="s">
        <v>751</v>
      </c>
      <c r="B388" s="20" t="s">
        <v>195</v>
      </c>
      <c r="C388" s="20"/>
      <c r="D388" s="3"/>
      <c r="E388" s="3"/>
      <c r="F388" s="7">
        <f>F389+F392+F395+F397</f>
        <v>94574.6</v>
      </c>
      <c r="G388" s="7">
        <f t="shared" ref="G388:H388" si="216">G389+G392+G395+G397</f>
        <v>115497</v>
      </c>
      <c r="H388" s="7">
        <f t="shared" si="216"/>
        <v>115497</v>
      </c>
    </row>
    <row r="389" spans="1:8">
      <c r="A389" s="207" t="s">
        <v>27</v>
      </c>
      <c r="B389" s="143" t="s">
        <v>196</v>
      </c>
      <c r="C389" s="143"/>
      <c r="D389" s="3"/>
      <c r="E389" s="3"/>
      <c r="F389" s="7">
        <f>F390+F391</f>
        <v>67242.900000000009</v>
      </c>
      <c r="G389" s="7">
        <f t="shared" ref="G389:H389" si="217">G390+G391</f>
        <v>72128.700000000012</v>
      </c>
      <c r="H389" s="7">
        <f t="shared" si="217"/>
        <v>72128.700000000012</v>
      </c>
    </row>
    <row r="390" spans="1:8" ht="63">
      <c r="A390" s="2" t="s">
        <v>21</v>
      </c>
      <c r="B390" s="143" t="s">
        <v>196</v>
      </c>
      <c r="C390" s="143" t="s">
        <v>31</v>
      </c>
      <c r="D390" s="3" t="s">
        <v>17</v>
      </c>
      <c r="E390" s="3" t="s">
        <v>26</v>
      </c>
      <c r="F390" s="7">
        <f>Ведомственная!G582</f>
        <v>67226.3</v>
      </c>
      <c r="G390" s="7">
        <f>Ведомственная!H582</f>
        <v>72112.100000000006</v>
      </c>
      <c r="H390" s="7">
        <f>Ведомственная!I582</f>
        <v>72112.100000000006</v>
      </c>
    </row>
    <row r="391" spans="1:8" ht="31.5">
      <c r="A391" s="207" t="s">
        <v>22</v>
      </c>
      <c r="B391" s="143" t="s">
        <v>196</v>
      </c>
      <c r="C391" s="143" t="s">
        <v>32</v>
      </c>
      <c r="D391" s="3" t="s">
        <v>17</v>
      </c>
      <c r="E391" s="3" t="s">
        <v>26</v>
      </c>
      <c r="F391" s="7">
        <f>Ведомственная!G583</f>
        <v>16.600000000000001</v>
      </c>
      <c r="G391" s="7">
        <f>Ведомственная!H583</f>
        <v>16.600000000000001</v>
      </c>
      <c r="H391" s="7">
        <f>Ведомственная!I583</f>
        <v>16.600000000000001</v>
      </c>
    </row>
    <row r="392" spans="1:8">
      <c r="A392" s="207" t="s">
        <v>35</v>
      </c>
      <c r="B392" s="20" t="s">
        <v>197</v>
      </c>
      <c r="C392" s="20"/>
      <c r="D392" s="3"/>
      <c r="E392" s="3"/>
      <c r="F392" s="7">
        <f>SUM(F393:F394)</f>
        <v>252.70000000000002</v>
      </c>
      <c r="G392" s="7">
        <f t="shared" ref="G392:H392" si="218">SUM(G393:G394)</f>
        <v>252.70000000000002</v>
      </c>
      <c r="H392" s="7">
        <f t="shared" si="218"/>
        <v>252.70000000000002</v>
      </c>
    </row>
    <row r="393" spans="1:8" ht="31.5">
      <c r="A393" s="207" t="s">
        <v>22</v>
      </c>
      <c r="B393" s="20" t="s">
        <v>197</v>
      </c>
      <c r="C393" s="20">
        <v>200</v>
      </c>
      <c r="D393" s="3" t="s">
        <v>17</v>
      </c>
      <c r="E393" s="3" t="s">
        <v>34</v>
      </c>
      <c r="F393" s="7">
        <f>Ведомственная!G593</f>
        <v>251.3</v>
      </c>
      <c r="G393" s="7">
        <f>Ведомственная!H593</f>
        <v>251.3</v>
      </c>
      <c r="H393" s="7">
        <f>Ведомственная!I593</f>
        <v>251.3</v>
      </c>
    </row>
    <row r="394" spans="1:8">
      <c r="A394" s="207" t="s">
        <v>10</v>
      </c>
      <c r="B394" s="20" t="s">
        <v>197</v>
      </c>
      <c r="C394" s="20">
        <v>800</v>
      </c>
      <c r="D394" s="3" t="s">
        <v>17</v>
      </c>
      <c r="E394" s="3" t="s">
        <v>34</v>
      </c>
      <c r="F394" s="7">
        <f>Ведомственная!G594</f>
        <v>1.4</v>
      </c>
      <c r="G394" s="7">
        <f>Ведомственная!H594</f>
        <v>1.4</v>
      </c>
      <c r="H394" s="7">
        <f>Ведомственная!I594</f>
        <v>1.4</v>
      </c>
    </row>
    <row r="395" spans="1:8" ht="31.5">
      <c r="A395" s="207" t="s">
        <v>37</v>
      </c>
      <c r="B395" s="20" t="s">
        <v>198</v>
      </c>
      <c r="C395" s="20"/>
      <c r="D395" s="3"/>
      <c r="E395" s="3"/>
      <c r="F395" s="7">
        <f>F396</f>
        <v>333.7</v>
      </c>
      <c r="G395" s="7">
        <f t="shared" ref="G395:H395" si="219">G396</f>
        <v>333.7</v>
      </c>
      <c r="H395" s="7">
        <f t="shared" si="219"/>
        <v>333.7</v>
      </c>
    </row>
    <row r="396" spans="1:8" ht="31.5">
      <c r="A396" s="207" t="s">
        <v>22</v>
      </c>
      <c r="B396" s="20" t="s">
        <v>198</v>
      </c>
      <c r="C396" s="20">
        <v>200</v>
      </c>
      <c r="D396" s="3" t="s">
        <v>17</v>
      </c>
      <c r="E396" s="3" t="s">
        <v>34</v>
      </c>
      <c r="F396" s="7">
        <f>Ведомственная!G596</f>
        <v>333.7</v>
      </c>
      <c r="G396" s="7">
        <f>Ведомственная!H596</f>
        <v>333.7</v>
      </c>
      <c r="H396" s="7">
        <f>Ведомственная!I596</f>
        <v>333.7</v>
      </c>
    </row>
    <row r="397" spans="1:8" ht="31.5">
      <c r="A397" s="207" t="s">
        <v>38</v>
      </c>
      <c r="B397" s="20" t="s">
        <v>199</v>
      </c>
      <c r="C397" s="20"/>
      <c r="D397" s="3"/>
      <c r="E397" s="3"/>
      <c r="F397" s="7">
        <f>SUM(F398:F399)</f>
        <v>26745.3</v>
      </c>
      <c r="G397" s="7">
        <f>SUM(G398:G399)</f>
        <v>42781.899999999994</v>
      </c>
      <c r="H397" s="7">
        <f>SUM(H398:H399)</f>
        <v>42781.899999999994</v>
      </c>
    </row>
    <row r="398" spans="1:8" ht="31.5">
      <c r="A398" s="207" t="s">
        <v>22</v>
      </c>
      <c r="B398" s="20" t="s">
        <v>199</v>
      </c>
      <c r="C398" s="20">
        <v>200</v>
      </c>
      <c r="D398" s="3" t="s">
        <v>17</v>
      </c>
      <c r="E398" s="3" t="s">
        <v>34</v>
      </c>
      <c r="F398" s="7">
        <f>Ведомственная!G598</f>
        <v>26521.1</v>
      </c>
      <c r="G398" s="7">
        <f>Ведомственная!H598</f>
        <v>42557.7</v>
      </c>
      <c r="H398" s="7">
        <f>Ведомственная!I598</f>
        <v>42557.7</v>
      </c>
    </row>
    <row r="399" spans="1:8" ht="31.5">
      <c r="A399" s="207" t="s">
        <v>22</v>
      </c>
      <c r="B399" s="20" t="s">
        <v>199</v>
      </c>
      <c r="C399" s="20">
        <v>200</v>
      </c>
      <c r="D399" s="3" t="s">
        <v>47</v>
      </c>
      <c r="E399" s="3" t="s">
        <v>61</v>
      </c>
      <c r="F399" s="7">
        <f>Ведомственная!G613</f>
        <v>224.2</v>
      </c>
      <c r="G399" s="7">
        <f>Ведомственная!H613</f>
        <v>224.2</v>
      </c>
      <c r="H399" s="7">
        <f>Ведомственная!I613</f>
        <v>224.2</v>
      </c>
    </row>
    <row r="400" spans="1:8" ht="31.5">
      <c r="A400" s="176" t="s">
        <v>823</v>
      </c>
      <c r="B400" s="20" t="s">
        <v>742</v>
      </c>
      <c r="C400" s="20"/>
      <c r="D400" s="3"/>
      <c r="E400" s="3"/>
      <c r="F400" s="7">
        <f>F401</f>
        <v>30000</v>
      </c>
      <c r="G400" s="7">
        <f t="shared" ref="G400:H400" si="220">G401</f>
        <v>12000</v>
      </c>
      <c r="H400" s="7">
        <f t="shared" si="220"/>
        <v>0</v>
      </c>
    </row>
    <row r="401" spans="1:8">
      <c r="A401" s="177" t="s">
        <v>743</v>
      </c>
      <c r="B401" s="20" t="s">
        <v>873</v>
      </c>
      <c r="C401" s="20"/>
      <c r="D401" s="3"/>
      <c r="E401" s="3"/>
      <c r="F401" s="7">
        <f>F402</f>
        <v>30000</v>
      </c>
      <c r="G401" s="7">
        <f t="shared" ref="G401:H401" si="221">G402</f>
        <v>12000</v>
      </c>
      <c r="H401" s="7">
        <f t="shared" si="221"/>
        <v>0</v>
      </c>
    </row>
    <row r="402" spans="1:8">
      <c r="A402" s="207" t="s">
        <v>740</v>
      </c>
      <c r="B402" s="20" t="s">
        <v>873</v>
      </c>
      <c r="C402" s="20">
        <v>700</v>
      </c>
      <c r="D402" s="3" t="s">
        <v>34</v>
      </c>
      <c r="E402" s="3" t="s">
        <v>17</v>
      </c>
      <c r="F402" s="7">
        <f>Ведомственная!G625</f>
        <v>30000</v>
      </c>
      <c r="G402" s="7">
        <f>Ведомственная!H625</f>
        <v>12000</v>
      </c>
      <c r="H402" s="7">
        <f>Ведомственная!I625</f>
        <v>0</v>
      </c>
    </row>
    <row r="403" spans="1:8" ht="31.5">
      <c r="A403" s="51" t="s">
        <v>725</v>
      </c>
      <c r="B403" s="52" t="s">
        <v>191</v>
      </c>
      <c r="C403" s="52"/>
      <c r="D403" s="56"/>
      <c r="E403" s="56"/>
      <c r="F403" s="54">
        <f>F404</f>
        <v>1055398.4000000001</v>
      </c>
      <c r="G403" s="54">
        <f t="shared" ref="G403:H403" si="222">G404</f>
        <v>1077405.9000000001</v>
      </c>
      <c r="H403" s="54">
        <f t="shared" si="222"/>
        <v>1099337.8</v>
      </c>
    </row>
    <row r="404" spans="1:8">
      <c r="A404" s="207" t="s">
        <v>143</v>
      </c>
      <c r="B404" s="20" t="s">
        <v>192</v>
      </c>
      <c r="C404" s="20"/>
      <c r="D404" s="3"/>
      <c r="E404" s="3"/>
      <c r="F404" s="7">
        <f>F405+F441+F453+F463+F467+F532+F535</f>
        <v>1055398.4000000001</v>
      </c>
      <c r="G404" s="7">
        <f>G405+G441+G453+G463+G467+G532+G535</f>
        <v>1077405.9000000001</v>
      </c>
      <c r="H404" s="7">
        <f>H405+H441+H453+H463+H467+H532+H535</f>
        <v>1099337.8</v>
      </c>
    </row>
    <row r="405" spans="1:8" ht="31.5">
      <c r="A405" s="207" t="s">
        <v>359</v>
      </c>
      <c r="B405" s="20" t="s">
        <v>337</v>
      </c>
      <c r="C405" s="20"/>
      <c r="D405" s="3"/>
      <c r="E405" s="3"/>
      <c r="F405" s="7">
        <f>F406+F409+F411+F413+F416+F419+F422+F425+F428+F430+F433+F436+F439</f>
        <v>76308.999999999985</v>
      </c>
      <c r="G405" s="7">
        <f t="shared" ref="G405:H405" si="223">G406+G409+G411+G413+G416+G419+G422+G425+G428+G430+G433+G436+G439</f>
        <v>79246.899999999994</v>
      </c>
      <c r="H405" s="7">
        <f t="shared" si="223"/>
        <v>79312.800000000003</v>
      </c>
    </row>
    <row r="406" spans="1:8">
      <c r="A406" s="207" t="s">
        <v>27</v>
      </c>
      <c r="B406" s="20" t="s">
        <v>338</v>
      </c>
      <c r="C406" s="20"/>
      <c r="D406" s="3"/>
      <c r="E406" s="3"/>
      <c r="F406" s="7">
        <f>F407+F408</f>
        <v>17896</v>
      </c>
      <c r="G406" s="7">
        <f t="shared" ref="G406:H406" si="224">G407+G408</f>
        <v>20896</v>
      </c>
      <c r="H406" s="7">
        <f t="shared" si="224"/>
        <v>20896</v>
      </c>
    </row>
    <row r="407" spans="1:8" ht="63">
      <c r="A407" s="207" t="s">
        <v>21</v>
      </c>
      <c r="B407" s="20" t="s">
        <v>338</v>
      </c>
      <c r="C407" s="20">
        <v>100</v>
      </c>
      <c r="D407" s="3" t="s">
        <v>14</v>
      </c>
      <c r="E407" s="3" t="s">
        <v>26</v>
      </c>
      <c r="F407" s="7">
        <f>Ведомственная!G738</f>
        <v>17878.8</v>
      </c>
      <c r="G407" s="7">
        <f>Ведомственная!H738</f>
        <v>20878.8</v>
      </c>
      <c r="H407" s="7">
        <f>Ведомственная!I738</f>
        <v>20878.8</v>
      </c>
    </row>
    <row r="408" spans="1:8" ht="31.5">
      <c r="A408" s="207" t="s">
        <v>22</v>
      </c>
      <c r="B408" s="20" t="s">
        <v>338</v>
      </c>
      <c r="C408" s="20">
        <v>200</v>
      </c>
      <c r="D408" s="3" t="s">
        <v>14</v>
      </c>
      <c r="E408" s="3" t="s">
        <v>26</v>
      </c>
      <c r="F408" s="7">
        <f>Ведомственная!G739</f>
        <v>17.2</v>
      </c>
      <c r="G408" s="7">
        <f>Ведомственная!H739</f>
        <v>17.2</v>
      </c>
      <c r="H408" s="7">
        <f>Ведомственная!I739</f>
        <v>17.2</v>
      </c>
    </row>
    <row r="409" spans="1:8">
      <c r="A409" s="207" t="s">
        <v>35</v>
      </c>
      <c r="B409" s="20" t="s">
        <v>339</v>
      </c>
      <c r="C409" s="20"/>
      <c r="D409" s="3"/>
      <c r="E409" s="3"/>
      <c r="F409" s="7">
        <f>Ведомственная!G740</f>
        <v>466.3</v>
      </c>
      <c r="G409" s="7">
        <f>Ведомственная!H740</f>
        <v>466.3</v>
      </c>
      <c r="H409" s="7">
        <f>Ведомственная!I740</f>
        <v>466.3</v>
      </c>
    </row>
    <row r="410" spans="1:8" ht="31.5">
      <c r="A410" s="207" t="s">
        <v>22</v>
      </c>
      <c r="B410" s="20" t="s">
        <v>339</v>
      </c>
      <c r="C410" s="20">
        <v>200</v>
      </c>
      <c r="D410" s="3" t="s">
        <v>14</v>
      </c>
      <c r="E410" s="3" t="s">
        <v>26</v>
      </c>
      <c r="F410" s="7">
        <f>Ведомственная!G741</f>
        <v>466.3</v>
      </c>
      <c r="G410" s="7">
        <f>Ведомственная!H741</f>
        <v>466.3</v>
      </c>
      <c r="H410" s="7">
        <f>Ведомственная!I741</f>
        <v>466.3</v>
      </c>
    </row>
    <row r="411" spans="1:8" ht="31.5">
      <c r="A411" s="207" t="s">
        <v>37</v>
      </c>
      <c r="B411" s="20" t="s">
        <v>340</v>
      </c>
      <c r="C411" s="20"/>
      <c r="D411" s="3"/>
      <c r="E411" s="3"/>
      <c r="F411" s="7">
        <f>Ведомственная!G742</f>
        <v>1128.5999999999999</v>
      </c>
      <c r="G411" s="7">
        <f>Ведомственная!H742</f>
        <v>1128.5999999999999</v>
      </c>
      <c r="H411" s="7">
        <f>Ведомственная!I742</f>
        <v>1128.5999999999999</v>
      </c>
    </row>
    <row r="412" spans="1:8" ht="31.5">
      <c r="A412" s="207" t="s">
        <v>22</v>
      </c>
      <c r="B412" s="20" t="s">
        <v>340</v>
      </c>
      <c r="C412" s="20">
        <v>200</v>
      </c>
      <c r="D412" s="3" t="s">
        <v>14</v>
      </c>
      <c r="E412" s="3" t="s">
        <v>26</v>
      </c>
      <c r="F412" s="7">
        <f>Ведомственная!G743</f>
        <v>1128.5999999999999</v>
      </c>
      <c r="G412" s="7">
        <f>Ведомственная!H743</f>
        <v>1128.5999999999999</v>
      </c>
      <c r="H412" s="7">
        <f>Ведомственная!I743</f>
        <v>1128.5999999999999</v>
      </c>
    </row>
    <row r="413" spans="1:8" ht="31.5">
      <c r="A413" s="207" t="s">
        <v>38</v>
      </c>
      <c r="B413" s="20" t="s">
        <v>341</v>
      </c>
      <c r="C413" s="20"/>
      <c r="D413" s="3"/>
      <c r="E413" s="3"/>
      <c r="F413" s="7">
        <f>Ведомственная!G744</f>
        <v>720.09999999999991</v>
      </c>
      <c r="G413" s="7">
        <f>Ведомственная!H744</f>
        <v>544.6</v>
      </c>
      <c r="H413" s="7">
        <f>Ведомственная!I744</f>
        <v>544.6</v>
      </c>
    </row>
    <row r="414" spans="1:8" ht="31.5">
      <c r="A414" s="207" t="s">
        <v>22</v>
      </c>
      <c r="B414" s="20" t="s">
        <v>341</v>
      </c>
      <c r="C414" s="20">
        <v>200</v>
      </c>
      <c r="D414" s="3" t="s">
        <v>14</v>
      </c>
      <c r="E414" s="3" t="s">
        <v>26</v>
      </c>
      <c r="F414" s="7">
        <f>Ведомственная!G745</f>
        <v>621.79999999999995</v>
      </c>
      <c r="G414" s="7">
        <f>Ведомственная!H745</f>
        <v>448</v>
      </c>
      <c r="H414" s="7">
        <f>Ведомственная!I745</f>
        <v>449.7</v>
      </c>
    </row>
    <row r="415" spans="1:8">
      <c r="A415" s="207" t="s">
        <v>10</v>
      </c>
      <c r="B415" s="20" t="s">
        <v>341</v>
      </c>
      <c r="C415" s="20">
        <v>800</v>
      </c>
      <c r="D415" s="3" t="s">
        <v>14</v>
      </c>
      <c r="E415" s="3" t="s">
        <v>26</v>
      </c>
      <c r="F415" s="7">
        <f>Ведомственная!G746</f>
        <v>98.3</v>
      </c>
      <c r="G415" s="7">
        <f>Ведомственная!H746</f>
        <v>96.6</v>
      </c>
      <c r="H415" s="7">
        <f>Ведомственная!I746</f>
        <v>94.899999999999991</v>
      </c>
    </row>
    <row r="416" spans="1:8" ht="141.75">
      <c r="A416" s="207" t="s">
        <v>590</v>
      </c>
      <c r="B416" s="20" t="s">
        <v>342</v>
      </c>
      <c r="C416" s="20"/>
      <c r="D416" s="3"/>
      <c r="E416" s="3"/>
      <c r="F416" s="7">
        <f>Ведомственная!G747</f>
        <v>827.09999999999991</v>
      </c>
      <c r="G416" s="7">
        <f>Ведомственная!H747</f>
        <v>912.19999999999993</v>
      </c>
      <c r="H416" s="7">
        <f>Ведомственная!I747</f>
        <v>948.69999999999993</v>
      </c>
    </row>
    <row r="417" spans="1:8" ht="63">
      <c r="A417" s="207" t="s">
        <v>21</v>
      </c>
      <c r="B417" s="20" t="s">
        <v>342</v>
      </c>
      <c r="C417" s="20">
        <v>100</v>
      </c>
      <c r="D417" s="3" t="s">
        <v>14</v>
      </c>
      <c r="E417" s="3" t="s">
        <v>26</v>
      </c>
      <c r="F417" s="7">
        <f>Ведомственная!G748</f>
        <v>740.3</v>
      </c>
      <c r="G417" s="7">
        <f>Ведомственная!H748</f>
        <v>785.9</v>
      </c>
      <c r="H417" s="7">
        <f>Ведомственная!I748</f>
        <v>833.3</v>
      </c>
    </row>
    <row r="418" spans="1:8" ht="31.5">
      <c r="A418" s="207" t="s">
        <v>22</v>
      </c>
      <c r="B418" s="20" t="s">
        <v>342</v>
      </c>
      <c r="C418" s="20">
        <v>200</v>
      </c>
      <c r="D418" s="3" t="s">
        <v>14</v>
      </c>
      <c r="E418" s="3" t="s">
        <v>26</v>
      </c>
      <c r="F418" s="7">
        <f>Ведомственная!G749</f>
        <v>86.8</v>
      </c>
      <c r="G418" s="7">
        <f>Ведомственная!H749</f>
        <v>126.3</v>
      </c>
      <c r="H418" s="7">
        <f>Ведомственная!I749</f>
        <v>115.4</v>
      </c>
    </row>
    <row r="419" spans="1:8" ht="47.25">
      <c r="A419" s="207" t="s">
        <v>343</v>
      </c>
      <c r="B419" s="20" t="s">
        <v>344</v>
      </c>
      <c r="C419" s="20"/>
      <c r="D419" s="3"/>
      <c r="E419" s="3"/>
      <c r="F419" s="7">
        <f>SUM(F420:F421)</f>
        <v>9450</v>
      </c>
      <c r="G419" s="7">
        <f t="shared" ref="G419:H419" si="225">SUM(G420:G421)</f>
        <v>9450</v>
      </c>
      <c r="H419" s="7">
        <f t="shared" si="225"/>
        <v>9450</v>
      </c>
    </row>
    <row r="420" spans="1:8" ht="63">
      <c r="A420" s="207" t="s">
        <v>21</v>
      </c>
      <c r="B420" s="20" t="s">
        <v>344</v>
      </c>
      <c r="C420" s="20">
        <v>100</v>
      </c>
      <c r="D420" s="3" t="s">
        <v>14</v>
      </c>
      <c r="E420" s="3" t="s">
        <v>26</v>
      </c>
      <c r="F420" s="7">
        <f>Ведомственная!G751</f>
        <v>9401</v>
      </c>
      <c r="G420" s="7">
        <f>Ведомственная!H751</f>
        <v>9401</v>
      </c>
      <c r="H420" s="7">
        <f>Ведомственная!I751</f>
        <v>9401</v>
      </c>
    </row>
    <row r="421" spans="1:8" ht="31.5">
      <c r="A421" s="207" t="s">
        <v>22</v>
      </c>
      <c r="B421" s="20" t="s">
        <v>344</v>
      </c>
      <c r="C421" s="20">
        <v>200</v>
      </c>
      <c r="D421" s="3" t="s">
        <v>47</v>
      </c>
      <c r="E421" s="3" t="s">
        <v>61</v>
      </c>
      <c r="F421" s="7">
        <f>Ведомственная!G633</f>
        <v>49</v>
      </c>
      <c r="G421" s="7">
        <f>Ведомственная!H633</f>
        <v>49</v>
      </c>
      <c r="H421" s="7">
        <f>Ведомственная!I633</f>
        <v>49</v>
      </c>
    </row>
    <row r="422" spans="1:8" ht="31.5">
      <c r="A422" s="207" t="s">
        <v>345</v>
      </c>
      <c r="B422" s="20" t="s">
        <v>346</v>
      </c>
      <c r="C422" s="20"/>
      <c r="D422" s="3"/>
      <c r="E422" s="3"/>
      <c r="F422" s="7">
        <f>Ведомственная!G752</f>
        <v>28657.3</v>
      </c>
      <c r="G422" s="7">
        <f>Ведомственная!H752</f>
        <v>28657.3</v>
      </c>
      <c r="H422" s="7">
        <f>Ведомственная!I752</f>
        <v>28657.3</v>
      </c>
    </row>
    <row r="423" spans="1:8" ht="63">
      <c r="A423" s="207" t="s">
        <v>21</v>
      </c>
      <c r="B423" s="20" t="s">
        <v>346</v>
      </c>
      <c r="C423" s="20">
        <v>100</v>
      </c>
      <c r="D423" s="3" t="s">
        <v>14</v>
      </c>
      <c r="E423" s="3" t="s">
        <v>26</v>
      </c>
      <c r="F423" s="7">
        <f>Ведомственная!G753</f>
        <v>28247.3</v>
      </c>
      <c r="G423" s="7">
        <f>Ведомственная!H753</f>
        <v>28247.3</v>
      </c>
      <c r="H423" s="7">
        <f>Ведомственная!I753</f>
        <v>28247.3</v>
      </c>
    </row>
    <row r="424" spans="1:8" ht="31.5">
      <c r="A424" s="207" t="s">
        <v>22</v>
      </c>
      <c r="B424" s="20" t="s">
        <v>346</v>
      </c>
      <c r="C424" s="20">
        <v>200</v>
      </c>
      <c r="D424" s="3" t="s">
        <v>14</v>
      </c>
      <c r="E424" s="3" t="s">
        <v>26</v>
      </c>
      <c r="F424" s="7">
        <f>Ведомственная!G754</f>
        <v>410</v>
      </c>
      <c r="G424" s="7">
        <f>Ведомственная!H754</f>
        <v>410</v>
      </c>
      <c r="H424" s="7">
        <f>Ведомственная!I754</f>
        <v>410</v>
      </c>
    </row>
    <row r="425" spans="1:8" ht="47.25">
      <c r="A425" s="207" t="s">
        <v>586</v>
      </c>
      <c r="B425" s="20" t="s">
        <v>347</v>
      </c>
      <c r="C425" s="20"/>
      <c r="D425" s="3"/>
      <c r="E425" s="3"/>
      <c r="F425" s="7">
        <f>F426+F427</f>
        <v>7690.4</v>
      </c>
      <c r="G425" s="7">
        <f t="shared" ref="G425:H425" si="226">G426+G427</f>
        <v>7690.4</v>
      </c>
      <c r="H425" s="7">
        <f t="shared" si="226"/>
        <v>7690.4</v>
      </c>
    </row>
    <row r="426" spans="1:8" ht="63">
      <c r="A426" s="207" t="s">
        <v>21</v>
      </c>
      <c r="B426" s="20" t="s">
        <v>347</v>
      </c>
      <c r="C426" s="20">
        <v>100</v>
      </c>
      <c r="D426" s="3" t="s">
        <v>14</v>
      </c>
      <c r="E426" s="3" t="s">
        <v>26</v>
      </c>
      <c r="F426" s="7">
        <f>Ведомственная!G756</f>
        <v>7535.2</v>
      </c>
      <c r="G426" s="7">
        <f>Ведомственная!H756</f>
        <v>7535.2</v>
      </c>
      <c r="H426" s="7">
        <f>Ведомственная!I756</f>
        <v>7535.2</v>
      </c>
    </row>
    <row r="427" spans="1:8" ht="31.5">
      <c r="A427" s="207" t="s">
        <v>22</v>
      </c>
      <c r="B427" s="20" t="s">
        <v>861</v>
      </c>
      <c r="C427" s="20">
        <v>200</v>
      </c>
      <c r="D427" s="3" t="s">
        <v>14</v>
      </c>
      <c r="E427" s="3" t="s">
        <v>26</v>
      </c>
      <c r="F427" s="7">
        <f>Ведомственная!G757</f>
        <v>155.19999999999999</v>
      </c>
      <c r="G427" s="7">
        <f>Ведомственная!H757</f>
        <v>155.19999999999999</v>
      </c>
      <c r="H427" s="7">
        <f>Ведомственная!I757</f>
        <v>155.19999999999999</v>
      </c>
    </row>
    <row r="428" spans="1:8" ht="63">
      <c r="A428" s="207" t="s">
        <v>348</v>
      </c>
      <c r="B428" s="20" t="s">
        <v>349</v>
      </c>
      <c r="C428" s="20"/>
      <c r="D428" s="3"/>
      <c r="E428" s="3"/>
      <c r="F428" s="7">
        <f>F429</f>
        <v>65.099999999999994</v>
      </c>
      <c r="G428" s="7">
        <f t="shared" ref="G428:H428" si="227">G429</f>
        <v>65.099999999999994</v>
      </c>
      <c r="H428" s="7">
        <f t="shared" si="227"/>
        <v>65.099999999999994</v>
      </c>
    </row>
    <row r="429" spans="1:8" ht="31.5">
      <c r="A429" s="207" t="s">
        <v>22</v>
      </c>
      <c r="B429" s="20" t="s">
        <v>349</v>
      </c>
      <c r="C429" s="20">
        <v>200</v>
      </c>
      <c r="D429" s="3" t="s">
        <v>14</v>
      </c>
      <c r="E429" s="3" t="s">
        <v>26</v>
      </c>
      <c r="F429" s="7">
        <f>Ведомственная!G759</f>
        <v>65.099999999999994</v>
      </c>
      <c r="G429" s="7">
        <f>Ведомственная!H759</f>
        <v>65.099999999999994</v>
      </c>
      <c r="H429" s="7">
        <f>Ведомственная!I759</f>
        <v>65.099999999999994</v>
      </c>
    </row>
    <row r="430" spans="1:8" ht="110.25">
      <c r="A430" s="207" t="s">
        <v>591</v>
      </c>
      <c r="B430" s="20" t="s">
        <v>350</v>
      </c>
      <c r="C430" s="20"/>
      <c r="D430" s="3"/>
      <c r="E430" s="3"/>
      <c r="F430" s="7">
        <f>F431+F432</f>
        <v>672</v>
      </c>
      <c r="G430" s="7">
        <f t="shared" ref="G430:H430" si="228">G431+G432</f>
        <v>672</v>
      </c>
      <c r="H430" s="7">
        <f t="shared" si="228"/>
        <v>672</v>
      </c>
    </row>
    <row r="431" spans="1:8" ht="63">
      <c r="A431" s="207" t="s">
        <v>21</v>
      </c>
      <c r="B431" s="20" t="s">
        <v>350</v>
      </c>
      <c r="C431" s="20">
        <v>100</v>
      </c>
      <c r="D431" s="3" t="s">
        <v>14</v>
      </c>
      <c r="E431" s="3" t="s">
        <v>26</v>
      </c>
      <c r="F431" s="7">
        <f>Ведомственная!G761</f>
        <v>479.3</v>
      </c>
      <c r="G431" s="7">
        <f>Ведомственная!H761</f>
        <v>479.3</v>
      </c>
      <c r="H431" s="7">
        <f>Ведомственная!I761</f>
        <v>479.3</v>
      </c>
    </row>
    <row r="432" spans="1:8" ht="31.5">
      <c r="A432" s="207" t="s">
        <v>22</v>
      </c>
      <c r="B432" s="20" t="s">
        <v>350</v>
      </c>
      <c r="C432" s="20">
        <v>200</v>
      </c>
      <c r="D432" s="3" t="s">
        <v>14</v>
      </c>
      <c r="E432" s="3" t="s">
        <v>26</v>
      </c>
      <c r="F432" s="7">
        <f>Ведомственная!G762</f>
        <v>192.7</v>
      </c>
      <c r="G432" s="7">
        <f>Ведомственная!H762</f>
        <v>192.7</v>
      </c>
      <c r="H432" s="7">
        <f>Ведомственная!I762</f>
        <v>192.7</v>
      </c>
    </row>
    <row r="433" spans="1:8" ht="126">
      <c r="A433" s="207" t="s">
        <v>351</v>
      </c>
      <c r="B433" s="20" t="s">
        <v>352</v>
      </c>
      <c r="C433" s="20"/>
      <c r="D433" s="3"/>
      <c r="E433" s="3"/>
      <c r="F433" s="7">
        <f>Ведомственная!G763</f>
        <v>8000</v>
      </c>
      <c r="G433" s="7">
        <f>Ведомственная!H763</f>
        <v>8000</v>
      </c>
      <c r="H433" s="7">
        <f>Ведомственная!I763</f>
        <v>8000</v>
      </c>
    </row>
    <row r="434" spans="1:8" ht="63">
      <c r="A434" s="207" t="s">
        <v>21</v>
      </c>
      <c r="B434" s="20" t="s">
        <v>352</v>
      </c>
      <c r="C434" s="20">
        <v>100</v>
      </c>
      <c r="D434" s="3" t="s">
        <v>14</v>
      </c>
      <c r="E434" s="3" t="s">
        <v>26</v>
      </c>
      <c r="F434" s="7">
        <f>Ведомственная!G764</f>
        <v>7600</v>
      </c>
      <c r="G434" s="7">
        <f>Ведомственная!H764</f>
        <v>7600</v>
      </c>
      <c r="H434" s="7">
        <f>Ведомственная!I764</f>
        <v>7600</v>
      </c>
    </row>
    <row r="435" spans="1:8" ht="31.5">
      <c r="A435" s="207" t="s">
        <v>22</v>
      </c>
      <c r="B435" s="20" t="s">
        <v>352</v>
      </c>
      <c r="C435" s="20">
        <v>200</v>
      </c>
      <c r="D435" s="3" t="s">
        <v>14</v>
      </c>
      <c r="E435" s="3" t="s">
        <v>26</v>
      </c>
      <c r="F435" s="7">
        <f>Ведомственная!G765</f>
        <v>400</v>
      </c>
      <c r="G435" s="7">
        <f>Ведомственная!H765</f>
        <v>400</v>
      </c>
      <c r="H435" s="7">
        <f>Ведомственная!I765</f>
        <v>400</v>
      </c>
    </row>
    <row r="436" spans="1:8" ht="78.75">
      <c r="A436" s="207" t="s">
        <v>353</v>
      </c>
      <c r="B436" s="20" t="s">
        <v>354</v>
      </c>
      <c r="C436" s="20"/>
      <c r="D436" s="3"/>
      <c r="E436" s="3"/>
      <c r="F436" s="7">
        <f>Ведомственная!G766</f>
        <v>707.4</v>
      </c>
      <c r="G436" s="7">
        <f>Ведомственная!H766</f>
        <v>735.7</v>
      </c>
      <c r="H436" s="7">
        <f>Ведомственная!I766</f>
        <v>765.1</v>
      </c>
    </row>
    <row r="437" spans="1:8" ht="63">
      <c r="A437" s="207" t="s">
        <v>21</v>
      </c>
      <c r="B437" s="20" t="s">
        <v>354</v>
      </c>
      <c r="C437" s="20">
        <v>100</v>
      </c>
      <c r="D437" s="3" t="s">
        <v>14</v>
      </c>
      <c r="E437" s="3" t="s">
        <v>26</v>
      </c>
      <c r="F437" s="7">
        <f>Ведомственная!G767</f>
        <v>600</v>
      </c>
      <c r="G437" s="7">
        <f>Ведомственная!H767</f>
        <v>600</v>
      </c>
      <c r="H437" s="7">
        <f>Ведомственная!I767</f>
        <v>600</v>
      </c>
    </row>
    <row r="438" spans="1:8" ht="31.5">
      <c r="A438" s="207" t="s">
        <v>22</v>
      </c>
      <c r="B438" s="20" t="s">
        <v>354</v>
      </c>
      <c r="C438" s="20">
        <v>200</v>
      </c>
      <c r="D438" s="3" t="s">
        <v>14</v>
      </c>
      <c r="E438" s="3" t="s">
        <v>26</v>
      </c>
      <c r="F438" s="7">
        <f>Ведомственная!G768</f>
        <v>107.4</v>
      </c>
      <c r="G438" s="7">
        <f>Ведомственная!H768</f>
        <v>135.69999999999999</v>
      </c>
      <c r="H438" s="7">
        <f>Ведомственная!I768</f>
        <v>165.1</v>
      </c>
    </row>
    <row r="439" spans="1:8" ht="31.5">
      <c r="A439" s="207" t="s">
        <v>355</v>
      </c>
      <c r="B439" s="20" t="s">
        <v>356</v>
      </c>
      <c r="C439" s="20"/>
      <c r="D439" s="3"/>
      <c r="E439" s="3"/>
      <c r="F439" s="7">
        <f>Ведомственная!G769</f>
        <v>28.7</v>
      </c>
      <c r="G439" s="7">
        <f>Ведомственная!H769</f>
        <v>28.7</v>
      </c>
      <c r="H439" s="7">
        <f>Ведомственная!I769</f>
        <v>28.7</v>
      </c>
    </row>
    <row r="440" spans="1:8" ht="63">
      <c r="A440" s="207" t="s">
        <v>21</v>
      </c>
      <c r="B440" s="20" t="s">
        <v>356</v>
      </c>
      <c r="C440" s="20">
        <v>100</v>
      </c>
      <c r="D440" s="3" t="s">
        <v>14</v>
      </c>
      <c r="E440" s="3" t="s">
        <v>26</v>
      </c>
      <c r="F440" s="7">
        <f>Ведомственная!G770</f>
        <v>28.7</v>
      </c>
      <c r="G440" s="7">
        <f>Ведомственная!H770</f>
        <v>28.7</v>
      </c>
      <c r="H440" s="7">
        <f>Ведомственная!I770</f>
        <v>28.7</v>
      </c>
    </row>
    <row r="441" spans="1:8" ht="31.5">
      <c r="A441" s="207" t="s">
        <v>293</v>
      </c>
      <c r="B441" s="20" t="s">
        <v>294</v>
      </c>
      <c r="C441" s="20"/>
      <c r="D441" s="3"/>
      <c r="E441" s="3"/>
      <c r="F441" s="7">
        <f>F442+F451</f>
        <v>2906.7</v>
      </c>
      <c r="G441" s="7">
        <f>G442+G451</f>
        <v>3424.7</v>
      </c>
      <c r="H441" s="7">
        <f>H442+H451</f>
        <v>3424.7</v>
      </c>
    </row>
    <row r="442" spans="1:8">
      <c r="A442" s="207" t="s">
        <v>204</v>
      </c>
      <c r="B442" s="20" t="s">
        <v>295</v>
      </c>
      <c r="C442" s="20"/>
      <c r="D442" s="3"/>
      <c r="E442" s="3"/>
      <c r="F442" s="7">
        <f>SUM(F443:F450)</f>
        <v>1570</v>
      </c>
      <c r="G442" s="7">
        <f>SUM(G443:G450)</f>
        <v>2088</v>
      </c>
      <c r="H442" s="7">
        <f>SUM(H443:H450)</f>
        <v>2088</v>
      </c>
    </row>
    <row r="443" spans="1:8">
      <c r="A443" s="225" t="s">
        <v>22</v>
      </c>
      <c r="B443" s="20" t="s">
        <v>295</v>
      </c>
      <c r="C443" s="20">
        <v>200</v>
      </c>
      <c r="D443" s="3" t="s">
        <v>47</v>
      </c>
      <c r="E443" s="3" t="s">
        <v>20</v>
      </c>
      <c r="F443" s="7">
        <f>Ведомственная!G906</f>
        <v>0</v>
      </c>
      <c r="G443" s="7">
        <f>Ведомственная!H906</f>
        <v>0</v>
      </c>
      <c r="H443" s="7">
        <f>Ведомственная!I906</f>
        <v>0</v>
      </c>
    </row>
    <row r="444" spans="1:8">
      <c r="A444" s="225"/>
      <c r="B444" s="20" t="s">
        <v>295</v>
      </c>
      <c r="C444" s="20">
        <v>200</v>
      </c>
      <c r="D444" s="3" t="s">
        <v>9</v>
      </c>
      <c r="E444" s="3" t="s">
        <v>17</v>
      </c>
      <c r="F444" s="7">
        <f>Ведомственная!G1151</f>
        <v>0</v>
      </c>
      <c r="G444" s="7">
        <f>Ведомственная!H1151</f>
        <v>0</v>
      </c>
      <c r="H444" s="7">
        <f>Ведомственная!I1151</f>
        <v>0</v>
      </c>
    </row>
    <row r="445" spans="1:8">
      <c r="A445" s="219"/>
      <c r="B445" s="20" t="s">
        <v>295</v>
      </c>
      <c r="C445" s="20">
        <v>200</v>
      </c>
      <c r="D445" s="3" t="s">
        <v>14</v>
      </c>
      <c r="E445" s="3" t="s">
        <v>24</v>
      </c>
      <c r="F445" s="7">
        <f>Ведомственная!G646</f>
        <v>1540</v>
      </c>
      <c r="G445" s="7">
        <f>Ведомственная!H646</f>
        <v>2058</v>
      </c>
      <c r="H445" s="7">
        <f>Ведомственная!I646</f>
        <v>2058</v>
      </c>
    </row>
    <row r="446" spans="1:8">
      <c r="A446" s="212" t="s">
        <v>90</v>
      </c>
      <c r="B446" s="20" t="s">
        <v>295</v>
      </c>
      <c r="C446" s="20">
        <v>600</v>
      </c>
      <c r="D446" s="3" t="s">
        <v>47</v>
      </c>
      <c r="E446" s="3" t="s">
        <v>17</v>
      </c>
      <c r="F446" s="7">
        <f>Ведомственная!G865</f>
        <v>15</v>
      </c>
      <c r="G446" s="7">
        <f>Ведомственная!H865</f>
        <v>15</v>
      </c>
      <c r="H446" s="7">
        <f>Ведомственная!I865</f>
        <v>15</v>
      </c>
    </row>
    <row r="447" spans="1:8">
      <c r="A447" s="225"/>
      <c r="B447" s="20" t="s">
        <v>295</v>
      </c>
      <c r="C447" s="20">
        <v>600</v>
      </c>
      <c r="D447" s="3" t="s">
        <v>47</v>
      </c>
      <c r="E447" s="3" t="s">
        <v>20</v>
      </c>
      <c r="F447" s="7">
        <f>Ведомственная!G907</f>
        <v>15</v>
      </c>
      <c r="G447" s="7">
        <f>Ведомственная!H907</f>
        <v>15</v>
      </c>
      <c r="H447" s="7">
        <f>Ведомственная!I907</f>
        <v>15</v>
      </c>
    </row>
    <row r="448" spans="1:8">
      <c r="A448" s="225"/>
      <c r="B448" s="20" t="s">
        <v>295</v>
      </c>
      <c r="C448" s="20">
        <v>600</v>
      </c>
      <c r="D448" s="3" t="s">
        <v>47</v>
      </c>
      <c r="E448" s="3" t="s">
        <v>24</v>
      </c>
      <c r="F448" s="7">
        <f>Ведомственная!G1121</f>
        <v>0</v>
      </c>
      <c r="G448" s="7">
        <f>Ведомственная!H1121</f>
        <v>0</v>
      </c>
      <c r="H448" s="7">
        <f>Ведомственная!I1121</f>
        <v>0</v>
      </c>
    </row>
    <row r="449" spans="1:8">
      <c r="A449" s="219"/>
      <c r="B449" s="20" t="s">
        <v>295</v>
      </c>
      <c r="C449" s="20">
        <v>600</v>
      </c>
      <c r="D449" s="3" t="s">
        <v>9</v>
      </c>
      <c r="E449" s="3" t="s">
        <v>17</v>
      </c>
      <c r="F449" s="7">
        <f>Ведомственная!G1152</f>
        <v>0</v>
      </c>
      <c r="G449" s="7">
        <f>Ведомственная!H1152</f>
        <v>0</v>
      </c>
      <c r="H449" s="7">
        <f>Ведомственная!I1152</f>
        <v>0</v>
      </c>
    </row>
    <row r="450" spans="1:8">
      <c r="A450" s="207" t="s">
        <v>10</v>
      </c>
      <c r="B450" s="20" t="s">
        <v>295</v>
      </c>
      <c r="C450" s="20">
        <v>800</v>
      </c>
      <c r="D450" s="3" t="s">
        <v>14</v>
      </c>
      <c r="E450" s="3" t="s">
        <v>24</v>
      </c>
      <c r="F450" s="7">
        <f>Ведомственная!G647</f>
        <v>0</v>
      </c>
      <c r="G450" s="7">
        <f>Ведомственная!H647</f>
        <v>0</v>
      </c>
      <c r="H450" s="7">
        <f>Ведомственная!I647</f>
        <v>0</v>
      </c>
    </row>
    <row r="451" spans="1:8" ht="47.25">
      <c r="A451" s="73" t="s">
        <v>518</v>
      </c>
      <c r="B451" s="45" t="s">
        <v>519</v>
      </c>
      <c r="C451" s="74"/>
      <c r="D451" s="3"/>
      <c r="E451" s="3"/>
      <c r="F451" s="7">
        <f>F452</f>
        <v>1336.7</v>
      </c>
      <c r="G451" s="7">
        <f t="shared" ref="G451:H451" si="229">G452</f>
        <v>1336.7</v>
      </c>
      <c r="H451" s="7">
        <f t="shared" si="229"/>
        <v>1336.7</v>
      </c>
    </row>
    <row r="452" spans="1:8" ht="31.5">
      <c r="A452" s="73" t="s">
        <v>90</v>
      </c>
      <c r="B452" s="45" t="s">
        <v>519</v>
      </c>
      <c r="C452" s="74" t="s">
        <v>49</v>
      </c>
      <c r="D452" s="3" t="s">
        <v>62</v>
      </c>
      <c r="E452" s="3" t="s">
        <v>20</v>
      </c>
      <c r="F452" s="7">
        <f>Ведомственная!G816</f>
        <v>1336.7</v>
      </c>
      <c r="G452" s="7">
        <f>Ведомственная!H816</f>
        <v>1336.7</v>
      </c>
      <c r="H452" s="7">
        <f>Ведомственная!I816</f>
        <v>1336.7</v>
      </c>
    </row>
    <row r="453" spans="1:8" ht="31.5">
      <c r="A453" s="207" t="s">
        <v>564</v>
      </c>
      <c r="B453" s="20" t="s">
        <v>331</v>
      </c>
      <c r="C453" s="20"/>
      <c r="D453" s="3"/>
      <c r="E453" s="3"/>
      <c r="F453" s="7">
        <f>F454+F457+F460</f>
        <v>60436.800000000003</v>
      </c>
      <c r="G453" s="7">
        <f t="shared" ref="G453:H453" si="230">G454+G457+G460</f>
        <v>62366.5</v>
      </c>
      <c r="H453" s="7">
        <f t="shared" si="230"/>
        <v>64297.599999999999</v>
      </c>
    </row>
    <row r="454" spans="1:8" ht="47.25">
      <c r="A454" s="207" t="s">
        <v>583</v>
      </c>
      <c r="B454" s="20" t="s">
        <v>644</v>
      </c>
      <c r="C454" s="20"/>
      <c r="D454" s="3"/>
      <c r="E454" s="3"/>
      <c r="F454" s="7">
        <f>F455+F456</f>
        <v>7026.2</v>
      </c>
      <c r="G454" s="7">
        <f t="shared" ref="G454:H454" si="231">G455+G456</f>
        <v>7306.2999999999993</v>
      </c>
      <c r="H454" s="7">
        <f t="shared" si="231"/>
        <v>7597.6</v>
      </c>
    </row>
    <row r="455" spans="1:8" ht="31.5">
      <c r="A455" s="207" t="s">
        <v>22</v>
      </c>
      <c r="B455" s="20" t="s">
        <v>644</v>
      </c>
      <c r="C455" s="20">
        <v>200</v>
      </c>
      <c r="D455" s="3" t="s">
        <v>14</v>
      </c>
      <c r="E455" s="3" t="s">
        <v>7</v>
      </c>
      <c r="F455" s="7">
        <f>Ведомственная!G721</f>
        <v>100.2</v>
      </c>
      <c r="G455" s="7">
        <f>Ведомственная!H721</f>
        <v>102.4</v>
      </c>
      <c r="H455" s="7">
        <f>Ведомственная!I721</f>
        <v>105.3</v>
      </c>
    </row>
    <row r="456" spans="1:8">
      <c r="A456" s="207" t="s">
        <v>19</v>
      </c>
      <c r="B456" s="20" t="s">
        <v>644</v>
      </c>
      <c r="C456" s="20">
        <v>300</v>
      </c>
      <c r="D456" s="3" t="s">
        <v>14</v>
      </c>
      <c r="E456" s="3" t="s">
        <v>7</v>
      </c>
      <c r="F456" s="7">
        <f>Ведомственная!G722</f>
        <v>6926</v>
      </c>
      <c r="G456" s="7">
        <f>Ведомственная!H722</f>
        <v>7203.9</v>
      </c>
      <c r="H456" s="7">
        <f>Ведомственная!I722</f>
        <v>7492.3</v>
      </c>
    </row>
    <row r="457" spans="1:8" ht="31.5">
      <c r="A457" s="207" t="s">
        <v>584</v>
      </c>
      <c r="B457" s="20" t="s">
        <v>332</v>
      </c>
      <c r="C457" s="20"/>
      <c r="D457" s="3"/>
      <c r="E457" s="3"/>
      <c r="F457" s="7">
        <f>Ведомственная!G723</f>
        <v>14633.699999999999</v>
      </c>
      <c r="G457" s="7">
        <f>Ведомственная!H723</f>
        <v>14737.400000000001</v>
      </c>
      <c r="H457" s="7">
        <f>Ведомственная!I723</f>
        <v>14769.4</v>
      </c>
    </row>
    <row r="458" spans="1:8" ht="31.5">
      <c r="A458" s="207" t="s">
        <v>22</v>
      </c>
      <c r="B458" s="20" t="s">
        <v>332</v>
      </c>
      <c r="C458" s="20">
        <v>200</v>
      </c>
      <c r="D458" s="3" t="s">
        <v>14</v>
      </c>
      <c r="E458" s="3" t="s">
        <v>7</v>
      </c>
      <c r="F458" s="7">
        <f>Ведомственная!G724</f>
        <v>211.3</v>
      </c>
      <c r="G458" s="7">
        <f>Ведомственная!H724</f>
        <v>190.7</v>
      </c>
      <c r="H458" s="7">
        <f>Ведомственная!I724</f>
        <v>214.6</v>
      </c>
    </row>
    <row r="459" spans="1:8">
      <c r="A459" s="207" t="s">
        <v>19</v>
      </c>
      <c r="B459" s="20" t="s">
        <v>332</v>
      </c>
      <c r="C459" s="20">
        <v>300</v>
      </c>
      <c r="D459" s="3" t="s">
        <v>14</v>
      </c>
      <c r="E459" s="3" t="s">
        <v>7</v>
      </c>
      <c r="F459" s="7">
        <f>Ведомственная!G725</f>
        <v>14422.4</v>
      </c>
      <c r="G459" s="7">
        <f>Ведомственная!H725</f>
        <v>14546.7</v>
      </c>
      <c r="H459" s="7">
        <f>Ведомственная!I725</f>
        <v>14554.8</v>
      </c>
    </row>
    <row r="460" spans="1:8" ht="47.25">
      <c r="A460" s="207" t="s">
        <v>589</v>
      </c>
      <c r="B460" s="20" t="s">
        <v>333</v>
      </c>
      <c r="C460" s="20"/>
      <c r="D460" s="3"/>
      <c r="E460" s="3"/>
      <c r="F460" s="7">
        <f>Ведомственная!G726</f>
        <v>38776.9</v>
      </c>
      <c r="G460" s="7">
        <f>Ведомственная!H726</f>
        <v>40322.799999999996</v>
      </c>
      <c r="H460" s="7">
        <f>Ведомственная!I726</f>
        <v>41930.6</v>
      </c>
    </row>
    <row r="461" spans="1:8" ht="31.5">
      <c r="A461" s="207" t="s">
        <v>22</v>
      </c>
      <c r="B461" s="20" t="s">
        <v>333</v>
      </c>
      <c r="C461" s="20">
        <v>200</v>
      </c>
      <c r="D461" s="3" t="s">
        <v>14</v>
      </c>
      <c r="E461" s="3" t="s">
        <v>7</v>
      </c>
      <c r="F461" s="7">
        <f>Ведомственная!G727</f>
        <v>571.5</v>
      </c>
      <c r="G461" s="7">
        <f>Ведомственная!H727</f>
        <v>589.20000000000005</v>
      </c>
      <c r="H461" s="7">
        <f>Ведомственная!I727</f>
        <v>607.6</v>
      </c>
    </row>
    <row r="462" spans="1:8">
      <c r="A462" s="207" t="s">
        <v>19</v>
      </c>
      <c r="B462" s="20" t="s">
        <v>333</v>
      </c>
      <c r="C462" s="20">
        <v>300</v>
      </c>
      <c r="D462" s="3" t="s">
        <v>14</v>
      </c>
      <c r="E462" s="3" t="s">
        <v>7</v>
      </c>
      <c r="F462" s="7">
        <f>Ведомственная!G728</f>
        <v>38205.4</v>
      </c>
      <c r="G462" s="7">
        <f>Ведомственная!H728</f>
        <v>39733.599999999999</v>
      </c>
      <c r="H462" s="7">
        <f>Ведомственная!I728</f>
        <v>41323</v>
      </c>
    </row>
    <row r="463" spans="1:8" ht="47.25">
      <c r="A463" s="207" t="s">
        <v>334</v>
      </c>
      <c r="B463" s="20" t="s">
        <v>335</v>
      </c>
      <c r="C463" s="20"/>
      <c r="D463" s="3"/>
      <c r="E463" s="3"/>
      <c r="F463" s="7">
        <f>Ведомственная!G729</f>
        <v>122787.9</v>
      </c>
      <c r="G463" s="7">
        <f>Ведомственная!H729</f>
        <v>127319.70000000001</v>
      </c>
      <c r="H463" s="7">
        <f>Ведомственная!I729</f>
        <v>132032.6</v>
      </c>
    </row>
    <row r="464" spans="1:8" ht="78.75">
      <c r="A464" s="207" t="s">
        <v>580</v>
      </c>
      <c r="B464" s="20" t="s">
        <v>336</v>
      </c>
      <c r="C464" s="20"/>
      <c r="D464" s="3"/>
      <c r="E464" s="3"/>
      <c r="F464" s="7">
        <f>Ведомственная!G730</f>
        <v>122787.9</v>
      </c>
      <c r="G464" s="7">
        <f>Ведомственная!H730</f>
        <v>127319.70000000001</v>
      </c>
      <c r="H464" s="7">
        <f>Ведомственная!I730</f>
        <v>132032.6</v>
      </c>
    </row>
    <row r="465" spans="1:8" ht="31.5">
      <c r="A465" s="207" t="s">
        <v>22</v>
      </c>
      <c r="B465" s="20" t="s">
        <v>336</v>
      </c>
      <c r="C465" s="20">
        <v>200</v>
      </c>
      <c r="D465" s="3" t="s">
        <v>14</v>
      </c>
      <c r="E465" s="3" t="s">
        <v>7</v>
      </c>
      <c r="F465" s="7">
        <f>Ведомственная!G731</f>
        <v>1799.2</v>
      </c>
      <c r="G465" s="7">
        <f>Ведомственная!H731</f>
        <v>1824.6</v>
      </c>
      <c r="H465" s="7">
        <f>Ведомственная!I731</f>
        <v>1883.3</v>
      </c>
    </row>
    <row r="466" spans="1:8">
      <c r="A466" s="207" t="s">
        <v>19</v>
      </c>
      <c r="B466" s="20" t="s">
        <v>336</v>
      </c>
      <c r="C466" s="20">
        <v>300</v>
      </c>
      <c r="D466" s="3" t="s">
        <v>14</v>
      </c>
      <c r="E466" s="3" t="s">
        <v>7</v>
      </c>
      <c r="F466" s="7">
        <f>Ведомственная!G732</f>
        <v>120988.7</v>
      </c>
      <c r="G466" s="7">
        <f>Ведомственная!H732</f>
        <v>125495.1</v>
      </c>
      <c r="H466" s="7">
        <f>Ведомственная!I732</f>
        <v>130149.3</v>
      </c>
    </row>
    <row r="467" spans="1:8" ht="31.5">
      <c r="A467" s="207" t="s">
        <v>357</v>
      </c>
      <c r="B467" s="20" t="s">
        <v>288</v>
      </c>
      <c r="C467" s="20"/>
      <c r="D467" s="3"/>
      <c r="E467" s="3"/>
      <c r="F467" s="7">
        <f>F468+F471+F474+F477+F480+F483+F486+F489+F498+F501+F504+F507+F510+F513+F515+F517+F519+F521+F523+F525+F527+F530</f>
        <v>784347.2</v>
      </c>
      <c r="G467" s="7">
        <f t="shared" ref="G467:H467" si="232">G468+G471+G474+G477+G480+G483+G486+G489+G498+G501+G504+G507+G510+G513+G515+G517+G519+G521+G523+G525+G527+G530</f>
        <v>796437.3</v>
      </c>
      <c r="H467" s="7">
        <f t="shared" si="232"/>
        <v>811610.1</v>
      </c>
    </row>
    <row r="468" spans="1:8" ht="47.25">
      <c r="A468" s="207" t="s">
        <v>578</v>
      </c>
      <c r="B468" s="20" t="s">
        <v>296</v>
      </c>
      <c r="C468" s="20"/>
      <c r="D468" s="3"/>
      <c r="E468" s="3"/>
      <c r="F468" s="7">
        <f>Ведомственная!G649</f>
        <v>172807</v>
      </c>
      <c r="G468" s="7">
        <f>Ведомственная!H649</f>
        <v>179694.2</v>
      </c>
      <c r="H468" s="7">
        <f>Ведомственная!I649</f>
        <v>186857</v>
      </c>
    </row>
    <row r="469" spans="1:8" ht="31.5">
      <c r="A469" s="207" t="s">
        <v>22</v>
      </c>
      <c r="B469" s="20" t="s">
        <v>296</v>
      </c>
      <c r="C469" s="20">
        <v>200</v>
      </c>
      <c r="D469" s="3" t="s">
        <v>14</v>
      </c>
      <c r="E469" s="3" t="s">
        <v>24</v>
      </c>
      <c r="F469" s="7">
        <f>Ведомственная!G650</f>
        <v>2530.6</v>
      </c>
      <c r="G469" s="7">
        <f>Ведомственная!H650</f>
        <v>2594.1999999999998</v>
      </c>
      <c r="H469" s="7">
        <f>Ведомственная!I650</f>
        <v>2629</v>
      </c>
    </row>
    <row r="470" spans="1:8">
      <c r="A470" s="207" t="s">
        <v>19</v>
      </c>
      <c r="B470" s="20" t="s">
        <v>296</v>
      </c>
      <c r="C470" s="20">
        <v>300</v>
      </c>
      <c r="D470" s="3" t="s">
        <v>14</v>
      </c>
      <c r="E470" s="3" t="s">
        <v>24</v>
      </c>
      <c r="F470" s="7">
        <f>Ведомственная!G651</f>
        <v>170276.4</v>
      </c>
      <c r="G470" s="7">
        <f>Ведомственная!H651</f>
        <v>177100</v>
      </c>
      <c r="H470" s="7">
        <f>Ведомственная!I651</f>
        <v>184228</v>
      </c>
    </row>
    <row r="471" spans="1:8" ht="47.25">
      <c r="A471" s="207" t="s">
        <v>579</v>
      </c>
      <c r="B471" s="20" t="s">
        <v>297</v>
      </c>
      <c r="C471" s="20"/>
      <c r="D471" s="3"/>
      <c r="E471" s="3"/>
      <c r="F471" s="7">
        <f>Ведомственная!G652</f>
        <v>8870.6999999999989</v>
      </c>
      <c r="G471" s="7">
        <f>Ведомственная!H652</f>
        <v>9209.7999999999993</v>
      </c>
      <c r="H471" s="7">
        <f>Ведомственная!I652</f>
        <v>9562.5</v>
      </c>
    </row>
    <row r="472" spans="1:8" ht="31.5">
      <c r="A472" s="207" t="s">
        <v>22</v>
      </c>
      <c r="B472" s="20" t="s">
        <v>297</v>
      </c>
      <c r="C472" s="20">
        <v>200</v>
      </c>
      <c r="D472" s="3" t="s">
        <v>14</v>
      </c>
      <c r="E472" s="3" t="s">
        <v>24</v>
      </c>
      <c r="F472" s="7">
        <f>Ведомственная!G653</f>
        <v>129.80000000000001</v>
      </c>
      <c r="G472" s="7">
        <f>Ведомственная!H653</f>
        <v>129</v>
      </c>
      <c r="H472" s="7">
        <f>Ведомственная!I653</f>
        <v>127.7</v>
      </c>
    </row>
    <row r="473" spans="1:8">
      <c r="A473" s="207" t="s">
        <v>19</v>
      </c>
      <c r="B473" s="20" t="s">
        <v>297</v>
      </c>
      <c r="C473" s="20">
        <v>300</v>
      </c>
      <c r="D473" s="3" t="s">
        <v>14</v>
      </c>
      <c r="E473" s="3" t="s">
        <v>24</v>
      </c>
      <c r="F473" s="7">
        <f>Ведомственная!G654</f>
        <v>8740.9</v>
      </c>
      <c r="G473" s="7">
        <f>Ведомственная!H654</f>
        <v>9080.7999999999993</v>
      </c>
      <c r="H473" s="7">
        <f>Ведомственная!I654</f>
        <v>9434.7999999999993</v>
      </c>
    </row>
    <row r="474" spans="1:8" ht="31.5">
      <c r="A474" s="207" t="s">
        <v>581</v>
      </c>
      <c r="B474" s="20" t="s">
        <v>298</v>
      </c>
      <c r="C474" s="20"/>
      <c r="D474" s="3"/>
      <c r="E474" s="3"/>
      <c r="F474" s="7">
        <f>Ведомственная!G655</f>
        <v>131111</v>
      </c>
      <c r="G474" s="7">
        <f>Ведомственная!H655</f>
        <v>136334.70000000001</v>
      </c>
      <c r="H474" s="7">
        <f>Ведомственная!I655</f>
        <v>141767.29999999999</v>
      </c>
    </row>
    <row r="475" spans="1:8" ht="31.5">
      <c r="A475" s="207" t="s">
        <v>22</v>
      </c>
      <c r="B475" s="20" t="s">
        <v>298</v>
      </c>
      <c r="C475" s="20">
        <v>200</v>
      </c>
      <c r="D475" s="3" t="s">
        <v>14</v>
      </c>
      <c r="E475" s="3" t="s">
        <v>24</v>
      </c>
      <c r="F475" s="7">
        <f>Ведомственная!G656</f>
        <v>1898.4</v>
      </c>
      <c r="G475" s="7">
        <f>Ведомственная!H656</f>
        <v>1926.7</v>
      </c>
      <c r="H475" s="7">
        <f>Ведомственная!I656</f>
        <v>1947.9</v>
      </c>
    </row>
    <row r="476" spans="1:8">
      <c r="A476" s="207" t="s">
        <v>19</v>
      </c>
      <c r="B476" s="20" t="s">
        <v>298</v>
      </c>
      <c r="C476" s="20">
        <v>300</v>
      </c>
      <c r="D476" s="3" t="s">
        <v>14</v>
      </c>
      <c r="E476" s="3" t="s">
        <v>24</v>
      </c>
      <c r="F476" s="7">
        <f>Ведомственная!G657</f>
        <v>129212.6</v>
      </c>
      <c r="G476" s="7">
        <f>Ведомственная!H657</f>
        <v>134408</v>
      </c>
      <c r="H476" s="7">
        <f>Ведомственная!I657</f>
        <v>139819.4</v>
      </c>
    </row>
    <row r="477" spans="1:8" ht="110.25">
      <c r="A477" s="207" t="s">
        <v>824</v>
      </c>
      <c r="B477" s="20" t="s">
        <v>299</v>
      </c>
      <c r="C477" s="20"/>
      <c r="D477" s="3"/>
      <c r="E477" s="3"/>
      <c r="F477" s="7">
        <f>Ведомственная!G658</f>
        <v>325.5</v>
      </c>
      <c r="G477" s="7">
        <f>Ведомственная!H658</f>
        <v>338.5</v>
      </c>
      <c r="H477" s="7">
        <f>Ведомственная!I658</f>
        <v>352</v>
      </c>
    </row>
    <row r="478" spans="1:8" ht="31.5">
      <c r="A478" s="207" t="s">
        <v>22</v>
      </c>
      <c r="B478" s="20" t="s">
        <v>299</v>
      </c>
      <c r="C478" s="20">
        <v>200</v>
      </c>
      <c r="D478" s="3" t="s">
        <v>14</v>
      </c>
      <c r="E478" s="3" t="s">
        <v>24</v>
      </c>
      <c r="F478" s="7">
        <f>Ведомственная!G659</f>
        <v>4.7</v>
      </c>
      <c r="G478" s="7">
        <f>Ведомственная!H659</f>
        <v>4.9000000000000004</v>
      </c>
      <c r="H478" s="7">
        <f>Ведомственная!I659</f>
        <v>5</v>
      </c>
    </row>
    <row r="479" spans="1:8">
      <c r="A479" s="207" t="s">
        <v>19</v>
      </c>
      <c r="B479" s="20" t="s">
        <v>299</v>
      </c>
      <c r="C479" s="20">
        <v>300</v>
      </c>
      <c r="D479" s="3" t="s">
        <v>14</v>
      </c>
      <c r="E479" s="3" t="s">
        <v>24</v>
      </c>
      <c r="F479" s="7">
        <f>Ведомственная!G660</f>
        <v>320.8</v>
      </c>
      <c r="G479" s="7">
        <f>Ведомственная!H660</f>
        <v>333.6</v>
      </c>
      <c r="H479" s="7">
        <f>Ведомственная!I660</f>
        <v>347</v>
      </c>
    </row>
    <row r="480" spans="1:8" ht="110.25">
      <c r="A480" s="207" t="s">
        <v>825</v>
      </c>
      <c r="B480" s="20" t="s">
        <v>300</v>
      </c>
      <c r="C480" s="20"/>
      <c r="D480" s="3"/>
      <c r="E480" s="3"/>
      <c r="F480" s="7">
        <f>Ведомственная!G661</f>
        <v>11.7</v>
      </c>
      <c r="G480" s="7">
        <f>Ведомственная!H661</f>
        <v>11.7</v>
      </c>
      <c r="H480" s="7">
        <f>Ведомственная!I661</f>
        <v>11.7</v>
      </c>
    </row>
    <row r="481" spans="1:8" ht="31.5">
      <c r="A481" s="207" t="s">
        <v>22</v>
      </c>
      <c r="B481" s="20" t="s">
        <v>300</v>
      </c>
      <c r="C481" s="20">
        <v>200</v>
      </c>
      <c r="D481" s="3" t="s">
        <v>14</v>
      </c>
      <c r="E481" s="3" t="s">
        <v>24</v>
      </c>
      <c r="F481" s="7">
        <f>Ведомственная!G662</f>
        <v>0.2</v>
      </c>
      <c r="G481" s="7">
        <f>Ведомственная!H662</f>
        <v>0.2</v>
      </c>
      <c r="H481" s="7">
        <f>Ведомственная!I662</f>
        <v>0.2</v>
      </c>
    </row>
    <row r="482" spans="1:8">
      <c r="A482" s="207" t="s">
        <v>19</v>
      </c>
      <c r="B482" s="20" t="s">
        <v>300</v>
      </c>
      <c r="C482" s="20">
        <v>300</v>
      </c>
      <c r="D482" s="3" t="s">
        <v>14</v>
      </c>
      <c r="E482" s="3" t="s">
        <v>24</v>
      </c>
      <c r="F482" s="7">
        <f>Ведомственная!G663</f>
        <v>11.5</v>
      </c>
      <c r="G482" s="7">
        <f>Ведомственная!H663</f>
        <v>11.5</v>
      </c>
      <c r="H482" s="7">
        <f>Ведомственная!I663</f>
        <v>11.5</v>
      </c>
    </row>
    <row r="483" spans="1:8" ht="110.25">
      <c r="A483" s="207" t="s">
        <v>826</v>
      </c>
      <c r="B483" s="20" t="s">
        <v>301</v>
      </c>
      <c r="C483" s="20"/>
      <c r="D483" s="3"/>
      <c r="E483" s="3"/>
      <c r="F483" s="7">
        <f>Ведомственная!G664</f>
        <v>24491.8</v>
      </c>
      <c r="G483" s="7">
        <f>Ведомственная!H664</f>
        <v>23485.699999999997</v>
      </c>
      <c r="H483" s="7">
        <f>Ведомственная!I664</f>
        <v>22715.8</v>
      </c>
    </row>
    <row r="484" spans="1:8" ht="31.5">
      <c r="A484" s="207" t="s">
        <v>22</v>
      </c>
      <c r="B484" s="20" t="s">
        <v>301</v>
      </c>
      <c r="C484" s="20">
        <v>200</v>
      </c>
      <c r="D484" s="3" t="s">
        <v>14</v>
      </c>
      <c r="E484" s="3" t="s">
        <v>24</v>
      </c>
      <c r="F484" s="7">
        <f>Ведомственная!G665</f>
        <v>1195.8</v>
      </c>
      <c r="G484" s="7">
        <f>Ведомственная!H665</f>
        <v>1113.0999999999999</v>
      </c>
      <c r="H484" s="7">
        <f>Ведомственная!I665</f>
        <v>1121.2</v>
      </c>
    </row>
    <row r="485" spans="1:8">
      <c r="A485" s="207" t="s">
        <v>19</v>
      </c>
      <c r="B485" s="20" t="s">
        <v>301</v>
      </c>
      <c r="C485" s="20">
        <v>300</v>
      </c>
      <c r="D485" s="3" t="s">
        <v>14</v>
      </c>
      <c r="E485" s="3" t="s">
        <v>24</v>
      </c>
      <c r="F485" s="7">
        <f>Ведомственная!G666</f>
        <v>23296</v>
      </c>
      <c r="G485" s="7">
        <f>Ведомственная!H666</f>
        <v>22372.6</v>
      </c>
      <c r="H485" s="7">
        <f>Ведомственная!I666</f>
        <v>21594.6</v>
      </c>
    </row>
    <row r="486" spans="1:8" ht="47.25">
      <c r="A486" s="207" t="s">
        <v>586</v>
      </c>
      <c r="B486" s="20" t="s">
        <v>302</v>
      </c>
      <c r="C486" s="20"/>
      <c r="D486" s="3"/>
      <c r="E486" s="3"/>
      <c r="F486" s="7">
        <f>Ведомственная!G667</f>
        <v>143073.60000000001</v>
      </c>
      <c r="G486" s="7">
        <f>Ведомственная!H667</f>
        <v>143073.60000000001</v>
      </c>
      <c r="H486" s="7">
        <f>Ведомственная!I667</f>
        <v>143073.60000000001</v>
      </c>
    </row>
    <row r="487" spans="1:8" ht="31.5">
      <c r="A487" s="207" t="s">
        <v>22</v>
      </c>
      <c r="B487" s="20" t="s">
        <v>302</v>
      </c>
      <c r="C487" s="20" t="s">
        <v>32</v>
      </c>
      <c r="D487" s="3" t="s">
        <v>14</v>
      </c>
      <c r="E487" s="3" t="s">
        <v>24</v>
      </c>
      <c r="F487" s="7">
        <f>Ведомственная!G668</f>
        <v>2018.4</v>
      </c>
      <c r="G487" s="7">
        <f>Ведомственная!H668</f>
        <v>2018.4</v>
      </c>
      <c r="H487" s="7">
        <f>Ведомственная!I668</f>
        <v>2018.4</v>
      </c>
    </row>
    <row r="488" spans="1:8">
      <c r="A488" s="207" t="s">
        <v>19</v>
      </c>
      <c r="B488" s="20" t="s">
        <v>302</v>
      </c>
      <c r="C488" s="20" t="s">
        <v>39</v>
      </c>
      <c r="D488" s="3" t="s">
        <v>14</v>
      </c>
      <c r="E488" s="3" t="s">
        <v>24</v>
      </c>
      <c r="F488" s="7">
        <f>Ведомственная!G669</f>
        <v>141055.20000000001</v>
      </c>
      <c r="G488" s="7">
        <f>Ведомственная!H669</f>
        <v>141055.20000000001</v>
      </c>
      <c r="H488" s="7">
        <f>Ведомственная!I669</f>
        <v>141055.20000000001</v>
      </c>
    </row>
    <row r="489" spans="1:8" ht="63">
      <c r="A489" s="207" t="s">
        <v>587</v>
      </c>
      <c r="B489" s="20" t="s">
        <v>303</v>
      </c>
      <c r="C489" s="20"/>
      <c r="D489" s="3"/>
      <c r="E489" s="3"/>
      <c r="F489" s="7">
        <f>SUM(F490:F497)</f>
        <v>11146</v>
      </c>
      <c r="G489" s="7">
        <f t="shared" ref="G489:H489" si="233">SUM(G490:G497)</f>
        <v>11590.4</v>
      </c>
      <c r="H489" s="7">
        <f t="shared" si="233"/>
        <v>12052.5</v>
      </c>
    </row>
    <row r="490" spans="1:8" ht="26.25" customHeight="1">
      <c r="A490" s="212" t="s">
        <v>21</v>
      </c>
      <c r="B490" s="20" t="s">
        <v>303</v>
      </c>
      <c r="C490" s="20">
        <v>100</v>
      </c>
      <c r="D490" s="3" t="s">
        <v>47</v>
      </c>
      <c r="E490" s="3" t="s">
        <v>17</v>
      </c>
      <c r="F490" s="7">
        <f>Ведомственная!G868</f>
        <v>1532.3</v>
      </c>
      <c r="G490" s="7">
        <f>Ведомственная!H868</f>
        <v>1532.3</v>
      </c>
      <c r="H490" s="7">
        <f>Ведомственная!I868</f>
        <v>1532.3</v>
      </c>
    </row>
    <row r="491" spans="1:8" ht="36.75" customHeight="1">
      <c r="A491" s="225"/>
      <c r="B491" s="20" t="s">
        <v>303</v>
      </c>
      <c r="C491" s="20">
        <v>100</v>
      </c>
      <c r="D491" s="3" t="s">
        <v>47</v>
      </c>
      <c r="E491" s="3" t="s">
        <v>20</v>
      </c>
      <c r="F491" s="7">
        <f>Ведомственная!G910</f>
        <v>4540.3</v>
      </c>
      <c r="G491" s="7">
        <f>Ведомственная!H910</f>
        <v>4540.3</v>
      </c>
      <c r="H491" s="7">
        <f>Ведомственная!I910</f>
        <v>4540.3</v>
      </c>
    </row>
    <row r="492" spans="1:8" ht="36.75" customHeight="1">
      <c r="A492" s="219"/>
      <c r="B492" s="20" t="s">
        <v>303</v>
      </c>
      <c r="C492" s="20">
        <v>100</v>
      </c>
      <c r="D492" s="3" t="s">
        <v>9</v>
      </c>
      <c r="E492" s="3" t="s">
        <v>17</v>
      </c>
      <c r="F492" s="7">
        <f>Ведомственная!G1155</f>
        <v>394.6</v>
      </c>
      <c r="G492" s="7">
        <f>Ведомственная!H1155</f>
        <v>394.6</v>
      </c>
      <c r="H492" s="7">
        <f>Ведомственная!I1155</f>
        <v>394.6</v>
      </c>
    </row>
    <row r="493" spans="1:8" ht="31.5">
      <c r="A493" s="207" t="s">
        <v>22</v>
      </c>
      <c r="B493" s="20" t="s">
        <v>303</v>
      </c>
      <c r="C493" s="20" t="s">
        <v>32</v>
      </c>
      <c r="D493" s="3" t="s">
        <v>14</v>
      </c>
      <c r="E493" s="3" t="s">
        <v>24</v>
      </c>
      <c r="F493" s="7">
        <f>Ведомственная!G671</f>
        <v>58.5</v>
      </c>
      <c r="G493" s="7">
        <f>Ведомственная!H671</f>
        <v>65</v>
      </c>
      <c r="H493" s="7">
        <f>Ведомственная!I671</f>
        <v>71.099999999999994</v>
      </c>
    </row>
    <row r="494" spans="1:8">
      <c r="A494" s="207" t="s">
        <v>19</v>
      </c>
      <c r="B494" s="20" t="s">
        <v>303</v>
      </c>
      <c r="C494" s="20" t="s">
        <v>39</v>
      </c>
      <c r="D494" s="3" t="s">
        <v>14</v>
      </c>
      <c r="E494" s="3" t="s">
        <v>24</v>
      </c>
      <c r="F494" s="7">
        <f>Ведомственная!G672</f>
        <v>3787.5</v>
      </c>
      <c r="G494" s="7">
        <f>Ведомственная!H672</f>
        <v>4225.3999999999996</v>
      </c>
      <c r="H494" s="7">
        <f>Ведомственная!I672</f>
        <v>4681.3999999999996</v>
      </c>
    </row>
    <row r="495" spans="1:8">
      <c r="A495" s="212" t="s">
        <v>90</v>
      </c>
      <c r="B495" s="20" t="s">
        <v>303</v>
      </c>
      <c r="C495" s="20">
        <v>600</v>
      </c>
      <c r="D495" s="3" t="s">
        <v>47</v>
      </c>
      <c r="E495" s="3" t="s">
        <v>17</v>
      </c>
      <c r="F495" s="7">
        <f>Ведомственная!G869</f>
        <v>0</v>
      </c>
      <c r="G495" s="7">
        <f>Ведомственная!H869</f>
        <v>0</v>
      </c>
      <c r="H495" s="7">
        <f>Ведомственная!I869</f>
        <v>0</v>
      </c>
    </row>
    <row r="496" spans="1:8">
      <c r="A496" s="225"/>
      <c r="B496" s="20" t="s">
        <v>303</v>
      </c>
      <c r="C496" s="20">
        <v>600</v>
      </c>
      <c r="D496" s="3" t="s">
        <v>47</v>
      </c>
      <c r="E496" s="3" t="s">
        <v>20</v>
      </c>
      <c r="F496" s="7">
        <f>Ведомственная!G911</f>
        <v>427.4</v>
      </c>
      <c r="G496" s="7">
        <f>Ведомственная!H911</f>
        <v>427.4</v>
      </c>
      <c r="H496" s="7">
        <f>Ведомственная!I911</f>
        <v>427.4</v>
      </c>
    </row>
    <row r="497" spans="1:8">
      <c r="A497" s="219"/>
      <c r="B497" s="20" t="s">
        <v>303</v>
      </c>
      <c r="C497" s="20">
        <v>600</v>
      </c>
      <c r="D497" s="3" t="s">
        <v>9</v>
      </c>
      <c r="E497" s="3" t="s">
        <v>17</v>
      </c>
      <c r="F497" s="7">
        <f>Ведомственная!G1156</f>
        <v>405.4</v>
      </c>
      <c r="G497" s="7">
        <f>Ведомственная!H1156</f>
        <v>405.4</v>
      </c>
      <c r="H497" s="7">
        <f>Ведомственная!I1156</f>
        <v>405.4</v>
      </c>
    </row>
    <row r="498" spans="1:8" ht="47.25">
      <c r="A498" s="207" t="s">
        <v>582</v>
      </c>
      <c r="B498" s="20" t="s">
        <v>304</v>
      </c>
      <c r="C498" s="20"/>
      <c r="D498" s="3"/>
      <c r="E498" s="3"/>
      <c r="F498" s="7">
        <f>Ведомственная!G673</f>
        <v>3035.9</v>
      </c>
      <c r="G498" s="7">
        <f>Ведомственная!H673</f>
        <v>3035.9</v>
      </c>
      <c r="H498" s="7">
        <f>Ведомственная!I673</f>
        <v>3035.9</v>
      </c>
    </row>
    <row r="499" spans="1:8" ht="31.5">
      <c r="A499" s="207" t="s">
        <v>22</v>
      </c>
      <c r="B499" s="20" t="s">
        <v>304</v>
      </c>
      <c r="C499" s="20" t="s">
        <v>32</v>
      </c>
      <c r="D499" s="3" t="s">
        <v>14</v>
      </c>
      <c r="E499" s="3" t="s">
        <v>24</v>
      </c>
      <c r="F499" s="7">
        <f>Ведомственная!G674</f>
        <v>43.3</v>
      </c>
      <c r="G499" s="7">
        <f>Ведомственная!H674</f>
        <v>43.3</v>
      </c>
      <c r="H499" s="7">
        <f>Ведомственная!I674</f>
        <v>43.3</v>
      </c>
    </row>
    <row r="500" spans="1:8">
      <c r="A500" s="207" t="s">
        <v>19</v>
      </c>
      <c r="B500" s="20" t="s">
        <v>304</v>
      </c>
      <c r="C500" s="20" t="s">
        <v>39</v>
      </c>
      <c r="D500" s="3" t="s">
        <v>14</v>
      </c>
      <c r="E500" s="3" t="s">
        <v>24</v>
      </c>
      <c r="F500" s="7">
        <f>Ведомственная!G675</f>
        <v>2992.6</v>
      </c>
      <c r="G500" s="7">
        <f>Ведомственная!H675</f>
        <v>2992.6</v>
      </c>
      <c r="H500" s="7">
        <f>Ведомственная!I675</f>
        <v>2992.6</v>
      </c>
    </row>
    <row r="501" spans="1:8" ht="47.25">
      <c r="A501" s="207" t="s">
        <v>588</v>
      </c>
      <c r="B501" s="20" t="s">
        <v>305</v>
      </c>
      <c r="C501" s="20"/>
      <c r="D501" s="3"/>
      <c r="E501" s="3"/>
      <c r="F501" s="7">
        <f>Ведомственная!G676</f>
        <v>0.6</v>
      </c>
      <c r="G501" s="7">
        <f>Ведомственная!H676</f>
        <v>0.6</v>
      </c>
      <c r="H501" s="7">
        <f>Ведомственная!I676</f>
        <v>0.6</v>
      </c>
    </row>
    <row r="502" spans="1:8" ht="31.5">
      <c r="A502" s="207" t="s">
        <v>22</v>
      </c>
      <c r="B502" s="20" t="s">
        <v>305</v>
      </c>
      <c r="C502" s="20">
        <v>200</v>
      </c>
      <c r="D502" s="3" t="s">
        <v>14</v>
      </c>
      <c r="E502" s="3" t="s">
        <v>24</v>
      </c>
      <c r="F502" s="7">
        <f>Ведомственная!G677</f>
        <v>0.1</v>
      </c>
      <c r="G502" s="7">
        <f>Ведомственная!H677</f>
        <v>0.1</v>
      </c>
      <c r="H502" s="7">
        <f>Ведомственная!I677</f>
        <v>0.1</v>
      </c>
    </row>
    <row r="503" spans="1:8">
      <c r="A503" s="207" t="s">
        <v>19</v>
      </c>
      <c r="B503" s="20" t="s">
        <v>305</v>
      </c>
      <c r="C503" s="20" t="s">
        <v>39</v>
      </c>
      <c r="D503" s="3" t="s">
        <v>14</v>
      </c>
      <c r="E503" s="3" t="s">
        <v>24</v>
      </c>
      <c r="F503" s="7">
        <f>Ведомственная!G678</f>
        <v>0.5</v>
      </c>
      <c r="G503" s="7">
        <f>Ведомственная!H678</f>
        <v>0.5</v>
      </c>
      <c r="H503" s="7">
        <f>Ведомственная!I678</f>
        <v>0.5</v>
      </c>
    </row>
    <row r="504" spans="1:8" ht="63">
      <c r="A504" s="207" t="s">
        <v>642</v>
      </c>
      <c r="B504" s="20" t="s">
        <v>306</v>
      </c>
      <c r="C504" s="20"/>
      <c r="D504" s="3"/>
      <c r="E504" s="3"/>
      <c r="F504" s="7">
        <f>Ведомственная!G679</f>
        <v>16285.1</v>
      </c>
      <c r="G504" s="7">
        <f>Ведомственная!H679</f>
        <v>16932.7</v>
      </c>
      <c r="H504" s="7">
        <f>Ведомственная!I679</f>
        <v>17606.199999999997</v>
      </c>
    </row>
    <row r="505" spans="1:8" ht="31.5">
      <c r="A505" s="207" t="s">
        <v>22</v>
      </c>
      <c r="B505" s="20" t="s">
        <v>306</v>
      </c>
      <c r="C505" s="20" t="s">
        <v>32</v>
      </c>
      <c r="D505" s="3" t="s">
        <v>14</v>
      </c>
      <c r="E505" s="3" t="s">
        <v>24</v>
      </c>
      <c r="F505" s="7">
        <f>Ведомственная!G680</f>
        <v>246.9</v>
      </c>
      <c r="G505" s="7">
        <f>Ведомственная!H680</f>
        <v>256.8</v>
      </c>
      <c r="H505" s="7">
        <f>Ведомственная!I680</f>
        <v>267.10000000000002</v>
      </c>
    </row>
    <row r="506" spans="1:8">
      <c r="A506" s="207" t="s">
        <v>19</v>
      </c>
      <c r="B506" s="20" t="s">
        <v>306</v>
      </c>
      <c r="C506" s="20" t="s">
        <v>39</v>
      </c>
      <c r="D506" s="3" t="s">
        <v>14</v>
      </c>
      <c r="E506" s="3" t="s">
        <v>24</v>
      </c>
      <c r="F506" s="7">
        <f>Ведомственная!G681</f>
        <v>16038.2</v>
      </c>
      <c r="G506" s="7">
        <f>Ведомственная!H681</f>
        <v>16675.900000000001</v>
      </c>
      <c r="H506" s="7">
        <f>Ведомственная!I681</f>
        <v>17339.099999999999</v>
      </c>
    </row>
    <row r="507" spans="1:8" ht="47.25">
      <c r="A507" s="207" t="s">
        <v>358</v>
      </c>
      <c r="B507" s="20" t="s">
        <v>307</v>
      </c>
      <c r="C507" s="20"/>
      <c r="D507" s="3"/>
      <c r="E507" s="3"/>
      <c r="F507" s="7">
        <f>Ведомственная!G682</f>
        <v>20109.599999999999</v>
      </c>
      <c r="G507" s="7">
        <f>Ведомственная!H682</f>
        <v>20902.5</v>
      </c>
      <c r="H507" s="7">
        <f>Ведомственная!I682</f>
        <v>21726.199999999997</v>
      </c>
    </row>
    <row r="508" spans="1:8" ht="31.5">
      <c r="A508" s="207" t="s">
        <v>22</v>
      </c>
      <c r="B508" s="20" t="s">
        <v>307</v>
      </c>
      <c r="C508" s="20" t="s">
        <v>32</v>
      </c>
      <c r="D508" s="3" t="s">
        <v>14</v>
      </c>
      <c r="E508" s="3" t="s">
        <v>24</v>
      </c>
      <c r="F508" s="7">
        <f>Ведомственная!G683</f>
        <v>300</v>
      </c>
      <c r="G508" s="7">
        <f>Ведомственная!H683</f>
        <v>320.7</v>
      </c>
      <c r="H508" s="7">
        <f>Ведомственная!I683</f>
        <v>300.10000000000002</v>
      </c>
    </row>
    <row r="509" spans="1:8">
      <c r="A509" s="207" t="s">
        <v>19</v>
      </c>
      <c r="B509" s="20" t="s">
        <v>307</v>
      </c>
      <c r="C509" s="20" t="s">
        <v>39</v>
      </c>
      <c r="D509" s="3" t="s">
        <v>14</v>
      </c>
      <c r="E509" s="3" t="s">
        <v>24</v>
      </c>
      <c r="F509" s="7">
        <f>Ведомственная!G684</f>
        <v>19809.599999999999</v>
      </c>
      <c r="G509" s="7">
        <f>Ведомственная!H684</f>
        <v>20581.8</v>
      </c>
      <c r="H509" s="7">
        <f>Ведомственная!I684</f>
        <v>21426.1</v>
      </c>
    </row>
    <row r="510" spans="1:8" ht="31.5">
      <c r="A510" s="207" t="s">
        <v>289</v>
      </c>
      <c r="B510" s="20" t="s">
        <v>290</v>
      </c>
      <c r="C510" s="20"/>
      <c r="D510" s="3"/>
      <c r="E510" s="3"/>
      <c r="F510" s="7">
        <f>F511+F512</f>
        <v>139066.4</v>
      </c>
      <c r="G510" s="7">
        <f t="shared" ref="G510:H510" si="234">G511+G512</f>
        <v>138983.20000000001</v>
      </c>
      <c r="H510" s="7">
        <f t="shared" si="234"/>
        <v>138955.9</v>
      </c>
    </row>
    <row r="511" spans="1:8" ht="31.5">
      <c r="A511" s="207" t="s">
        <v>22</v>
      </c>
      <c r="B511" s="20" t="s">
        <v>290</v>
      </c>
      <c r="C511" s="20" t="s">
        <v>32</v>
      </c>
      <c r="D511" s="3" t="s">
        <v>14</v>
      </c>
      <c r="E511" s="3" t="s">
        <v>24</v>
      </c>
      <c r="F511" s="7">
        <f>Ведомственная!G686</f>
        <v>2446.4</v>
      </c>
      <c r="G511" s="7">
        <f>Ведомственная!H686</f>
        <v>2363.1999999999998</v>
      </c>
      <c r="H511" s="7">
        <f>Ведомственная!I686</f>
        <v>2335.9</v>
      </c>
    </row>
    <row r="512" spans="1:8">
      <c r="A512" s="207" t="s">
        <v>19</v>
      </c>
      <c r="B512" s="20" t="s">
        <v>290</v>
      </c>
      <c r="C512" s="20" t="s">
        <v>39</v>
      </c>
      <c r="D512" s="3" t="s">
        <v>14</v>
      </c>
      <c r="E512" s="3" t="s">
        <v>24</v>
      </c>
      <c r="F512" s="7">
        <f>Ведомственная!G687</f>
        <v>136620</v>
      </c>
      <c r="G512" s="7">
        <f>Ведомственная!H687</f>
        <v>136620</v>
      </c>
      <c r="H512" s="7">
        <f>Ведомственная!I687</f>
        <v>136620</v>
      </c>
    </row>
    <row r="513" spans="1:8" ht="31.5">
      <c r="A513" s="207" t="s">
        <v>291</v>
      </c>
      <c r="B513" s="20" t="s">
        <v>292</v>
      </c>
      <c r="C513" s="20"/>
      <c r="D513" s="3"/>
      <c r="E513" s="3"/>
      <c r="F513" s="7">
        <f>F514</f>
        <v>32000</v>
      </c>
      <c r="G513" s="7">
        <f t="shared" ref="G513:H513" si="235">G514</f>
        <v>32000</v>
      </c>
      <c r="H513" s="7">
        <f t="shared" si="235"/>
        <v>32000</v>
      </c>
    </row>
    <row r="514" spans="1:8">
      <c r="A514" s="207" t="s">
        <v>19</v>
      </c>
      <c r="B514" s="20" t="s">
        <v>292</v>
      </c>
      <c r="C514" s="20">
        <v>300</v>
      </c>
      <c r="D514" s="3" t="s">
        <v>14</v>
      </c>
      <c r="E514" s="3" t="s">
        <v>17</v>
      </c>
      <c r="F514" s="7">
        <f>Ведомственная!G640</f>
        <v>32000</v>
      </c>
      <c r="G514" s="7">
        <f>Ведомственная!H640</f>
        <v>32000</v>
      </c>
      <c r="H514" s="7">
        <f>Ведомственная!I640</f>
        <v>32000</v>
      </c>
    </row>
    <row r="515" spans="1:8">
      <c r="A515" s="207" t="s">
        <v>310</v>
      </c>
      <c r="B515" s="20" t="s">
        <v>311</v>
      </c>
      <c r="C515" s="20"/>
      <c r="D515" s="3"/>
      <c r="E515" s="3"/>
      <c r="F515" s="7">
        <f>Ведомственная!G688</f>
        <v>10000</v>
      </c>
      <c r="G515" s="7">
        <f>Ведомственная!H688</f>
        <v>10242.1</v>
      </c>
      <c r="H515" s="7">
        <f>Ведомственная!I688</f>
        <v>9968.1</v>
      </c>
    </row>
    <row r="516" spans="1:8">
      <c r="A516" s="207" t="s">
        <v>19</v>
      </c>
      <c r="B516" s="20" t="s">
        <v>311</v>
      </c>
      <c r="C516" s="20">
        <v>300</v>
      </c>
      <c r="D516" s="3" t="s">
        <v>14</v>
      </c>
      <c r="E516" s="3" t="s">
        <v>24</v>
      </c>
      <c r="F516" s="7">
        <f>Ведомственная!G689</f>
        <v>10000</v>
      </c>
      <c r="G516" s="7">
        <f>Ведомственная!H689</f>
        <v>10242.1</v>
      </c>
      <c r="H516" s="7">
        <f>Ведомственная!I689</f>
        <v>9968.1</v>
      </c>
    </row>
    <row r="517" spans="1:8" ht="31.5">
      <c r="A517" s="207" t="s">
        <v>312</v>
      </c>
      <c r="B517" s="20" t="s">
        <v>313</v>
      </c>
      <c r="C517" s="20"/>
      <c r="D517" s="3"/>
      <c r="E517" s="3"/>
      <c r="F517" s="7">
        <f>Ведомственная!G690</f>
        <v>2466.6</v>
      </c>
      <c r="G517" s="7">
        <f>Ведомственная!H690</f>
        <v>2723.9</v>
      </c>
      <c r="H517" s="7">
        <f>Ведомственная!I690</f>
        <v>2997.9</v>
      </c>
    </row>
    <row r="518" spans="1:8">
      <c r="A518" s="207" t="s">
        <v>19</v>
      </c>
      <c r="B518" s="20" t="s">
        <v>313</v>
      </c>
      <c r="C518" s="20">
        <v>300</v>
      </c>
      <c r="D518" s="3" t="s">
        <v>14</v>
      </c>
      <c r="E518" s="3" t="s">
        <v>24</v>
      </c>
      <c r="F518" s="7">
        <f>Ведомственная!G691</f>
        <v>2466.6</v>
      </c>
      <c r="G518" s="7">
        <f>Ведомственная!H691</f>
        <v>2723.9</v>
      </c>
      <c r="H518" s="7">
        <f>Ведомственная!I691</f>
        <v>2997.9</v>
      </c>
    </row>
    <row r="519" spans="1:8" ht="47.25">
      <c r="A519" s="207" t="s">
        <v>314</v>
      </c>
      <c r="B519" s="20" t="s">
        <v>315</v>
      </c>
      <c r="C519" s="20"/>
      <c r="D519" s="3"/>
      <c r="E519" s="3"/>
      <c r="F519" s="7">
        <f>Ведомственная!G692</f>
        <v>1300</v>
      </c>
      <c r="G519" s="7">
        <f>Ведомственная!H692</f>
        <v>1300</v>
      </c>
      <c r="H519" s="7">
        <f>Ведомственная!I692</f>
        <v>1300</v>
      </c>
    </row>
    <row r="520" spans="1:8">
      <c r="A520" s="207" t="s">
        <v>19</v>
      </c>
      <c r="B520" s="20" t="s">
        <v>315</v>
      </c>
      <c r="C520" s="20" t="s">
        <v>39</v>
      </c>
      <c r="D520" s="3" t="s">
        <v>14</v>
      </c>
      <c r="E520" s="3" t="s">
        <v>24</v>
      </c>
      <c r="F520" s="7">
        <f>Ведомственная!G693</f>
        <v>1300</v>
      </c>
      <c r="G520" s="7">
        <f>Ведомственная!H693</f>
        <v>1300</v>
      </c>
      <c r="H520" s="7">
        <f>Ведомственная!I693</f>
        <v>1300</v>
      </c>
    </row>
    <row r="521" spans="1:8" ht="47.25">
      <c r="A521" s="207" t="s">
        <v>316</v>
      </c>
      <c r="B521" s="20" t="s">
        <v>317</v>
      </c>
      <c r="C521" s="20"/>
      <c r="D521" s="3"/>
      <c r="E521" s="3"/>
      <c r="F521" s="7">
        <f>Ведомственная!G694</f>
        <v>136.19999999999999</v>
      </c>
      <c r="G521" s="7">
        <f>Ведомственная!H694</f>
        <v>304</v>
      </c>
      <c r="H521" s="7">
        <f>Ведомственная!I694</f>
        <v>304</v>
      </c>
    </row>
    <row r="522" spans="1:8">
      <c r="A522" s="207" t="s">
        <v>19</v>
      </c>
      <c r="B522" s="20" t="s">
        <v>317</v>
      </c>
      <c r="C522" s="20" t="s">
        <v>39</v>
      </c>
      <c r="D522" s="3" t="s">
        <v>14</v>
      </c>
      <c r="E522" s="3" t="s">
        <v>24</v>
      </c>
      <c r="F522" s="7">
        <f>Ведомственная!G695</f>
        <v>136.19999999999999</v>
      </c>
      <c r="G522" s="7">
        <f>Ведомственная!H695</f>
        <v>304</v>
      </c>
      <c r="H522" s="7">
        <f>Ведомственная!I695</f>
        <v>304</v>
      </c>
    </row>
    <row r="523" spans="1:8" ht="63">
      <c r="A523" s="207" t="s">
        <v>318</v>
      </c>
      <c r="B523" s="20" t="s">
        <v>319</v>
      </c>
      <c r="C523" s="20"/>
      <c r="D523" s="3"/>
      <c r="E523" s="3"/>
      <c r="F523" s="7">
        <f>Ведомственная!G696</f>
        <v>50000</v>
      </c>
      <c r="G523" s="7">
        <f>Ведомственная!H696</f>
        <v>50000</v>
      </c>
      <c r="H523" s="7">
        <f>Ведомственная!I696</f>
        <v>50000</v>
      </c>
    </row>
    <row r="524" spans="1:8">
      <c r="A524" s="207" t="s">
        <v>19</v>
      </c>
      <c r="B524" s="20" t="s">
        <v>319</v>
      </c>
      <c r="C524" s="20" t="s">
        <v>39</v>
      </c>
      <c r="D524" s="3" t="s">
        <v>14</v>
      </c>
      <c r="E524" s="3" t="s">
        <v>24</v>
      </c>
      <c r="F524" s="7">
        <f>Ведомственная!G697</f>
        <v>50000</v>
      </c>
      <c r="G524" s="7">
        <f>Ведомственная!H697</f>
        <v>50000</v>
      </c>
      <c r="H524" s="7">
        <f>Ведомственная!I697</f>
        <v>50000</v>
      </c>
    </row>
    <row r="525" spans="1:8" ht="31.5" hidden="1">
      <c r="A525" s="207" t="s">
        <v>320</v>
      </c>
      <c r="B525" s="20" t="s">
        <v>321</v>
      </c>
      <c r="C525" s="20"/>
      <c r="D525" s="3"/>
      <c r="E525" s="3"/>
      <c r="F525" s="7">
        <f>Ведомственная!G698</f>
        <v>0</v>
      </c>
      <c r="G525" s="7">
        <f>Ведомственная!H698</f>
        <v>0</v>
      </c>
      <c r="H525" s="7">
        <f>Ведомственная!I698</f>
        <v>0</v>
      </c>
    </row>
    <row r="526" spans="1:8" hidden="1">
      <c r="A526" s="207" t="s">
        <v>19</v>
      </c>
      <c r="B526" s="20" t="s">
        <v>321</v>
      </c>
      <c r="C526" s="20" t="s">
        <v>39</v>
      </c>
      <c r="D526" s="3" t="s">
        <v>14</v>
      </c>
      <c r="E526" s="3" t="s">
        <v>24</v>
      </c>
      <c r="F526" s="7">
        <f>Ведомственная!G699</f>
        <v>0</v>
      </c>
      <c r="G526" s="7">
        <f>Ведомственная!H699</f>
        <v>0</v>
      </c>
      <c r="H526" s="7">
        <f>Ведомственная!I699</f>
        <v>0</v>
      </c>
    </row>
    <row r="527" spans="1:8">
      <c r="A527" s="207" t="s">
        <v>322</v>
      </c>
      <c r="B527" s="20" t="s">
        <v>323</v>
      </c>
      <c r="C527" s="20"/>
      <c r="D527" s="3"/>
      <c r="E527" s="3"/>
      <c r="F527" s="7">
        <f>Ведомственная!G700</f>
        <v>1450.9</v>
      </c>
      <c r="G527" s="7">
        <f>Ведомственная!H700</f>
        <v>1450.9</v>
      </c>
      <c r="H527" s="7">
        <f>Ведомственная!I700</f>
        <v>1450.9</v>
      </c>
    </row>
    <row r="528" spans="1:8" ht="31.5">
      <c r="A528" s="207" t="s">
        <v>22</v>
      </c>
      <c r="B528" s="20" t="s">
        <v>323</v>
      </c>
      <c r="C528" s="20">
        <v>200</v>
      </c>
      <c r="D528" s="3" t="s">
        <v>14</v>
      </c>
      <c r="E528" s="3" t="s">
        <v>24</v>
      </c>
      <c r="F528" s="7">
        <f>Ведомственная!G701</f>
        <v>670.9</v>
      </c>
      <c r="G528" s="7">
        <f>Ведомственная!H701</f>
        <v>670.9</v>
      </c>
      <c r="H528" s="7">
        <f>Ведомственная!I701</f>
        <v>670.9</v>
      </c>
    </row>
    <row r="529" spans="1:8">
      <c r="A529" s="207" t="s">
        <v>19</v>
      </c>
      <c r="B529" s="20" t="s">
        <v>323</v>
      </c>
      <c r="C529" s="20">
        <v>300</v>
      </c>
      <c r="D529" s="3" t="s">
        <v>14</v>
      </c>
      <c r="E529" s="3" t="s">
        <v>24</v>
      </c>
      <c r="F529" s="7">
        <f>Ведомственная!G702</f>
        <v>780</v>
      </c>
      <c r="G529" s="7">
        <f>Ведомственная!H702</f>
        <v>780</v>
      </c>
      <c r="H529" s="7">
        <f>Ведомственная!I702</f>
        <v>780</v>
      </c>
    </row>
    <row r="530" spans="1:8" ht="31.5">
      <c r="A530" s="207" t="s">
        <v>308</v>
      </c>
      <c r="B530" s="20" t="s">
        <v>309</v>
      </c>
      <c r="C530" s="20"/>
      <c r="D530" s="3"/>
      <c r="E530" s="3"/>
      <c r="F530" s="7">
        <f>Ведомственная!G703</f>
        <v>16658.599999999999</v>
      </c>
      <c r="G530" s="7">
        <f>Ведомственная!H703</f>
        <v>14822.9</v>
      </c>
      <c r="H530" s="7">
        <f>Ведомственная!I703</f>
        <v>15872</v>
      </c>
    </row>
    <row r="531" spans="1:8">
      <c r="A531" s="207" t="s">
        <v>19</v>
      </c>
      <c r="B531" s="20" t="s">
        <v>309</v>
      </c>
      <c r="C531" s="20">
        <v>300</v>
      </c>
      <c r="D531" s="3" t="s">
        <v>14</v>
      </c>
      <c r="E531" s="3" t="s">
        <v>24</v>
      </c>
      <c r="F531" s="7">
        <f>Ведомственная!G704</f>
        <v>16658.599999999999</v>
      </c>
      <c r="G531" s="7">
        <f>Ведомственная!H704</f>
        <v>14822.9</v>
      </c>
      <c r="H531" s="7">
        <f>Ведомственная!I704</f>
        <v>15872</v>
      </c>
    </row>
    <row r="532" spans="1:8" ht="47.25">
      <c r="A532" s="207" t="s">
        <v>782</v>
      </c>
      <c r="B532" s="20" t="s">
        <v>324</v>
      </c>
      <c r="C532" s="20"/>
      <c r="D532" s="3"/>
      <c r="E532" s="3"/>
      <c r="F532" s="7">
        <f>F533</f>
        <v>6000</v>
      </c>
      <c r="G532" s="7">
        <f t="shared" ref="G532:H532" si="236">G533</f>
        <v>6000</v>
      </c>
      <c r="H532" s="7">
        <f t="shared" si="236"/>
        <v>6000</v>
      </c>
    </row>
    <row r="533" spans="1:8" ht="63">
      <c r="A533" s="207" t="s">
        <v>781</v>
      </c>
      <c r="B533" s="20" t="s">
        <v>325</v>
      </c>
      <c r="C533" s="20"/>
      <c r="D533" s="3"/>
      <c r="E533" s="3"/>
      <c r="F533" s="7">
        <f>Ведомственная!G706</f>
        <v>6000</v>
      </c>
      <c r="G533" s="7">
        <f>Ведомственная!H706</f>
        <v>6000</v>
      </c>
      <c r="H533" s="7">
        <f>Ведомственная!I706</f>
        <v>6000</v>
      </c>
    </row>
    <row r="534" spans="1:8">
      <c r="A534" s="207" t="s">
        <v>19</v>
      </c>
      <c r="B534" s="20" t="s">
        <v>325</v>
      </c>
      <c r="C534" s="20">
        <v>300</v>
      </c>
      <c r="D534" s="3" t="s">
        <v>14</v>
      </c>
      <c r="E534" s="3" t="s">
        <v>24</v>
      </c>
      <c r="F534" s="7">
        <f>Ведомственная!G707</f>
        <v>6000</v>
      </c>
      <c r="G534" s="7">
        <f>Ведомственная!H707</f>
        <v>6000</v>
      </c>
      <c r="H534" s="7">
        <f>Ведомственная!I707</f>
        <v>6000</v>
      </c>
    </row>
    <row r="535" spans="1:8" ht="47.25">
      <c r="A535" s="207" t="s">
        <v>783</v>
      </c>
      <c r="B535" s="20" t="s">
        <v>207</v>
      </c>
      <c r="C535" s="20"/>
      <c r="D535" s="3"/>
      <c r="E535" s="3"/>
      <c r="F535" s="7">
        <f>F536</f>
        <v>2610.8000000000002</v>
      </c>
      <c r="G535" s="7">
        <f t="shared" ref="G535:H535" si="237">G536</f>
        <v>2610.8000000000002</v>
      </c>
      <c r="H535" s="7">
        <f t="shared" si="237"/>
        <v>2660</v>
      </c>
    </row>
    <row r="536" spans="1:8">
      <c r="A536" s="207" t="s">
        <v>204</v>
      </c>
      <c r="B536" s="20" t="s">
        <v>232</v>
      </c>
      <c r="C536" s="20"/>
      <c r="D536" s="3"/>
      <c r="E536" s="3"/>
      <c r="F536" s="7">
        <f>F537+F538</f>
        <v>2610.8000000000002</v>
      </c>
      <c r="G536" s="7">
        <f t="shared" ref="G536:H536" si="238">G537+G538</f>
        <v>2610.8000000000002</v>
      </c>
      <c r="H536" s="7">
        <f t="shared" si="238"/>
        <v>2660</v>
      </c>
    </row>
    <row r="537" spans="1:8">
      <c r="A537" s="212" t="s">
        <v>90</v>
      </c>
      <c r="B537" s="20" t="s">
        <v>232</v>
      </c>
      <c r="C537" s="20">
        <v>600</v>
      </c>
      <c r="D537" s="3" t="s">
        <v>14</v>
      </c>
      <c r="E537" s="3" t="s">
        <v>24</v>
      </c>
      <c r="F537" s="7">
        <f>Ведомственная!G710+Ведомственная!G785</f>
        <v>2010.8</v>
      </c>
      <c r="G537" s="7">
        <f>Ведомственная!H710+Ведомственная!H785</f>
        <v>2010.8</v>
      </c>
      <c r="H537" s="7">
        <f>Ведомственная!I710+Ведомственная!I785</f>
        <v>2060</v>
      </c>
    </row>
    <row r="538" spans="1:8">
      <c r="A538" s="219"/>
      <c r="B538" s="20" t="s">
        <v>232</v>
      </c>
      <c r="C538" s="20">
        <v>600</v>
      </c>
      <c r="D538" s="3" t="s">
        <v>14</v>
      </c>
      <c r="E538" s="3" t="s">
        <v>26</v>
      </c>
      <c r="F538" s="7">
        <f>Ведомственная!G567</f>
        <v>600</v>
      </c>
      <c r="G538" s="7">
        <f>Ведомственная!H567</f>
        <v>600</v>
      </c>
      <c r="H538" s="7">
        <f>Ведомственная!I567</f>
        <v>600</v>
      </c>
    </row>
    <row r="539" spans="1:8" ht="63">
      <c r="A539" s="51" t="s">
        <v>726</v>
      </c>
      <c r="B539" s="52" t="s">
        <v>234</v>
      </c>
      <c r="C539" s="52"/>
      <c r="D539" s="56"/>
      <c r="E539" s="56"/>
      <c r="F539" s="54">
        <f>F540</f>
        <v>4327.6000000000004</v>
      </c>
      <c r="G539" s="54">
        <f t="shared" ref="G539:H539" si="239">G540</f>
        <v>4327.6000000000004</v>
      </c>
      <c r="H539" s="54">
        <f t="shared" si="239"/>
        <v>4327.6000000000004</v>
      </c>
    </row>
    <row r="540" spans="1:8">
      <c r="A540" s="207" t="s">
        <v>143</v>
      </c>
      <c r="B540" s="20" t="s">
        <v>326</v>
      </c>
      <c r="C540" s="20"/>
      <c r="D540" s="3"/>
      <c r="E540" s="3"/>
      <c r="F540" s="7">
        <f>F541</f>
        <v>4327.6000000000004</v>
      </c>
      <c r="G540" s="7">
        <f t="shared" ref="G540:H540" si="240">G541</f>
        <v>4327.6000000000004</v>
      </c>
      <c r="H540" s="7">
        <f t="shared" si="240"/>
        <v>4327.6000000000004</v>
      </c>
    </row>
    <row r="541" spans="1:8" ht="63">
      <c r="A541" s="207" t="s">
        <v>327</v>
      </c>
      <c r="B541" s="20" t="s">
        <v>328</v>
      </c>
      <c r="C541" s="20"/>
      <c r="D541" s="3"/>
      <c r="E541" s="3"/>
      <c r="F541" s="7">
        <f>F542</f>
        <v>4327.6000000000004</v>
      </c>
      <c r="G541" s="7">
        <f t="shared" ref="G541:H541" si="241">G542</f>
        <v>4327.6000000000004</v>
      </c>
      <c r="H541" s="7">
        <f t="shared" si="241"/>
        <v>4327.6000000000004</v>
      </c>
    </row>
    <row r="542" spans="1:8" ht="31.5">
      <c r="A542" s="207" t="s">
        <v>329</v>
      </c>
      <c r="B542" s="20" t="s">
        <v>330</v>
      </c>
      <c r="C542" s="20"/>
      <c r="D542" s="3"/>
      <c r="E542" s="3"/>
      <c r="F542" s="7">
        <f>F543</f>
        <v>4327.6000000000004</v>
      </c>
      <c r="G542" s="7">
        <f>G543</f>
        <v>4327.6000000000004</v>
      </c>
      <c r="H542" s="7">
        <f>H543</f>
        <v>4327.6000000000004</v>
      </c>
    </row>
    <row r="543" spans="1:8" ht="31.5">
      <c r="A543" s="207" t="s">
        <v>22</v>
      </c>
      <c r="B543" s="20" t="s">
        <v>330</v>
      </c>
      <c r="C543" s="20">
        <v>200</v>
      </c>
      <c r="D543" s="3" t="s">
        <v>14</v>
      </c>
      <c r="E543" s="3" t="s">
        <v>24</v>
      </c>
      <c r="F543" s="7">
        <f>Ведомственная!G715</f>
        <v>4327.6000000000004</v>
      </c>
      <c r="G543" s="7">
        <f>Ведомственная!H715</f>
        <v>4327.6000000000004</v>
      </c>
      <c r="H543" s="7">
        <f>Ведомственная!I715</f>
        <v>4327.6000000000004</v>
      </c>
    </row>
    <row r="544" spans="1:8" ht="31.5">
      <c r="A544" s="51" t="s">
        <v>727</v>
      </c>
      <c r="B544" s="52" t="s">
        <v>235</v>
      </c>
      <c r="C544" s="52"/>
      <c r="D544" s="56"/>
      <c r="E544" s="56"/>
      <c r="F544" s="54">
        <f>F565+F545</f>
        <v>453927.7</v>
      </c>
      <c r="G544" s="54">
        <f>G565+G545</f>
        <v>590703.19999999995</v>
      </c>
      <c r="H544" s="54">
        <f>H565+H545</f>
        <v>776553.5</v>
      </c>
    </row>
    <row r="545" spans="1:8">
      <c r="A545" s="49" t="s">
        <v>184</v>
      </c>
      <c r="B545" s="74" t="s">
        <v>520</v>
      </c>
      <c r="C545" s="74"/>
      <c r="D545" s="3"/>
      <c r="E545" s="3"/>
      <c r="F545" s="7">
        <f>F546+F562+F559+F552</f>
        <v>26614.799999999999</v>
      </c>
      <c r="G545" s="7">
        <f>G546+G562+G559+G552</f>
        <v>155418.40000000002</v>
      </c>
      <c r="H545" s="7">
        <f>H546+H562+H559+H552</f>
        <v>320836.5</v>
      </c>
    </row>
    <row r="546" spans="1:8" ht="31.5">
      <c r="A546" s="79" t="s">
        <v>555</v>
      </c>
      <c r="B546" s="74" t="s">
        <v>521</v>
      </c>
      <c r="C546" s="74"/>
      <c r="D546" s="3"/>
      <c r="E546" s="3"/>
      <c r="F546" s="7">
        <f>F550+F547</f>
        <v>4208.2</v>
      </c>
      <c r="G546" s="7">
        <f t="shared" ref="G546:H546" si="242">G550+G547</f>
        <v>8719.2000000000007</v>
      </c>
      <c r="H546" s="7">
        <f t="shared" si="242"/>
        <v>8719.2000000000007</v>
      </c>
    </row>
    <row r="547" spans="1:8" ht="94.5">
      <c r="A547" s="113" t="s">
        <v>822</v>
      </c>
      <c r="B547" s="3" t="s">
        <v>525</v>
      </c>
      <c r="C547" s="3"/>
      <c r="D547" s="3"/>
      <c r="E547" s="3"/>
      <c r="F547" s="7">
        <f>F548+F549</f>
        <v>3752</v>
      </c>
      <c r="G547" s="7">
        <f t="shared" ref="G547:H547" si="243">G548+G549</f>
        <v>8263</v>
      </c>
      <c r="H547" s="7">
        <f t="shared" si="243"/>
        <v>8263</v>
      </c>
    </row>
    <row r="548" spans="1:8" ht="31.5" hidden="1">
      <c r="A548" s="207" t="s">
        <v>22</v>
      </c>
      <c r="B548" s="3" t="s">
        <v>525</v>
      </c>
      <c r="C548" s="3" t="s">
        <v>32</v>
      </c>
      <c r="D548" s="3" t="s">
        <v>62</v>
      </c>
      <c r="E548" s="3" t="s">
        <v>24</v>
      </c>
      <c r="F548" s="7">
        <f>Ведомственная!G836</f>
        <v>0</v>
      </c>
      <c r="G548" s="7">
        <f>Ведомственная!H836</f>
        <v>0</v>
      </c>
      <c r="H548" s="7">
        <f>Ведомственная!I836</f>
        <v>0</v>
      </c>
    </row>
    <row r="549" spans="1:8" ht="31.5">
      <c r="A549" s="207" t="s">
        <v>90</v>
      </c>
      <c r="B549" s="3" t="s">
        <v>525</v>
      </c>
      <c r="C549" s="3" t="s">
        <v>49</v>
      </c>
      <c r="D549" s="3" t="s">
        <v>62</v>
      </c>
      <c r="E549" s="3" t="s">
        <v>24</v>
      </c>
      <c r="F549" s="7">
        <f>Ведомственная!G837</f>
        <v>3752</v>
      </c>
      <c r="G549" s="7">
        <f>Ведомственная!H837</f>
        <v>8263</v>
      </c>
      <c r="H549" s="7">
        <f>Ведомственная!I837</f>
        <v>8263</v>
      </c>
    </row>
    <row r="550" spans="1:8" ht="31.5">
      <c r="A550" s="101" t="s">
        <v>556</v>
      </c>
      <c r="B550" s="74" t="s">
        <v>522</v>
      </c>
      <c r="C550" s="74"/>
      <c r="D550" s="3"/>
      <c r="E550" s="3"/>
      <c r="F550" s="7">
        <f>F551</f>
        <v>456.2</v>
      </c>
      <c r="G550" s="7">
        <f t="shared" ref="G550:H550" si="244">G551</f>
        <v>456.2</v>
      </c>
      <c r="H550" s="7">
        <f t="shared" si="244"/>
        <v>456.2</v>
      </c>
    </row>
    <row r="551" spans="1:8" ht="31.5">
      <c r="A551" s="73" t="s">
        <v>90</v>
      </c>
      <c r="B551" s="74" t="s">
        <v>522</v>
      </c>
      <c r="C551" s="74" t="s">
        <v>49</v>
      </c>
      <c r="D551" s="3" t="s">
        <v>62</v>
      </c>
      <c r="E551" s="3" t="s">
        <v>20</v>
      </c>
      <c r="F551" s="7">
        <f>Ведомственная!G821</f>
        <v>456.2</v>
      </c>
      <c r="G551" s="7">
        <f>Ведомственная!H821</f>
        <v>456.2</v>
      </c>
      <c r="H551" s="7">
        <f>Ведомственная!I821</f>
        <v>456.2</v>
      </c>
    </row>
    <row r="552" spans="1:8">
      <c r="A552" s="129" t="s">
        <v>818</v>
      </c>
      <c r="B552" s="3" t="s">
        <v>601</v>
      </c>
      <c r="C552" s="3"/>
      <c r="D552" s="3"/>
      <c r="E552" s="3"/>
      <c r="F552" s="7">
        <f>F553+F555+F557</f>
        <v>10394.599999999999</v>
      </c>
      <c r="G552" s="7">
        <f t="shared" ref="G552:H552" si="245">G553+G555+G557</f>
        <v>11564.1</v>
      </c>
      <c r="H552" s="7">
        <f t="shared" si="245"/>
        <v>11816.999999999998</v>
      </c>
    </row>
    <row r="553" spans="1:8" ht="31.5">
      <c r="A553" s="113" t="s">
        <v>524</v>
      </c>
      <c r="B553" s="3" t="s">
        <v>602</v>
      </c>
      <c r="C553" s="3"/>
      <c r="D553" s="3"/>
      <c r="E553" s="3"/>
      <c r="F553" s="7">
        <f>F554</f>
        <v>5986.2</v>
      </c>
      <c r="G553" s="7">
        <f t="shared" ref="G553:H553" si="246">G554</f>
        <v>6132.7</v>
      </c>
      <c r="H553" s="7">
        <f t="shared" si="246"/>
        <v>6271.9</v>
      </c>
    </row>
    <row r="554" spans="1:8" ht="31.5">
      <c r="A554" s="207" t="s">
        <v>90</v>
      </c>
      <c r="B554" s="3" t="s">
        <v>602</v>
      </c>
      <c r="C554" s="3" t="s">
        <v>49</v>
      </c>
      <c r="D554" s="3" t="s">
        <v>62</v>
      </c>
      <c r="E554" s="3" t="s">
        <v>24</v>
      </c>
      <c r="F554" s="7">
        <f>Ведомственная!G840</f>
        <v>5986.2</v>
      </c>
      <c r="G554" s="7">
        <f>Ведомственная!H840</f>
        <v>6132.7</v>
      </c>
      <c r="H554" s="7">
        <f>Ведомственная!I840</f>
        <v>6271.9</v>
      </c>
    </row>
    <row r="555" spans="1:8" ht="94.5">
      <c r="A555" s="114" t="s">
        <v>872</v>
      </c>
      <c r="B555" s="3" t="s">
        <v>603</v>
      </c>
      <c r="C555" s="3"/>
      <c r="D555" s="3"/>
      <c r="E555" s="3"/>
      <c r="F555" s="7">
        <f>F556</f>
        <v>4408.3999999999996</v>
      </c>
      <c r="G555" s="7">
        <f t="shared" ref="G555:H555" si="247">G556</f>
        <v>4530.5</v>
      </c>
      <c r="H555" s="7">
        <f t="shared" si="247"/>
        <v>4644.2</v>
      </c>
    </row>
    <row r="556" spans="1:8" ht="31.5">
      <c r="A556" s="207" t="s">
        <v>90</v>
      </c>
      <c r="B556" s="3" t="s">
        <v>603</v>
      </c>
      <c r="C556" s="3" t="s">
        <v>49</v>
      </c>
      <c r="D556" s="3" t="s">
        <v>62</v>
      </c>
      <c r="E556" s="3" t="s">
        <v>24</v>
      </c>
      <c r="F556" s="7">
        <f>Ведомственная!G842</f>
        <v>4408.3999999999996</v>
      </c>
      <c r="G556" s="7">
        <f>Ведомственная!H842</f>
        <v>4530.5</v>
      </c>
      <c r="H556" s="7">
        <f>Ведомственная!I842</f>
        <v>4644.2</v>
      </c>
    </row>
    <row r="557" spans="1:8" ht="47.25">
      <c r="A557" s="73" t="s">
        <v>819</v>
      </c>
      <c r="B557" s="74" t="s">
        <v>820</v>
      </c>
      <c r="C557" s="74"/>
      <c r="D557" s="3"/>
      <c r="E557" s="3"/>
      <c r="F557" s="7">
        <f>F558</f>
        <v>0</v>
      </c>
      <c r="G557" s="7">
        <f t="shared" ref="G557:H557" si="248">G558</f>
        <v>900.9</v>
      </c>
      <c r="H557" s="7">
        <f t="shared" si="248"/>
        <v>900.9</v>
      </c>
    </row>
    <row r="558" spans="1:8" ht="31.5">
      <c r="A558" s="73" t="s">
        <v>90</v>
      </c>
      <c r="B558" s="74" t="s">
        <v>820</v>
      </c>
      <c r="C558" s="74" t="s">
        <v>49</v>
      </c>
      <c r="D558" s="3" t="s">
        <v>62</v>
      </c>
      <c r="E558" s="3" t="s">
        <v>20</v>
      </c>
      <c r="F558" s="7">
        <f>Ведомственная!G824</f>
        <v>0</v>
      </c>
      <c r="G558" s="7">
        <f>Ведомственная!H824</f>
        <v>900.9</v>
      </c>
      <c r="H558" s="7">
        <f>Ведомственная!I824</f>
        <v>900.9</v>
      </c>
    </row>
    <row r="559" spans="1:8">
      <c r="A559" s="129" t="s">
        <v>821</v>
      </c>
      <c r="B559" s="3" t="s">
        <v>596</v>
      </c>
      <c r="C559" s="3"/>
      <c r="D559" s="3"/>
      <c r="E559" s="3"/>
      <c r="F559" s="7">
        <f>F560</f>
        <v>12012</v>
      </c>
      <c r="G559" s="7">
        <f t="shared" ref="G559:H560" si="249">G560</f>
        <v>0</v>
      </c>
      <c r="H559" s="7">
        <f t="shared" si="249"/>
        <v>0</v>
      </c>
    </row>
    <row r="560" spans="1:8" ht="31.5">
      <c r="A560" s="207" t="s">
        <v>597</v>
      </c>
      <c r="B560" s="3" t="s">
        <v>598</v>
      </c>
      <c r="C560" s="3"/>
      <c r="D560" s="3"/>
      <c r="E560" s="3"/>
      <c r="F560" s="7">
        <f>F561</f>
        <v>12012</v>
      </c>
      <c r="G560" s="7">
        <f t="shared" si="249"/>
        <v>0</v>
      </c>
      <c r="H560" s="7">
        <f t="shared" si="249"/>
        <v>0</v>
      </c>
    </row>
    <row r="561" spans="1:8" ht="31.5">
      <c r="A561" s="207" t="s">
        <v>90</v>
      </c>
      <c r="B561" s="3" t="s">
        <v>598</v>
      </c>
      <c r="C561" s="3" t="s">
        <v>49</v>
      </c>
      <c r="D561" s="3" t="s">
        <v>62</v>
      </c>
      <c r="E561" s="3" t="s">
        <v>20</v>
      </c>
      <c r="F561" s="7">
        <f>Ведомственная!G827</f>
        <v>12012</v>
      </c>
      <c r="G561" s="7">
        <f>Ведомственная!H827</f>
        <v>0</v>
      </c>
      <c r="H561" s="7">
        <f>Ведомственная!I827</f>
        <v>0</v>
      </c>
    </row>
    <row r="562" spans="1:8">
      <c r="A562" s="129" t="s">
        <v>538</v>
      </c>
      <c r="B562" s="3" t="s">
        <v>523</v>
      </c>
      <c r="C562" s="3"/>
      <c r="D562" s="3"/>
      <c r="E562" s="3"/>
      <c r="F562" s="7">
        <f>F563</f>
        <v>0</v>
      </c>
      <c r="G562" s="7">
        <f t="shared" ref="G562:H562" si="250">G563</f>
        <v>135135.1</v>
      </c>
      <c r="H562" s="7">
        <f t="shared" si="250"/>
        <v>300300.3</v>
      </c>
    </row>
    <row r="563" spans="1:8" ht="31.5">
      <c r="A563" s="112" t="s">
        <v>599</v>
      </c>
      <c r="B563" s="3" t="s">
        <v>600</v>
      </c>
      <c r="C563" s="3"/>
      <c r="D563" s="3"/>
      <c r="E563" s="3"/>
      <c r="F563" s="7">
        <f>F564</f>
        <v>0</v>
      </c>
      <c r="G563" s="7">
        <f t="shared" ref="G563:H563" si="251">G564</f>
        <v>135135.1</v>
      </c>
      <c r="H563" s="7">
        <f t="shared" si="251"/>
        <v>300300.3</v>
      </c>
    </row>
    <row r="564" spans="1:8" ht="31.5">
      <c r="A564" s="207" t="s">
        <v>90</v>
      </c>
      <c r="B564" s="3" t="s">
        <v>600</v>
      </c>
      <c r="C564" s="3" t="s">
        <v>49</v>
      </c>
      <c r="D564" s="3" t="s">
        <v>62</v>
      </c>
      <c r="E564" s="3" t="s">
        <v>20</v>
      </c>
      <c r="F564" s="7">
        <f>Ведомственная!G830</f>
        <v>0</v>
      </c>
      <c r="G564" s="7">
        <f>Ведомственная!H830</f>
        <v>135135.1</v>
      </c>
      <c r="H564" s="7">
        <f>Ведомственная!I830</f>
        <v>300300.3</v>
      </c>
    </row>
    <row r="565" spans="1:8">
      <c r="A565" s="73" t="s">
        <v>143</v>
      </c>
      <c r="B565" s="78" t="s">
        <v>509</v>
      </c>
      <c r="C565" s="74"/>
      <c r="D565" s="3"/>
      <c r="E565" s="3"/>
      <c r="F565" s="7">
        <f>F566+F584+F590+F572</f>
        <v>427312.9</v>
      </c>
      <c r="G565" s="7">
        <f t="shared" ref="G565:H565" si="252">G566+G584+G590+G572</f>
        <v>435284.79999999993</v>
      </c>
      <c r="H565" s="7">
        <f t="shared" si="252"/>
        <v>455716.99999999994</v>
      </c>
    </row>
    <row r="566" spans="1:8" ht="31.5">
      <c r="A566" s="73" t="s">
        <v>510</v>
      </c>
      <c r="B566" s="74" t="s">
        <v>511</v>
      </c>
      <c r="C566" s="74"/>
      <c r="D566" s="3"/>
      <c r="E566" s="3"/>
      <c r="F566" s="7">
        <f>F567</f>
        <v>19568.5</v>
      </c>
      <c r="G566" s="7">
        <f t="shared" ref="G566:H566" si="253">G567</f>
        <v>16818.5</v>
      </c>
      <c r="H566" s="7">
        <f t="shared" si="253"/>
        <v>19760.5</v>
      </c>
    </row>
    <row r="567" spans="1:8">
      <c r="A567" s="73" t="s">
        <v>18</v>
      </c>
      <c r="B567" s="74" t="s">
        <v>512</v>
      </c>
      <c r="C567" s="74"/>
      <c r="D567" s="3"/>
      <c r="E567" s="3"/>
      <c r="F567" s="7">
        <f>SUM(F568:F571)</f>
        <v>19568.5</v>
      </c>
      <c r="G567" s="7">
        <f t="shared" ref="G567:H567" si="254">SUM(G568:G571)</f>
        <v>16818.5</v>
      </c>
      <c r="H567" s="7">
        <f t="shared" si="254"/>
        <v>19760.5</v>
      </c>
    </row>
    <row r="568" spans="1:8" ht="63">
      <c r="A568" s="73" t="s">
        <v>21</v>
      </c>
      <c r="B568" s="74" t="s">
        <v>512</v>
      </c>
      <c r="C568" s="74" t="s">
        <v>31</v>
      </c>
      <c r="D568" s="3" t="s">
        <v>62</v>
      </c>
      <c r="E568" s="3" t="s">
        <v>17</v>
      </c>
      <c r="F568" s="7">
        <f>Ведомственная!G792</f>
        <v>8455.7000000000007</v>
      </c>
      <c r="G568" s="7">
        <f>Ведомственная!H792</f>
        <v>5705.7</v>
      </c>
      <c r="H568" s="7">
        <f>Ведомственная!I792</f>
        <v>5705.7</v>
      </c>
    </row>
    <row r="569" spans="1:8" ht="31.5">
      <c r="A569" s="73" t="s">
        <v>22</v>
      </c>
      <c r="B569" s="74" t="s">
        <v>512</v>
      </c>
      <c r="C569" s="74" t="s">
        <v>32</v>
      </c>
      <c r="D569" s="3" t="s">
        <v>62</v>
      </c>
      <c r="E569" s="3" t="s">
        <v>17</v>
      </c>
      <c r="F569" s="7">
        <f>Ведомственная!G793</f>
        <v>3840.8</v>
      </c>
      <c r="G569" s="7">
        <f>Ведомственная!H793</f>
        <v>3840.8</v>
      </c>
      <c r="H569" s="7">
        <f>Ведомственная!I793</f>
        <v>6640.8</v>
      </c>
    </row>
    <row r="570" spans="1:8">
      <c r="A570" s="73" t="s">
        <v>19</v>
      </c>
      <c r="B570" s="74" t="s">
        <v>512</v>
      </c>
      <c r="C570" s="74" t="s">
        <v>39</v>
      </c>
      <c r="D570" s="3" t="s">
        <v>62</v>
      </c>
      <c r="E570" s="3" t="s">
        <v>17</v>
      </c>
      <c r="F570" s="7">
        <f>Ведомственная!G794</f>
        <v>242</v>
      </c>
      <c r="G570" s="7">
        <f>Ведомственная!H794</f>
        <v>242</v>
      </c>
      <c r="H570" s="7">
        <f>Ведомственная!I794</f>
        <v>384</v>
      </c>
    </row>
    <row r="571" spans="1:8" ht="31.5">
      <c r="A571" s="73" t="s">
        <v>90</v>
      </c>
      <c r="B571" s="74" t="s">
        <v>512</v>
      </c>
      <c r="C571" s="74" t="s">
        <v>49</v>
      </c>
      <c r="D571" s="3" t="s">
        <v>62</v>
      </c>
      <c r="E571" s="3" t="s">
        <v>17</v>
      </c>
      <c r="F571" s="7">
        <f>Ведомственная!G795</f>
        <v>7030</v>
      </c>
      <c r="G571" s="7">
        <f>Ведомственная!H795</f>
        <v>7030</v>
      </c>
      <c r="H571" s="7">
        <f>Ведомственная!I795</f>
        <v>7030</v>
      </c>
    </row>
    <row r="572" spans="1:8" ht="47.25">
      <c r="A572" s="207" t="s">
        <v>789</v>
      </c>
      <c r="B572" s="80" t="s">
        <v>526</v>
      </c>
      <c r="C572" s="74"/>
      <c r="D572" s="3"/>
      <c r="E572" s="3"/>
      <c r="F572" s="7">
        <f>F573+F576+F579+F581</f>
        <v>15017.300000000001</v>
      </c>
      <c r="G572" s="7">
        <f t="shared" ref="G572:H572" si="255">G573+G576+G579+G581</f>
        <v>18403.300000000003</v>
      </c>
      <c r="H572" s="7">
        <f t="shared" si="255"/>
        <v>18953.300000000003</v>
      </c>
    </row>
    <row r="573" spans="1:8">
      <c r="A573" s="73" t="s">
        <v>27</v>
      </c>
      <c r="B573" s="80" t="s">
        <v>527</v>
      </c>
      <c r="C573" s="74"/>
      <c r="D573" s="3"/>
      <c r="E573" s="3"/>
      <c r="F573" s="7">
        <f>F574+F575</f>
        <v>13886.5</v>
      </c>
      <c r="G573" s="7">
        <f t="shared" ref="G573:H573" si="256">G574+G575</f>
        <v>17265.2</v>
      </c>
      <c r="H573" s="7">
        <f t="shared" si="256"/>
        <v>17265.2</v>
      </c>
    </row>
    <row r="574" spans="1:8" ht="63">
      <c r="A574" s="73" t="s">
        <v>21</v>
      </c>
      <c r="B574" s="80" t="s">
        <v>527</v>
      </c>
      <c r="C574" s="74">
        <v>100</v>
      </c>
      <c r="D574" s="3" t="s">
        <v>62</v>
      </c>
      <c r="E574" s="3" t="s">
        <v>61</v>
      </c>
      <c r="F574" s="7">
        <f>Ведомственная!G848</f>
        <v>13884.5</v>
      </c>
      <c r="G574" s="7">
        <f>Ведомственная!H848</f>
        <v>17263.2</v>
      </c>
      <c r="H574" s="7">
        <f>Ведомственная!I848</f>
        <v>17263.2</v>
      </c>
    </row>
    <row r="575" spans="1:8" ht="31.5">
      <c r="A575" s="73" t="s">
        <v>22</v>
      </c>
      <c r="B575" s="80" t="s">
        <v>527</v>
      </c>
      <c r="C575" s="74">
        <v>200</v>
      </c>
      <c r="D575" s="3" t="s">
        <v>62</v>
      </c>
      <c r="E575" s="3" t="s">
        <v>61</v>
      </c>
      <c r="F575" s="7">
        <f>Ведомственная!G849</f>
        <v>2</v>
      </c>
      <c r="G575" s="7">
        <f>Ведомственная!H849</f>
        <v>2</v>
      </c>
      <c r="H575" s="7">
        <f>Ведомственная!I849</f>
        <v>2</v>
      </c>
    </row>
    <row r="576" spans="1:8">
      <c r="A576" s="73" t="s">
        <v>35</v>
      </c>
      <c r="B576" s="80" t="s">
        <v>528</v>
      </c>
      <c r="C576" s="74"/>
      <c r="D576" s="3"/>
      <c r="E576" s="3"/>
      <c r="F576" s="7">
        <f>F577+F578</f>
        <v>261.2</v>
      </c>
      <c r="G576" s="7">
        <f t="shared" ref="G576:H576" si="257">G577+G578</f>
        <v>261.2</v>
      </c>
      <c r="H576" s="7">
        <f t="shared" si="257"/>
        <v>461.2</v>
      </c>
    </row>
    <row r="577" spans="1:8" ht="31.5">
      <c r="A577" s="73" t="s">
        <v>22</v>
      </c>
      <c r="B577" s="80" t="s">
        <v>528</v>
      </c>
      <c r="C577" s="74">
        <v>200</v>
      </c>
      <c r="D577" s="3" t="s">
        <v>62</v>
      </c>
      <c r="E577" s="3" t="s">
        <v>61</v>
      </c>
      <c r="F577" s="7">
        <f>Ведомственная!G851</f>
        <v>234.3</v>
      </c>
      <c r="G577" s="7">
        <f>Ведомственная!H851</f>
        <v>234.3</v>
      </c>
      <c r="H577" s="7">
        <f>Ведомственная!I851</f>
        <v>434.3</v>
      </c>
    </row>
    <row r="578" spans="1:8">
      <c r="A578" s="73" t="s">
        <v>10</v>
      </c>
      <c r="B578" s="80" t="s">
        <v>528</v>
      </c>
      <c r="C578" s="74">
        <v>800</v>
      </c>
      <c r="D578" s="3" t="s">
        <v>62</v>
      </c>
      <c r="E578" s="3" t="s">
        <v>61</v>
      </c>
      <c r="F578" s="7">
        <f>Ведомственная!G852</f>
        <v>26.9</v>
      </c>
      <c r="G578" s="7">
        <f>Ведомственная!H852</f>
        <v>26.9</v>
      </c>
      <c r="H578" s="7">
        <f>Ведомственная!I852</f>
        <v>26.9</v>
      </c>
    </row>
    <row r="579" spans="1:8" ht="31.5">
      <c r="A579" s="73" t="s">
        <v>37</v>
      </c>
      <c r="B579" s="80" t="s">
        <v>529</v>
      </c>
      <c r="C579" s="74"/>
      <c r="D579" s="3"/>
      <c r="E579" s="3"/>
      <c r="F579" s="7">
        <f>F580</f>
        <v>640.20000000000005</v>
      </c>
      <c r="G579" s="7">
        <f t="shared" ref="G579:H579" si="258">G580</f>
        <v>640.20000000000005</v>
      </c>
      <c r="H579" s="7">
        <f t="shared" si="258"/>
        <v>690.2</v>
      </c>
    </row>
    <row r="580" spans="1:8" ht="31.5">
      <c r="A580" s="73" t="s">
        <v>22</v>
      </c>
      <c r="B580" s="80" t="s">
        <v>529</v>
      </c>
      <c r="C580" s="74">
        <v>200</v>
      </c>
      <c r="D580" s="3" t="s">
        <v>62</v>
      </c>
      <c r="E580" s="3" t="s">
        <v>61</v>
      </c>
      <c r="F580" s="7">
        <f>Ведомственная!G854</f>
        <v>640.20000000000005</v>
      </c>
      <c r="G580" s="7">
        <f>Ведомственная!H854</f>
        <v>640.20000000000005</v>
      </c>
      <c r="H580" s="7">
        <f>Ведомственная!I854</f>
        <v>690.2</v>
      </c>
    </row>
    <row r="581" spans="1:8" ht="31.5">
      <c r="A581" s="73" t="s">
        <v>38</v>
      </c>
      <c r="B581" s="80" t="s">
        <v>530</v>
      </c>
      <c r="C581" s="74"/>
      <c r="D581" s="3"/>
      <c r="E581" s="3"/>
      <c r="F581" s="7">
        <f>F582+F583</f>
        <v>229.4</v>
      </c>
      <c r="G581" s="7">
        <f t="shared" ref="G581:H581" si="259">G582+G583</f>
        <v>236.7</v>
      </c>
      <c r="H581" s="7">
        <f t="shared" si="259"/>
        <v>536.70000000000005</v>
      </c>
    </row>
    <row r="582" spans="1:8" ht="31.5">
      <c r="A582" s="73" t="s">
        <v>22</v>
      </c>
      <c r="B582" s="80" t="s">
        <v>530</v>
      </c>
      <c r="C582" s="74">
        <v>200</v>
      </c>
      <c r="D582" s="3" t="s">
        <v>62</v>
      </c>
      <c r="E582" s="3" t="s">
        <v>61</v>
      </c>
      <c r="F582" s="7">
        <f>Ведомственная!G856</f>
        <v>207</v>
      </c>
      <c r="G582" s="7">
        <f>Ведомственная!H856</f>
        <v>207</v>
      </c>
      <c r="H582" s="7">
        <f>Ведомственная!I856</f>
        <v>507</v>
      </c>
    </row>
    <row r="583" spans="1:8">
      <c r="A583" s="73" t="s">
        <v>10</v>
      </c>
      <c r="B583" s="80" t="s">
        <v>530</v>
      </c>
      <c r="C583" s="74">
        <v>800</v>
      </c>
      <c r="D583" s="3" t="s">
        <v>62</v>
      </c>
      <c r="E583" s="3" t="s">
        <v>61</v>
      </c>
      <c r="F583" s="7">
        <f>Ведомственная!G857</f>
        <v>22.4</v>
      </c>
      <c r="G583" s="7">
        <f>Ведомственная!H857</f>
        <v>29.7</v>
      </c>
      <c r="H583" s="7">
        <f>Ведомственная!I857</f>
        <v>29.7</v>
      </c>
    </row>
    <row r="584" spans="1:8" ht="47.25">
      <c r="A584" s="73" t="s">
        <v>567</v>
      </c>
      <c r="B584" s="74" t="s">
        <v>513</v>
      </c>
      <c r="C584" s="74"/>
      <c r="D584" s="3"/>
      <c r="E584" s="3"/>
      <c r="F584" s="7">
        <f>F585</f>
        <v>382229.50000000006</v>
      </c>
      <c r="G584" s="7">
        <f t="shared" ref="G584:H584" si="260">G585</f>
        <v>400062.99999999994</v>
      </c>
      <c r="H584" s="7">
        <f t="shared" si="260"/>
        <v>417003.19999999995</v>
      </c>
    </row>
    <row r="585" spans="1:8">
      <c r="A585" s="73" t="s">
        <v>216</v>
      </c>
      <c r="B585" s="74" t="s">
        <v>514</v>
      </c>
      <c r="C585" s="74"/>
      <c r="D585" s="3"/>
      <c r="E585" s="3"/>
      <c r="F585" s="7">
        <f>SUM(F586:F589)</f>
        <v>382229.50000000006</v>
      </c>
      <c r="G585" s="7">
        <f t="shared" ref="G585:H585" si="261">SUM(G586:G589)</f>
        <v>400062.99999999994</v>
      </c>
      <c r="H585" s="7">
        <f t="shared" si="261"/>
        <v>417003.19999999995</v>
      </c>
    </row>
    <row r="586" spans="1:8" ht="63" hidden="1">
      <c r="A586" s="73" t="s">
        <v>21</v>
      </c>
      <c r="B586" s="74" t="s">
        <v>514</v>
      </c>
      <c r="C586" s="74" t="s">
        <v>31</v>
      </c>
      <c r="D586" s="3" t="s">
        <v>62</v>
      </c>
      <c r="E586" s="3" t="s">
        <v>17</v>
      </c>
      <c r="F586" s="7">
        <f>Ведомственная!G798</f>
        <v>0</v>
      </c>
      <c r="G586" s="7">
        <f>Ведомственная!H798</f>
        <v>0</v>
      </c>
      <c r="H586" s="7">
        <f>Ведомственная!I798</f>
        <v>0</v>
      </c>
    </row>
    <row r="587" spans="1:8" ht="31.5" hidden="1">
      <c r="A587" s="73" t="s">
        <v>22</v>
      </c>
      <c r="B587" s="74" t="s">
        <v>514</v>
      </c>
      <c r="C587" s="74" t="s">
        <v>32</v>
      </c>
      <c r="D587" s="3" t="s">
        <v>62</v>
      </c>
      <c r="E587" s="3" t="s">
        <v>17</v>
      </c>
      <c r="F587" s="7">
        <f>Ведомственная!G799</f>
        <v>0</v>
      </c>
      <c r="G587" s="7">
        <f>Ведомственная!H799</f>
        <v>0</v>
      </c>
      <c r="H587" s="7">
        <f>Ведомственная!I799</f>
        <v>0</v>
      </c>
    </row>
    <row r="588" spans="1:8" ht="31.5">
      <c r="A588" s="73" t="s">
        <v>90</v>
      </c>
      <c r="B588" s="74" t="s">
        <v>514</v>
      </c>
      <c r="C588" s="74" t="s">
        <v>49</v>
      </c>
      <c r="D588" s="3" t="s">
        <v>62</v>
      </c>
      <c r="E588" s="3" t="s">
        <v>17</v>
      </c>
      <c r="F588" s="7">
        <f>Ведомственная!G800</f>
        <v>382229.50000000006</v>
      </c>
      <c r="G588" s="7">
        <f>Ведомственная!H800</f>
        <v>400062.99999999994</v>
      </c>
      <c r="H588" s="7">
        <f>Ведомственная!I800</f>
        <v>417003.19999999995</v>
      </c>
    </row>
    <row r="589" spans="1:8">
      <c r="A589" s="73" t="s">
        <v>10</v>
      </c>
      <c r="B589" s="74" t="s">
        <v>514</v>
      </c>
      <c r="C589" s="74" t="s">
        <v>36</v>
      </c>
      <c r="D589" s="3" t="s">
        <v>62</v>
      </c>
      <c r="E589" s="3" t="s">
        <v>17</v>
      </c>
      <c r="F589" s="7">
        <f>Ведомственная!G801</f>
        <v>0</v>
      </c>
      <c r="G589" s="7">
        <f>Ведомственная!H801</f>
        <v>0</v>
      </c>
      <c r="H589" s="7">
        <f>Ведомственная!I801</f>
        <v>0</v>
      </c>
    </row>
    <row r="590" spans="1:8" ht="47.25">
      <c r="A590" s="73" t="s">
        <v>515</v>
      </c>
      <c r="B590" s="74" t="s">
        <v>516</v>
      </c>
      <c r="C590" s="74"/>
      <c r="D590" s="3"/>
      <c r="E590" s="3"/>
      <c r="F590" s="7">
        <f>F591</f>
        <v>10497.6</v>
      </c>
      <c r="G590" s="7">
        <f t="shared" ref="G590:H590" si="262">G591</f>
        <v>0</v>
      </c>
      <c r="H590" s="7">
        <f t="shared" si="262"/>
        <v>0</v>
      </c>
    </row>
    <row r="591" spans="1:8">
      <c r="A591" s="73" t="s">
        <v>18</v>
      </c>
      <c r="B591" s="74" t="s">
        <v>561</v>
      </c>
      <c r="C591" s="74"/>
      <c r="D591" s="3"/>
      <c r="E591" s="3"/>
      <c r="F591" s="7">
        <f>F592+F593</f>
        <v>10497.6</v>
      </c>
      <c r="G591" s="7">
        <f t="shared" ref="G591:H591" si="263">G592+G593</f>
        <v>0</v>
      </c>
      <c r="H591" s="7">
        <f t="shared" si="263"/>
        <v>0</v>
      </c>
    </row>
    <row r="592" spans="1:8" ht="31.5" hidden="1">
      <c r="A592" s="73" t="s">
        <v>22</v>
      </c>
      <c r="B592" s="74" t="s">
        <v>561</v>
      </c>
      <c r="C592" s="74" t="s">
        <v>32</v>
      </c>
      <c r="D592" s="3" t="s">
        <v>62</v>
      </c>
      <c r="E592" s="3" t="s">
        <v>17</v>
      </c>
      <c r="F592" s="7">
        <f>Ведомственная!G804</f>
        <v>0</v>
      </c>
      <c r="G592" s="7">
        <f>Ведомственная!H804</f>
        <v>0</v>
      </c>
      <c r="H592" s="7">
        <f>Ведомственная!I804</f>
        <v>0</v>
      </c>
    </row>
    <row r="593" spans="1:8" ht="31.5">
      <c r="A593" s="73" t="s">
        <v>90</v>
      </c>
      <c r="B593" s="74" t="s">
        <v>561</v>
      </c>
      <c r="C593" s="74" t="s">
        <v>49</v>
      </c>
      <c r="D593" s="3" t="s">
        <v>62</v>
      </c>
      <c r="E593" s="3" t="s">
        <v>17</v>
      </c>
      <c r="F593" s="7">
        <f>Ведомственная!G805</f>
        <v>10497.6</v>
      </c>
      <c r="G593" s="7">
        <f>Ведомственная!H805</f>
        <v>0</v>
      </c>
      <c r="H593" s="7">
        <f>Ведомственная!I805</f>
        <v>0</v>
      </c>
    </row>
    <row r="594" spans="1:8" ht="31.5">
      <c r="A594" s="51" t="s">
        <v>728</v>
      </c>
      <c r="B594" s="52" t="s">
        <v>236</v>
      </c>
      <c r="C594" s="52"/>
      <c r="D594" s="56"/>
      <c r="E594" s="56"/>
      <c r="F594" s="54">
        <f>F595+F627+F631+F622</f>
        <v>4259117.4999999991</v>
      </c>
      <c r="G594" s="54">
        <f>G595+G627+G631+G622</f>
        <v>4633393.0999999987</v>
      </c>
      <c r="H594" s="54">
        <f>H595+H627+H631+H622</f>
        <v>4543994.7</v>
      </c>
    </row>
    <row r="595" spans="1:8" ht="31.5">
      <c r="A595" s="207" t="s">
        <v>146</v>
      </c>
      <c r="B595" s="20" t="s">
        <v>375</v>
      </c>
      <c r="C595" s="3"/>
      <c r="D595" s="3"/>
      <c r="E595" s="3"/>
      <c r="F595" s="7">
        <f>F596+F600+F609+F619</f>
        <v>116247.59999999998</v>
      </c>
      <c r="G595" s="7">
        <f>G596+G600+G609+G619</f>
        <v>296662.30000000005</v>
      </c>
      <c r="H595" s="7">
        <f>H596+H600+H609+H619</f>
        <v>117977.9</v>
      </c>
    </row>
    <row r="596" spans="1:8" ht="31.5">
      <c r="A596" s="207" t="s">
        <v>624</v>
      </c>
      <c r="B596" s="20" t="s">
        <v>625</v>
      </c>
      <c r="C596" s="3"/>
      <c r="D596" s="3"/>
      <c r="E596" s="3"/>
      <c r="F596" s="7">
        <f>F597</f>
        <v>420</v>
      </c>
      <c r="G596" s="7">
        <f t="shared" ref="G596:H596" si="264">G597</f>
        <v>420</v>
      </c>
      <c r="H596" s="7">
        <f t="shared" si="264"/>
        <v>420</v>
      </c>
    </row>
    <row r="597" spans="1:8">
      <c r="A597" s="207" t="s">
        <v>400</v>
      </c>
      <c r="B597" s="3" t="s">
        <v>626</v>
      </c>
      <c r="C597" s="3"/>
      <c r="D597" s="3"/>
      <c r="E597" s="3"/>
      <c r="F597" s="7">
        <f>F598+F599</f>
        <v>420</v>
      </c>
      <c r="G597" s="7">
        <f t="shared" ref="G597:H597" si="265">G598+G599</f>
        <v>420</v>
      </c>
      <c r="H597" s="7">
        <f t="shared" si="265"/>
        <v>420</v>
      </c>
    </row>
    <row r="598" spans="1:8" ht="31.5">
      <c r="A598" s="207" t="s">
        <v>22</v>
      </c>
      <c r="B598" s="3" t="s">
        <v>626</v>
      </c>
      <c r="C598" s="3" t="s">
        <v>32</v>
      </c>
      <c r="D598" s="3" t="s">
        <v>47</v>
      </c>
      <c r="E598" s="3" t="s">
        <v>47</v>
      </c>
      <c r="F598" s="7">
        <f>Ведомственная!G1010</f>
        <v>370</v>
      </c>
      <c r="G598" s="7">
        <f>Ведомственная!H1010</f>
        <v>370</v>
      </c>
      <c r="H598" s="7">
        <f>Ведомственная!I1010</f>
        <v>370</v>
      </c>
    </row>
    <row r="599" spans="1:8">
      <c r="A599" s="206" t="s">
        <v>19</v>
      </c>
      <c r="B599" s="130" t="s">
        <v>626</v>
      </c>
      <c r="C599" s="130" t="s">
        <v>39</v>
      </c>
      <c r="D599" s="3" t="s">
        <v>47</v>
      </c>
      <c r="E599" s="3" t="s">
        <v>47</v>
      </c>
      <c r="F599" s="7">
        <f>Ведомственная!G1011</f>
        <v>50</v>
      </c>
      <c r="G599" s="7">
        <f>Ведомственная!H1011</f>
        <v>50</v>
      </c>
      <c r="H599" s="7">
        <f>Ведомственная!I1011</f>
        <v>50</v>
      </c>
    </row>
    <row r="600" spans="1:8">
      <c r="A600" s="206" t="s">
        <v>612</v>
      </c>
      <c r="B600" s="131" t="s">
        <v>613</v>
      </c>
      <c r="C600" s="130"/>
      <c r="D600" s="3"/>
      <c r="E600" s="3"/>
      <c r="F600" s="7">
        <f>F601+F603+F606</f>
        <v>7407.9000000000005</v>
      </c>
      <c r="G600" s="7">
        <f t="shared" ref="G600:H600" si="266">G601+G603+G606</f>
        <v>153831.20000000001</v>
      </c>
      <c r="H600" s="7">
        <f t="shared" si="266"/>
        <v>5579.9</v>
      </c>
    </row>
    <row r="601" spans="1:8" ht="31.5">
      <c r="A601" s="206" t="s">
        <v>378</v>
      </c>
      <c r="B601" s="131" t="s">
        <v>672</v>
      </c>
      <c r="C601" s="130"/>
      <c r="D601" s="3"/>
      <c r="E601" s="3"/>
      <c r="F601" s="7">
        <f>F602</f>
        <v>6388.1</v>
      </c>
      <c r="G601" s="7">
        <f t="shared" ref="G601:H601" si="267">G602</f>
        <v>148450.6</v>
      </c>
      <c r="H601" s="7">
        <f t="shared" si="267"/>
        <v>0</v>
      </c>
    </row>
    <row r="602" spans="1:8" ht="31.5">
      <c r="A602" s="206" t="s">
        <v>90</v>
      </c>
      <c r="B602" s="131" t="s">
        <v>672</v>
      </c>
      <c r="C602" s="130" t="s">
        <v>49</v>
      </c>
      <c r="D602" s="3" t="s">
        <v>47</v>
      </c>
      <c r="E602" s="3" t="s">
        <v>20</v>
      </c>
      <c r="F602" s="7">
        <f>Ведомственная!G916</f>
        <v>6388.1</v>
      </c>
      <c r="G602" s="7">
        <f>Ведомственная!H916</f>
        <v>148450.6</v>
      </c>
      <c r="H602" s="7">
        <f>Ведомственная!I916</f>
        <v>0</v>
      </c>
    </row>
    <row r="603" spans="1:8" ht="47.25">
      <c r="A603" s="206" t="s">
        <v>831</v>
      </c>
      <c r="B603" s="191" t="s">
        <v>832</v>
      </c>
      <c r="C603" s="192"/>
      <c r="D603" s="3"/>
      <c r="E603" s="3"/>
      <c r="F603" s="7">
        <f>SUM(F604:F605)</f>
        <v>0</v>
      </c>
      <c r="G603" s="7">
        <f t="shared" ref="G603:H603" si="268">SUM(G604:G605)</f>
        <v>3895.5</v>
      </c>
      <c r="H603" s="7">
        <f t="shared" si="268"/>
        <v>3895.5</v>
      </c>
    </row>
    <row r="604" spans="1:8" ht="31.5">
      <c r="A604" s="195" t="s">
        <v>22</v>
      </c>
      <c r="B604" s="191" t="s">
        <v>832</v>
      </c>
      <c r="C604" s="192" t="s">
        <v>32</v>
      </c>
      <c r="D604" s="3" t="s">
        <v>47</v>
      </c>
      <c r="E604" s="3" t="s">
        <v>20</v>
      </c>
      <c r="F604" s="7">
        <f>Ведомственная!G918</f>
        <v>0</v>
      </c>
      <c r="G604" s="7">
        <f>Ведомственная!H918</f>
        <v>0</v>
      </c>
      <c r="H604" s="7">
        <f>Ведомственная!I918</f>
        <v>3895.5</v>
      </c>
    </row>
    <row r="605" spans="1:8" ht="31.5">
      <c r="A605" s="195" t="s">
        <v>90</v>
      </c>
      <c r="B605" s="191" t="s">
        <v>832</v>
      </c>
      <c r="C605" s="192" t="s">
        <v>49</v>
      </c>
      <c r="D605" s="3" t="s">
        <v>47</v>
      </c>
      <c r="E605" s="3" t="s">
        <v>20</v>
      </c>
      <c r="F605" s="7">
        <f>Ведомственная!G919</f>
        <v>0</v>
      </c>
      <c r="G605" s="7">
        <f>Ведомственная!H919</f>
        <v>3895.5</v>
      </c>
      <c r="H605" s="7">
        <f>Ведомственная!I919</f>
        <v>0</v>
      </c>
    </row>
    <row r="606" spans="1:8" ht="31.5">
      <c r="A606" s="206" t="s">
        <v>379</v>
      </c>
      <c r="B606" s="131" t="s">
        <v>614</v>
      </c>
      <c r="C606" s="130"/>
      <c r="D606" s="3"/>
      <c r="E606" s="3"/>
      <c r="F606" s="7">
        <f>F607+F608</f>
        <v>1019.8</v>
      </c>
      <c r="G606" s="7">
        <f t="shared" ref="G606:H606" si="269">G607+G608</f>
        <v>1485.1</v>
      </c>
      <c r="H606" s="7">
        <f t="shared" si="269"/>
        <v>1684.4</v>
      </c>
    </row>
    <row r="607" spans="1:8" ht="31.5">
      <c r="A607" s="206" t="s">
        <v>22</v>
      </c>
      <c r="B607" s="131" t="s">
        <v>614</v>
      </c>
      <c r="C607" s="130" t="s">
        <v>32</v>
      </c>
      <c r="D607" s="3" t="s">
        <v>47</v>
      </c>
      <c r="E607" s="3" t="s">
        <v>20</v>
      </c>
      <c r="F607" s="7">
        <f>Ведомственная!G921</f>
        <v>407.9</v>
      </c>
      <c r="G607" s="7">
        <f>Ведомственная!H921</f>
        <v>891.1</v>
      </c>
      <c r="H607" s="7">
        <f>Ведомственная!I921</f>
        <v>1010.6</v>
      </c>
    </row>
    <row r="608" spans="1:8" ht="31.5">
      <c r="A608" s="206" t="s">
        <v>90</v>
      </c>
      <c r="B608" s="131" t="s">
        <v>614</v>
      </c>
      <c r="C608" s="130" t="s">
        <v>49</v>
      </c>
      <c r="D608" s="3" t="s">
        <v>47</v>
      </c>
      <c r="E608" s="3" t="s">
        <v>20</v>
      </c>
      <c r="F608" s="7">
        <f>Ведомственная!G922</f>
        <v>611.9</v>
      </c>
      <c r="G608" s="7">
        <f>Ведомственная!H922</f>
        <v>594</v>
      </c>
      <c r="H608" s="7">
        <f>Ведомственная!I922</f>
        <v>673.8</v>
      </c>
    </row>
    <row r="609" spans="1:8">
      <c r="A609" s="206" t="s">
        <v>615</v>
      </c>
      <c r="B609" s="131" t="s">
        <v>616</v>
      </c>
      <c r="C609" s="130"/>
      <c r="D609" s="3"/>
      <c r="E609" s="3"/>
      <c r="F609" s="7">
        <f>F610+F613+F616</f>
        <v>108419.69999999998</v>
      </c>
      <c r="G609" s="7">
        <f t="shared" ref="G609:H609" si="270">G610+G613+G616</f>
        <v>111700.6</v>
      </c>
      <c r="H609" s="7">
        <f t="shared" si="270"/>
        <v>111978</v>
      </c>
    </row>
    <row r="610" spans="1:8" ht="63">
      <c r="A610" s="134" t="s">
        <v>617</v>
      </c>
      <c r="B610" s="30" t="s">
        <v>618</v>
      </c>
      <c r="C610" s="130"/>
      <c r="D610" s="3"/>
      <c r="E610" s="3"/>
      <c r="F610" s="7">
        <f>F611+F612</f>
        <v>3956.3999999999996</v>
      </c>
      <c r="G610" s="7">
        <f t="shared" ref="G610:H610" si="271">G611+G612</f>
        <v>4803.8999999999996</v>
      </c>
      <c r="H610" s="7">
        <f t="shared" si="271"/>
        <v>4800.8999999999996</v>
      </c>
    </row>
    <row r="611" spans="1:8" ht="63">
      <c r="A611" s="134" t="s">
        <v>21</v>
      </c>
      <c r="B611" s="30" t="s">
        <v>618</v>
      </c>
      <c r="C611" s="130" t="s">
        <v>31</v>
      </c>
      <c r="D611" s="3" t="s">
        <v>47</v>
      </c>
      <c r="E611" s="3" t="s">
        <v>20</v>
      </c>
      <c r="F611" s="7">
        <f>Ведомственная!G925</f>
        <v>1529.8999999999999</v>
      </c>
      <c r="G611" s="7">
        <f>Ведомственная!H925</f>
        <v>2377.4</v>
      </c>
      <c r="H611" s="7">
        <f>Ведомственная!I925</f>
        <v>2374.4</v>
      </c>
    </row>
    <row r="612" spans="1:8" ht="31.5">
      <c r="A612" s="206" t="s">
        <v>90</v>
      </c>
      <c r="B612" s="30" t="s">
        <v>618</v>
      </c>
      <c r="C612" s="130" t="s">
        <v>49</v>
      </c>
      <c r="D612" s="3" t="s">
        <v>47</v>
      </c>
      <c r="E612" s="3" t="s">
        <v>20</v>
      </c>
      <c r="F612" s="7">
        <f>Ведомственная!G926</f>
        <v>2426.5</v>
      </c>
      <c r="G612" s="7">
        <f>Ведомственная!H926</f>
        <v>2426.5</v>
      </c>
      <c r="H612" s="7">
        <f>Ведомственная!I926</f>
        <v>2426.5</v>
      </c>
    </row>
    <row r="613" spans="1:8" ht="63">
      <c r="A613" s="206" t="s">
        <v>619</v>
      </c>
      <c r="B613" s="131" t="s">
        <v>620</v>
      </c>
      <c r="C613" s="130"/>
      <c r="D613" s="3"/>
      <c r="E613" s="3"/>
      <c r="F613" s="7">
        <f>F614+F615</f>
        <v>9272.5</v>
      </c>
      <c r="G613" s="7">
        <f t="shared" ref="G613:H613" si="272">G614+G615</f>
        <v>11563.7</v>
      </c>
      <c r="H613" s="7">
        <f t="shared" si="272"/>
        <v>11707.1</v>
      </c>
    </row>
    <row r="614" spans="1:8" ht="63">
      <c r="A614" s="206" t="s">
        <v>21</v>
      </c>
      <c r="B614" s="131" t="s">
        <v>620</v>
      </c>
      <c r="C614" s="130" t="s">
        <v>31</v>
      </c>
      <c r="D614" s="3" t="s">
        <v>47</v>
      </c>
      <c r="E614" s="3" t="s">
        <v>20</v>
      </c>
      <c r="F614" s="7">
        <f>Ведомственная!G928</f>
        <v>2703.2</v>
      </c>
      <c r="G614" s="7">
        <f>Ведомственная!H928</f>
        <v>3457.4</v>
      </c>
      <c r="H614" s="7">
        <f>Ведомственная!I928</f>
        <v>3587.5</v>
      </c>
    </row>
    <row r="615" spans="1:8" ht="31.5">
      <c r="A615" s="206" t="s">
        <v>90</v>
      </c>
      <c r="B615" s="131" t="s">
        <v>620</v>
      </c>
      <c r="C615" s="130" t="s">
        <v>49</v>
      </c>
      <c r="D615" s="3" t="s">
        <v>47</v>
      </c>
      <c r="E615" s="3" t="s">
        <v>20</v>
      </c>
      <c r="F615" s="7">
        <f>Ведомственная!G929</f>
        <v>6569.3</v>
      </c>
      <c r="G615" s="7">
        <f>Ведомственная!H929</f>
        <v>8106.3</v>
      </c>
      <c r="H615" s="7">
        <f>Ведомственная!I929</f>
        <v>8119.6</v>
      </c>
    </row>
    <row r="616" spans="1:8" ht="47.25">
      <c r="A616" s="206" t="s">
        <v>387</v>
      </c>
      <c r="B616" s="30" t="s">
        <v>621</v>
      </c>
      <c r="C616" s="130"/>
      <c r="D616" s="3"/>
      <c r="E616" s="3"/>
      <c r="F616" s="7">
        <f>F617+F618</f>
        <v>95190.799999999988</v>
      </c>
      <c r="G616" s="7">
        <f t="shared" ref="G616:H616" si="273">G617+G618</f>
        <v>95333</v>
      </c>
      <c r="H616" s="7">
        <f t="shared" si="273"/>
        <v>95470</v>
      </c>
    </row>
    <row r="617" spans="1:8" ht="63">
      <c r="A617" s="134" t="s">
        <v>21</v>
      </c>
      <c r="B617" s="30" t="s">
        <v>621</v>
      </c>
      <c r="C617" s="130" t="s">
        <v>31</v>
      </c>
      <c r="D617" s="3" t="s">
        <v>47</v>
      </c>
      <c r="E617" s="3" t="s">
        <v>20</v>
      </c>
      <c r="F617" s="7">
        <f>Ведомственная!G931</f>
        <v>33381.199999999997</v>
      </c>
      <c r="G617" s="7">
        <f>Ведомственная!H931</f>
        <v>33523.4</v>
      </c>
      <c r="H617" s="7">
        <f>Ведомственная!I931</f>
        <v>33660.400000000001</v>
      </c>
    </row>
    <row r="618" spans="1:8" ht="31.5">
      <c r="A618" s="207" t="s">
        <v>90</v>
      </c>
      <c r="B618" s="18" t="s">
        <v>621</v>
      </c>
      <c r="C618" s="3" t="s">
        <v>49</v>
      </c>
      <c r="D618" s="3" t="s">
        <v>47</v>
      </c>
      <c r="E618" s="3" t="s">
        <v>20</v>
      </c>
      <c r="F618" s="7">
        <f>Ведомственная!G932</f>
        <v>61809.599999999999</v>
      </c>
      <c r="G618" s="7">
        <f>Ведомственная!H932</f>
        <v>61809.599999999999</v>
      </c>
      <c r="H618" s="7">
        <f>Ведомственная!I932</f>
        <v>61809.599999999999</v>
      </c>
    </row>
    <row r="619" spans="1:8" s="133" customFormat="1">
      <c r="A619" s="207" t="s">
        <v>608</v>
      </c>
      <c r="B619" s="20" t="s">
        <v>609</v>
      </c>
      <c r="C619" s="20"/>
      <c r="D619" s="3"/>
      <c r="E619" s="3"/>
      <c r="F619" s="7">
        <f>F620</f>
        <v>0</v>
      </c>
      <c r="G619" s="7">
        <f t="shared" ref="G619:H619" si="274">G620</f>
        <v>30710.5</v>
      </c>
      <c r="H619" s="7">
        <f t="shared" si="274"/>
        <v>0</v>
      </c>
    </row>
    <row r="620" spans="1:8" s="133" customFormat="1" ht="47.25">
      <c r="A620" s="207" t="s">
        <v>610</v>
      </c>
      <c r="B620" s="20" t="s">
        <v>671</v>
      </c>
      <c r="C620" s="20"/>
      <c r="D620" s="3"/>
      <c r="E620" s="3"/>
      <c r="F620" s="7">
        <f>F621</f>
        <v>0</v>
      </c>
      <c r="G620" s="7">
        <f t="shared" ref="G620:H620" si="275">G621</f>
        <v>30710.5</v>
      </c>
      <c r="H620" s="7">
        <f t="shared" si="275"/>
        <v>0</v>
      </c>
    </row>
    <row r="621" spans="1:8" s="133" customFormat="1" ht="31.5">
      <c r="A621" s="207" t="s">
        <v>22</v>
      </c>
      <c r="B621" s="20" t="s">
        <v>671</v>
      </c>
      <c r="C621" s="3" t="s">
        <v>32</v>
      </c>
      <c r="D621" s="3" t="s">
        <v>47</v>
      </c>
      <c r="E621" s="3" t="s">
        <v>17</v>
      </c>
      <c r="F621" s="7">
        <f>Ведомственная!G874</f>
        <v>0</v>
      </c>
      <c r="G621" s="7">
        <f>Ведомственная!H874</f>
        <v>30710.5</v>
      </c>
      <c r="H621" s="7">
        <f>Ведомственная!I874</f>
        <v>0</v>
      </c>
    </row>
    <row r="622" spans="1:8" s="133" customFormat="1">
      <c r="A622" s="207" t="s">
        <v>184</v>
      </c>
      <c r="B622" s="18" t="s">
        <v>376</v>
      </c>
      <c r="C622" s="3"/>
      <c r="D622" s="3"/>
      <c r="E622" s="3"/>
      <c r="F622" s="7">
        <f>F623</f>
        <v>700</v>
      </c>
      <c r="G622" s="7">
        <f t="shared" ref="G622:H622" si="276">G623</f>
        <v>700</v>
      </c>
      <c r="H622" s="7">
        <f t="shared" si="276"/>
        <v>700</v>
      </c>
    </row>
    <row r="623" spans="1:8" s="133" customFormat="1" ht="31.5">
      <c r="A623" s="207" t="s">
        <v>870</v>
      </c>
      <c r="B623" s="20" t="s">
        <v>377</v>
      </c>
      <c r="C623" s="20"/>
      <c r="D623" s="3"/>
      <c r="E623" s="3"/>
      <c r="F623" s="7">
        <f>F624</f>
        <v>700</v>
      </c>
      <c r="G623" s="7">
        <f t="shared" ref="G623:H623" si="277">G624</f>
        <v>700</v>
      </c>
      <c r="H623" s="7">
        <f t="shared" si="277"/>
        <v>700</v>
      </c>
    </row>
    <row r="624" spans="1:8" s="183" customFormat="1" ht="78.75">
      <c r="A624" s="206" t="s">
        <v>607</v>
      </c>
      <c r="B624" s="189" t="s">
        <v>828</v>
      </c>
      <c r="C624" s="66"/>
      <c r="D624" s="3"/>
      <c r="E624" s="3"/>
      <c r="F624" s="7">
        <f>F625+F626</f>
        <v>700</v>
      </c>
      <c r="G624" s="7">
        <f t="shared" ref="G624:H624" si="278">G625+G626</f>
        <v>700</v>
      </c>
      <c r="H624" s="7">
        <f t="shared" si="278"/>
        <v>700</v>
      </c>
    </row>
    <row r="625" spans="1:8" s="183" customFormat="1">
      <c r="A625" s="212" t="s">
        <v>90</v>
      </c>
      <c r="B625" s="189" t="s">
        <v>828</v>
      </c>
      <c r="C625" s="66" t="s">
        <v>49</v>
      </c>
      <c r="D625" s="3" t="s">
        <v>47</v>
      </c>
      <c r="E625" s="3" t="s">
        <v>17</v>
      </c>
      <c r="F625" s="7">
        <f>Ведомственная!G878</f>
        <v>350</v>
      </c>
      <c r="G625" s="7">
        <f>Ведомственная!H878</f>
        <v>700</v>
      </c>
      <c r="H625" s="7">
        <f>Ведомственная!I878</f>
        <v>350</v>
      </c>
    </row>
    <row r="626" spans="1:8" s="183" customFormat="1">
      <c r="A626" s="213"/>
      <c r="B626" s="189" t="s">
        <v>828</v>
      </c>
      <c r="C626" s="186" t="s">
        <v>49</v>
      </c>
      <c r="D626" s="3" t="s">
        <v>47</v>
      </c>
      <c r="E626" s="3" t="s">
        <v>20</v>
      </c>
      <c r="F626" s="7">
        <f>Ведомственная!G936</f>
        <v>350</v>
      </c>
      <c r="G626" s="7">
        <f>Ведомственная!H936</f>
        <v>0</v>
      </c>
      <c r="H626" s="7">
        <f>Ведомственная!I936</f>
        <v>350</v>
      </c>
    </row>
    <row r="627" spans="1:8" s="133" customFormat="1">
      <c r="A627" s="207" t="s">
        <v>604</v>
      </c>
      <c r="B627" s="20" t="s">
        <v>605</v>
      </c>
      <c r="C627" s="20"/>
      <c r="D627" s="3"/>
      <c r="E627" s="3"/>
      <c r="F627" s="7">
        <f>F628</f>
        <v>1270.5</v>
      </c>
      <c r="G627" s="7">
        <f t="shared" ref="G627:H627" si="279">G628</f>
        <v>1270.5</v>
      </c>
      <c r="H627" s="7">
        <f t="shared" si="279"/>
        <v>1270.5</v>
      </c>
    </row>
    <row r="628" spans="1:8" s="183" customFormat="1" ht="47.25">
      <c r="A628" s="206" t="s">
        <v>629</v>
      </c>
      <c r="B628" s="20" t="s">
        <v>606</v>
      </c>
      <c r="C628" s="20"/>
      <c r="D628" s="3"/>
      <c r="E628" s="3"/>
      <c r="F628" s="7">
        <f>F629</f>
        <v>1270.5</v>
      </c>
      <c r="G628" s="7">
        <f t="shared" ref="G628:H629" si="280">G629</f>
        <v>1270.5</v>
      </c>
      <c r="H628" s="7">
        <f t="shared" si="280"/>
        <v>1270.5</v>
      </c>
    </row>
    <row r="629" spans="1:8" s="183" customFormat="1" ht="31.5">
      <c r="A629" s="206" t="s">
        <v>406</v>
      </c>
      <c r="B629" s="20" t="s">
        <v>842</v>
      </c>
      <c r="C629" s="20"/>
      <c r="D629" s="3"/>
      <c r="E629" s="3"/>
      <c r="F629" s="7">
        <f>F630</f>
        <v>1270.5</v>
      </c>
      <c r="G629" s="7">
        <f t="shared" si="280"/>
        <v>1270.5</v>
      </c>
      <c r="H629" s="7">
        <f t="shared" si="280"/>
        <v>1270.5</v>
      </c>
    </row>
    <row r="630" spans="1:8" s="183" customFormat="1">
      <c r="A630" s="206" t="s">
        <v>10</v>
      </c>
      <c r="B630" s="20" t="s">
        <v>842</v>
      </c>
      <c r="C630" s="20">
        <v>800</v>
      </c>
      <c r="D630" s="3" t="s">
        <v>47</v>
      </c>
      <c r="E630" s="3" t="s">
        <v>64</v>
      </c>
      <c r="F630" s="7">
        <f>Ведомственная!G1031</f>
        <v>1270.5</v>
      </c>
      <c r="G630" s="7">
        <f>Ведомственная!H1031</f>
        <v>1270.5</v>
      </c>
      <c r="H630" s="7">
        <f>Ведомственная!I1031</f>
        <v>1270.5</v>
      </c>
    </row>
    <row r="631" spans="1:8" s="133" customFormat="1">
      <c r="A631" s="207" t="s">
        <v>143</v>
      </c>
      <c r="B631" s="20" t="s">
        <v>363</v>
      </c>
      <c r="C631" s="3"/>
      <c r="D631" s="3"/>
      <c r="E631" s="3"/>
      <c r="F631" s="7">
        <f>F632+F695+F701+F712+F723+F751</f>
        <v>4140899.3999999994</v>
      </c>
      <c r="G631" s="7">
        <f>G632+G695+G701+G712+G723+G751</f>
        <v>4334760.2999999989</v>
      </c>
      <c r="H631" s="7">
        <f>H632+H695+H701+H712+H723+H751</f>
        <v>4424046.3</v>
      </c>
    </row>
    <row r="632" spans="1:8" s="133" customFormat="1" ht="31.5">
      <c r="A632" s="207" t="s">
        <v>517</v>
      </c>
      <c r="B632" s="20" t="s">
        <v>364</v>
      </c>
      <c r="C632" s="3"/>
      <c r="D632" s="3"/>
      <c r="E632" s="3"/>
      <c r="F632" s="7">
        <f>F660+F675+F677+F680+F654+F638+F642+F651+F684+F687+F690+F647+F635+F633+F649+F658+F693</f>
        <v>3992949.0999999992</v>
      </c>
      <c r="G632" s="7">
        <f>G660+G675+G677+G680+G654+G638+G642+G651+G684+G687+G690+G647+G635+G633+G649+G658+G693</f>
        <v>4183179.3</v>
      </c>
      <c r="H632" s="7">
        <f>H660+H675+H677+H680+H654+H638+H642+H651+H684+H687+H690+H647+H635+H633+H649+H658+H693</f>
        <v>4235568.2</v>
      </c>
    </row>
    <row r="633" spans="1:8" s="183" customFormat="1" ht="94.5">
      <c r="A633" s="206" t="s">
        <v>637</v>
      </c>
      <c r="B633" s="131" t="s">
        <v>847</v>
      </c>
      <c r="C633" s="3"/>
      <c r="D633" s="3"/>
      <c r="E633" s="3"/>
      <c r="F633" s="7">
        <f>F634</f>
        <v>38538.5</v>
      </c>
      <c r="G633" s="7">
        <f t="shared" ref="G633:H633" si="281">G634</f>
        <v>38538.5</v>
      </c>
      <c r="H633" s="7">
        <f t="shared" si="281"/>
        <v>38538.5</v>
      </c>
    </row>
    <row r="634" spans="1:8" s="183" customFormat="1">
      <c r="A634" s="206" t="s">
        <v>19</v>
      </c>
      <c r="B634" s="131" t="s">
        <v>847</v>
      </c>
      <c r="C634" s="3" t="s">
        <v>39</v>
      </c>
      <c r="D634" s="3" t="s">
        <v>14</v>
      </c>
      <c r="E634" s="3" t="s">
        <v>7</v>
      </c>
      <c r="F634" s="7">
        <f>Ведомственная!G1095</f>
        <v>38538.5</v>
      </c>
      <c r="G634" s="7">
        <f>Ведомственная!H1095</f>
        <v>38538.5</v>
      </c>
      <c r="H634" s="7">
        <f>Ведомственная!I1095</f>
        <v>38538.5</v>
      </c>
    </row>
    <row r="635" spans="1:8" s="183" customFormat="1" ht="78.75">
      <c r="A635" s="206" t="s">
        <v>628</v>
      </c>
      <c r="B635" s="30" t="s">
        <v>843</v>
      </c>
      <c r="C635" s="3"/>
      <c r="D635" s="3"/>
      <c r="E635" s="3"/>
      <c r="F635" s="7">
        <f>F636+F637</f>
        <v>5947.5</v>
      </c>
      <c r="G635" s="7">
        <f t="shared" ref="G635:H635" si="282">G636+G637</f>
        <v>5962.7</v>
      </c>
      <c r="H635" s="7">
        <f t="shared" si="282"/>
        <v>5978.7</v>
      </c>
    </row>
    <row r="636" spans="1:8" s="183" customFormat="1" ht="63">
      <c r="A636" s="206" t="s">
        <v>21</v>
      </c>
      <c r="B636" s="30" t="s">
        <v>843</v>
      </c>
      <c r="C636" s="3" t="s">
        <v>31</v>
      </c>
      <c r="D636" s="3" t="s">
        <v>47</v>
      </c>
      <c r="E636" s="3" t="s">
        <v>64</v>
      </c>
      <c r="F636" s="7">
        <f>Ведомственная!G1035</f>
        <v>5610.2</v>
      </c>
      <c r="G636" s="7">
        <f>Ведомственная!H1035</f>
        <v>5625.4</v>
      </c>
      <c r="H636" s="7">
        <f>Ведомственная!I1035</f>
        <v>5641.4</v>
      </c>
    </row>
    <row r="637" spans="1:8" s="183" customFormat="1" ht="31.5">
      <c r="A637" s="206" t="s">
        <v>22</v>
      </c>
      <c r="B637" s="30" t="s">
        <v>843</v>
      </c>
      <c r="C637" s="3" t="s">
        <v>32</v>
      </c>
      <c r="D637" s="3" t="s">
        <v>47</v>
      </c>
      <c r="E637" s="3" t="s">
        <v>64</v>
      </c>
      <c r="F637" s="7">
        <f>Ведомственная!G1036</f>
        <v>337.3</v>
      </c>
      <c r="G637" s="7">
        <f>Ведомственная!H1036</f>
        <v>337.3</v>
      </c>
      <c r="H637" s="7">
        <f>Ведомственная!I1036</f>
        <v>337.3</v>
      </c>
    </row>
    <row r="638" spans="1:8" s="183" customFormat="1" ht="94.5">
      <c r="A638" s="135" t="s">
        <v>380</v>
      </c>
      <c r="B638" s="131" t="s">
        <v>833</v>
      </c>
      <c r="C638" s="3"/>
      <c r="D638" s="3"/>
      <c r="E638" s="3"/>
      <c r="F638" s="7">
        <f>SUM(F639:F641)</f>
        <v>68483.899999999994</v>
      </c>
      <c r="G638" s="7">
        <f t="shared" ref="G638:H638" si="283">SUM(G639:G641)</f>
        <v>68676</v>
      </c>
      <c r="H638" s="7">
        <f t="shared" si="283"/>
        <v>68875.7</v>
      </c>
    </row>
    <row r="639" spans="1:8" s="183" customFormat="1" ht="63">
      <c r="A639" s="134" t="s">
        <v>21</v>
      </c>
      <c r="B639" s="131" t="s">
        <v>833</v>
      </c>
      <c r="C639" s="3" t="s">
        <v>31</v>
      </c>
      <c r="D639" s="3" t="s">
        <v>47</v>
      </c>
      <c r="E639" s="3" t="s">
        <v>20</v>
      </c>
      <c r="F639" s="7">
        <f>Ведомственная!G940</f>
        <v>63973.4</v>
      </c>
      <c r="G639" s="7">
        <f>Ведомственная!H940</f>
        <v>64165.5</v>
      </c>
      <c r="H639" s="7">
        <f>Ведомственная!I940</f>
        <v>64365.2</v>
      </c>
    </row>
    <row r="640" spans="1:8" s="183" customFormat="1" ht="31.5">
      <c r="A640" s="206" t="s">
        <v>22</v>
      </c>
      <c r="B640" s="131" t="s">
        <v>833</v>
      </c>
      <c r="C640" s="3" t="s">
        <v>32</v>
      </c>
      <c r="D640" s="3" t="s">
        <v>47</v>
      </c>
      <c r="E640" s="3" t="s">
        <v>20</v>
      </c>
      <c r="F640" s="7">
        <f>Ведомственная!G941</f>
        <v>4133.8</v>
      </c>
      <c r="G640" s="7">
        <f>Ведомственная!H941</f>
        <v>4133.8</v>
      </c>
      <c r="H640" s="7">
        <f>Ведомственная!I941</f>
        <v>4133.8</v>
      </c>
    </row>
    <row r="641" spans="1:8" s="183" customFormat="1">
      <c r="A641" s="206" t="s">
        <v>19</v>
      </c>
      <c r="B641" s="131" t="s">
        <v>833</v>
      </c>
      <c r="C641" s="3" t="s">
        <v>39</v>
      </c>
      <c r="D641" s="3" t="s">
        <v>14</v>
      </c>
      <c r="E641" s="3" t="s">
        <v>7</v>
      </c>
      <c r="F641" s="7">
        <f>Ведомственная!G1097</f>
        <v>376.7</v>
      </c>
      <c r="G641" s="7">
        <f>Ведомственная!H1097</f>
        <v>376.7</v>
      </c>
      <c r="H641" s="7">
        <f>Ведомственная!I1097</f>
        <v>376.7</v>
      </c>
    </row>
    <row r="642" spans="1:8" s="183" customFormat="1" ht="78.75">
      <c r="A642" s="206" t="s">
        <v>381</v>
      </c>
      <c r="B642" s="131" t="s">
        <v>834</v>
      </c>
      <c r="C642" s="3"/>
      <c r="D642" s="3"/>
      <c r="E642" s="3"/>
      <c r="F642" s="7">
        <f>SUM(F643:F646)</f>
        <v>1440837.2</v>
      </c>
      <c r="G642" s="7">
        <f t="shared" ref="G642:H642" si="284">SUM(G643:G646)</f>
        <v>1441633.4</v>
      </c>
      <c r="H642" s="7">
        <f t="shared" si="284"/>
        <v>1442461.3</v>
      </c>
    </row>
    <row r="643" spans="1:8" s="183" customFormat="1" ht="63">
      <c r="A643" s="206" t="s">
        <v>21</v>
      </c>
      <c r="B643" s="131" t="s">
        <v>834</v>
      </c>
      <c r="C643" s="3" t="s">
        <v>31</v>
      </c>
      <c r="D643" s="3" t="s">
        <v>47</v>
      </c>
      <c r="E643" s="3" t="s">
        <v>20</v>
      </c>
      <c r="F643" s="7">
        <f>Ведомственная!G943</f>
        <v>316648.09999999998</v>
      </c>
      <c r="G643" s="7">
        <f>Ведомственная!H943</f>
        <v>317444.3</v>
      </c>
      <c r="H643" s="7">
        <f>Ведомственная!I943</f>
        <v>318272.2</v>
      </c>
    </row>
    <row r="644" spans="1:8" s="183" customFormat="1" ht="31.5">
      <c r="A644" s="206" t="s">
        <v>22</v>
      </c>
      <c r="B644" s="131" t="s">
        <v>834</v>
      </c>
      <c r="C644" s="3" t="s">
        <v>32</v>
      </c>
      <c r="D644" s="3" t="s">
        <v>47</v>
      </c>
      <c r="E644" s="3" t="s">
        <v>20</v>
      </c>
      <c r="F644" s="7">
        <f>Ведомственная!G944</f>
        <v>14646.8</v>
      </c>
      <c r="G644" s="7">
        <f>Ведомственная!H944</f>
        <v>14646.8</v>
      </c>
      <c r="H644" s="7">
        <f>Ведомственная!I944</f>
        <v>14646.8</v>
      </c>
    </row>
    <row r="645" spans="1:8" s="183" customFormat="1">
      <c r="A645" s="214" t="s">
        <v>90</v>
      </c>
      <c r="B645" s="131" t="s">
        <v>834</v>
      </c>
      <c r="C645" s="3" t="s">
        <v>49</v>
      </c>
      <c r="D645" s="3" t="s">
        <v>47</v>
      </c>
      <c r="E645" s="3" t="s">
        <v>20</v>
      </c>
      <c r="F645" s="7">
        <f>Ведомственная!G945</f>
        <v>1084195.2</v>
      </c>
      <c r="G645" s="7">
        <f>Ведомственная!H945</f>
        <v>1084195.2</v>
      </c>
      <c r="H645" s="7">
        <f>Ведомственная!I945</f>
        <v>1084195.2</v>
      </c>
    </row>
    <row r="646" spans="1:8" s="183" customFormat="1">
      <c r="A646" s="213"/>
      <c r="B646" s="131" t="s">
        <v>834</v>
      </c>
      <c r="C646" s="3" t="s">
        <v>49</v>
      </c>
      <c r="D646" s="3" t="s">
        <v>47</v>
      </c>
      <c r="E646" s="3" t="s">
        <v>24</v>
      </c>
      <c r="F646" s="7">
        <f>Ведомственная!G982</f>
        <v>25347.1</v>
      </c>
      <c r="G646" s="7">
        <f>Ведомственная!H982</f>
        <v>25347.1</v>
      </c>
      <c r="H646" s="7">
        <f>Ведомственная!I982</f>
        <v>25347.1</v>
      </c>
    </row>
    <row r="647" spans="1:8" s="183" customFormat="1" ht="110.25">
      <c r="A647" s="206" t="s">
        <v>390</v>
      </c>
      <c r="B647" s="131" t="s">
        <v>839</v>
      </c>
      <c r="C647" s="3"/>
      <c r="D647" s="3"/>
      <c r="E647" s="3"/>
      <c r="F647" s="7">
        <f>F648</f>
        <v>16635.7</v>
      </c>
      <c r="G647" s="7">
        <f t="shared" ref="G647:H647" si="285">G648</f>
        <v>16635.7</v>
      </c>
      <c r="H647" s="7">
        <f t="shared" si="285"/>
        <v>16635.7</v>
      </c>
    </row>
    <row r="648" spans="1:8" s="183" customFormat="1" ht="31.5">
      <c r="A648" s="206" t="s">
        <v>90</v>
      </c>
      <c r="B648" s="131" t="s">
        <v>839</v>
      </c>
      <c r="C648" s="3" t="s">
        <v>49</v>
      </c>
      <c r="D648" s="3" t="s">
        <v>47</v>
      </c>
      <c r="E648" s="3" t="s">
        <v>24</v>
      </c>
      <c r="F648" s="7">
        <f>Ведомственная!G984</f>
        <v>16635.7</v>
      </c>
      <c r="G648" s="7">
        <f>Ведомственная!H984</f>
        <v>16635.7</v>
      </c>
      <c r="H648" s="7">
        <f>Ведомственная!I984</f>
        <v>16635.7</v>
      </c>
    </row>
    <row r="649" spans="1:8" s="183" customFormat="1" ht="110.25">
      <c r="A649" s="206" t="s">
        <v>638</v>
      </c>
      <c r="B649" s="131" t="s">
        <v>848</v>
      </c>
      <c r="C649" s="3"/>
      <c r="D649" s="3"/>
      <c r="E649" s="3"/>
      <c r="F649" s="7">
        <f>F650</f>
        <v>6848.3</v>
      </c>
      <c r="G649" s="7">
        <f t="shared" ref="G649:H649" si="286">G650</f>
        <v>6848.3</v>
      </c>
      <c r="H649" s="7">
        <f t="shared" si="286"/>
        <v>6848.3</v>
      </c>
    </row>
    <row r="650" spans="1:8" s="183" customFormat="1">
      <c r="A650" s="206" t="s">
        <v>19</v>
      </c>
      <c r="B650" s="131" t="s">
        <v>848</v>
      </c>
      <c r="C650" s="3" t="s">
        <v>39</v>
      </c>
      <c r="D650" s="3" t="s">
        <v>14</v>
      </c>
      <c r="E650" s="3" t="s">
        <v>7</v>
      </c>
      <c r="F650" s="7">
        <f>Ведомственная!G1099</f>
        <v>6848.3</v>
      </c>
      <c r="G650" s="7">
        <f>Ведомственная!H1099</f>
        <v>6848.3</v>
      </c>
      <c r="H650" s="7">
        <f>Ведомственная!I1099</f>
        <v>6848.3</v>
      </c>
    </row>
    <row r="651" spans="1:8" s="183" customFormat="1" ht="173.25">
      <c r="A651" s="206" t="s">
        <v>622</v>
      </c>
      <c r="B651" s="30" t="s">
        <v>835</v>
      </c>
      <c r="C651" s="18"/>
      <c r="D651" s="3"/>
      <c r="E651" s="3"/>
      <c r="F651" s="7">
        <f>F652+F653</f>
        <v>8341.7999999999993</v>
      </c>
      <c r="G651" s="7">
        <f t="shared" ref="G651:H651" si="287">G652+G653</f>
        <v>8674.2000000000007</v>
      </c>
      <c r="H651" s="7">
        <f t="shared" si="287"/>
        <v>9019.7999999999993</v>
      </c>
    </row>
    <row r="652" spans="1:8" s="183" customFormat="1" ht="31.5">
      <c r="A652" s="206" t="s">
        <v>22</v>
      </c>
      <c r="B652" s="30" t="s">
        <v>835</v>
      </c>
      <c r="C652" s="18">
        <v>200</v>
      </c>
      <c r="D652" s="3" t="s">
        <v>47</v>
      </c>
      <c r="E652" s="3" t="s">
        <v>20</v>
      </c>
      <c r="F652" s="7">
        <f>Ведомственная!G947</f>
        <v>1936.5</v>
      </c>
      <c r="G652" s="7">
        <f>Ведомственная!H947</f>
        <v>2013.4</v>
      </c>
      <c r="H652" s="7">
        <f>Ведомственная!I947</f>
        <v>2085.1999999999998</v>
      </c>
    </row>
    <row r="653" spans="1:8" s="183" customFormat="1" ht="31.5">
      <c r="A653" s="206" t="s">
        <v>90</v>
      </c>
      <c r="B653" s="30" t="s">
        <v>835</v>
      </c>
      <c r="C653" s="18">
        <v>600</v>
      </c>
      <c r="D653" s="3" t="s">
        <v>47</v>
      </c>
      <c r="E653" s="3" t="s">
        <v>20</v>
      </c>
      <c r="F653" s="7">
        <f>Ведомственная!G948</f>
        <v>6405.3</v>
      </c>
      <c r="G653" s="7">
        <f>Ведомственная!H948</f>
        <v>6660.8</v>
      </c>
      <c r="H653" s="7">
        <f>Ведомственная!I948</f>
        <v>6934.6</v>
      </c>
    </row>
    <row r="654" spans="1:8" s="183" customFormat="1" ht="47.25">
      <c r="A654" s="206" t="s">
        <v>365</v>
      </c>
      <c r="B654" s="30" t="s">
        <v>830</v>
      </c>
      <c r="C654" s="3"/>
      <c r="D654" s="3"/>
      <c r="E654" s="3"/>
      <c r="F654" s="7">
        <f>F655+F656+F657</f>
        <v>830121.8</v>
      </c>
      <c r="G654" s="7">
        <f t="shared" ref="G654:H654" si="288">G655+G656+G657</f>
        <v>830680.8</v>
      </c>
      <c r="H654" s="7">
        <f t="shared" si="288"/>
        <v>831262.3</v>
      </c>
    </row>
    <row r="655" spans="1:8" s="183" customFormat="1" ht="63">
      <c r="A655" s="206" t="s">
        <v>21</v>
      </c>
      <c r="B655" s="30" t="s">
        <v>830</v>
      </c>
      <c r="C655" s="3" t="s">
        <v>31</v>
      </c>
      <c r="D655" s="3" t="s">
        <v>47</v>
      </c>
      <c r="E655" s="3" t="s">
        <v>17</v>
      </c>
      <c r="F655" s="7">
        <f>Ведомственная!G882</f>
        <v>45025.1</v>
      </c>
      <c r="G655" s="7">
        <f>Ведомственная!H882</f>
        <v>45584.1</v>
      </c>
      <c r="H655" s="7">
        <f>Ведомственная!I882</f>
        <v>46165.599999999999</v>
      </c>
    </row>
    <row r="656" spans="1:8" s="183" customFormat="1" ht="31.5">
      <c r="A656" s="206" t="s">
        <v>22</v>
      </c>
      <c r="B656" s="30" t="s">
        <v>830</v>
      </c>
      <c r="C656" s="3" t="s">
        <v>32</v>
      </c>
      <c r="D656" s="3" t="s">
        <v>47</v>
      </c>
      <c r="E656" s="3" t="s">
        <v>17</v>
      </c>
      <c r="F656" s="7">
        <f>Ведомственная!G883</f>
        <v>302.2</v>
      </c>
      <c r="G656" s="7">
        <f>Ведомственная!H883</f>
        <v>302.2</v>
      </c>
      <c r="H656" s="7">
        <f>Ведомственная!I883</f>
        <v>302.2</v>
      </c>
    </row>
    <row r="657" spans="1:8" s="183" customFormat="1" ht="31.5">
      <c r="A657" s="206" t="s">
        <v>90</v>
      </c>
      <c r="B657" s="30" t="s">
        <v>830</v>
      </c>
      <c r="C657" s="3" t="s">
        <v>49</v>
      </c>
      <c r="D657" s="3" t="s">
        <v>47</v>
      </c>
      <c r="E657" s="3" t="s">
        <v>17</v>
      </c>
      <c r="F657" s="7">
        <f>Ведомственная!G884</f>
        <v>784794.5</v>
      </c>
      <c r="G657" s="7">
        <f>Ведомственная!H884</f>
        <v>784794.5</v>
      </c>
      <c r="H657" s="7">
        <f>Ведомственная!I884</f>
        <v>784794.5</v>
      </c>
    </row>
    <row r="658" spans="1:8" s="183" customFormat="1" ht="94.5">
      <c r="A658" s="206" t="s">
        <v>639</v>
      </c>
      <c r="B658" s="131" t="s">
        <v>849</v>
      </c>
      <c r="C658" s="3"/>
      <c r="D658" s="3"/>
      <c r="E658" s="3"/>
      <c r="F658" s="7">
        <f>F659</f>
        <v>33341.199999999997</v>
      </c>
      <c r="G658" s="7">
        <f t="shared" ref="G658:H658" si="289">G659</f>
        <v>33341.199999999997</v>
      </c>
      <c r="H658" s="7">
        <f t="shared" si="289"/>
        <v>33341.199999999997</v>
      </c>
    </row>
    <row r="659" spans="1:8" s="183" customFormat="1">
      <c r="A659" s="206" t="s">
        <v>19</v>
      </c>
      <c r="B659" s="131" t="s">
        <v>849</v>
      </c>
      <c r="C659" s="3">
        <v>300</v>
      </c>
      <c r="D659" s="3" t="s">
        <v>14</v>
      </c>
      <c r="E659" s="3" t="s">
        <v>7</v>
      </c>
      <c r="F659" s="7">
        <f>Ведомственная!G1101</f>
        <v>33341.199999999997</v>
      </c>
      <c r="G659" s="7">
        <f>Ведомственная!H1101</f>
        <v>33341.199999999997</v>
      </c>
      <c r="H659" s="7">
        <f>Ведомственная!I1101</f>
        <v>33341.199999999997</v>
      </c>
    </row>
    <row r="660" spans="1:8" s="133" customFormat="1">
      <c r="A660" s="207" t="s">
        <v>216</v>
      </c>
      <c r="B660" s="20" t="s">
        <v>366</v>
      </c>
      <c r="C660" s="3"/>
      <c r="D660" s="3"/>
      <c r="E660" s="3"/>
      <c r="F660" s="7">
        <f>SUM(F661:F674)</f>
        <v>1358279.1999999997</v>
      </c>
      <c r="G660" s="7">
        <f t="shared" ref="G660:H660" si="290">SUM(G661:G674)</f>
        <v>1549170.1999999997</v>
      </c>
      <c r="H660" s="7">
        <f t="shared" si="290"/>
        <v>1606269.0999999999</v>
      </c>
    </row>
    <row r="661" spans="1:8" s="133" customFormat="1" ht="33" customHeight="1">
      <c r="A661" s="212" t="s">
        <v>21</v>
      </c>
      <c r="B661" s="20" t="s">
        <v>366</v>
      </c>
      <c r="C661" s="3" t="s">
        <v>31</v>
      </c>
      <c r="D661" s="3" t="s">
        <v>47</v>
      </c>
      <c r="E661" s="3" t="s">
        <v>17</v>
      </c>
      <c r="F661" s="7">
        <f>Ведомственная!G886</f>
        <v>18709.8</v>
      </c>
      <c r="G661" s="7">
        <f>Ведомственная!H886</f>
        <v>22262.799999999999</v>
      </c>
      <c r="H661" s="7">
        <f>Ведомственная!I886</f>
        <v>22262.799999999999</v>
      </c>
    </row>
    <row r="662" spans="1:8" s="133" customFormat="1" ht="31.5" customHeight="1">
      <c r="A662" s="221"/>
      <c r="B662" s="20" t="s">
        <v>366</v>
      </c>
      <c r="C662" s="3" t="s">
        <v>31</v>
      </c>
      <c r="D662" s="3" t="s">
        <v>47</v>
      </c>
      <c r="E662" s="3" t="s">
        <v>20</v>
      </c>
      <c r="F662" s="7">
        <f>Ведомственная!G950</f>
        <v>117749.5</v>
      </c>
      <c r="G662" s="7">
        <f>Ведомственная!H950</f>
        <v>141395.20000000001</v>
      </c>
      <c r="H662" s="7">
        <f>Ведомственная!I950</f>
        <v>141395.20000000001</v>
      </c>
    </row>
    <row r="663" spans="1:8" s="133" customFormat="1" ht="31.5" customHeight="1">
      <c r="A663" s="222"/>
      <c r="B663" s="20" t="s">
        <v>366</v>
      </c>
      <c r="C663" s="3" t="s">
        <v>31</v>
      </c>
      <c r="D663" s="3" t="s">
        <v>47</v>
      </c>
      <c r="E663" s="3" t="s">
        <v>64</v>
      </c>
      <c r="F663" s="7">
        <f>Ведомственная!G1038</f>
        <v>10958.4</v>
      </c>
      <c r="G663" s="7">
        <f>Ведомственная!H1038</f>
        <v>11794.1</v>
      </c>
      <c r="H663" s="7">
        <f>Ведомственная!I1038</f>
        <v>11794.1</v>
      </c>
    </row>
    <row r="664" spans="1:8" s="133" customFormat="1">
      <c r="A664" s="212" t="s">
        <v>22</v>
      </c>
      <c r="B664" s="20" t="s">
        <v>366</v>
      </c>
      <c r="C664" s="3" t="s">
        <v>32</v>
      </c>
      <c r="D664" s="3" t="s">
        <v>47</v>
      </c>
      <c r="E664" s="3" t="s">
        <v>17</v>
      </c>
      <c r="F664" s="7">
        <f>Ведомственная!G887</f>
        <v>16628</v>
      </c>
      <c r="G664" s="7">
        <f>Ведомственная!H887</f>
        <v>16992.800000000003</v>
      </c>
      <c r="H664" s="7">
        <f>Ведомственная!I887</f>
        <v>17862.800000000003</v>
      </c>
    </row>
    <row r="665" spans="1:8" s="133" customFormat="1">
      <c r="A665" s="215"/>
      <c r="B665" s="20" t="s">
        <v>366</v>
      </c>
      <c r="C665" s="3" t="s">
        <v>32</v>
      </c>
      <c r="D665" s="3" t="s">
        <v>47</v>
      </c>
      <c r="E665" s="3" t="s">
        <v>20</v>
      </c>
      <c r="F665" s="7">
        <f>Ведомственная!G951</f>
        <v>84276.7</v>
      </c>
      <c r="G665" s="7">
        <f>Ведомственная!H951</f>
        <v>85875.8</v>
      </c>
      <c r="H665" s="7">
        <f>Ведомственная!I951</f>
        <v>100545.2</v>
      </c>
    </row>
    <row r="666" spans="1:8" s="133" customFormat="1">
      <c r="A666" s="216"/>
      <c r="B666" s="20" t="s">
        <v>366</v>
      </c>
      <c r="C666" s="3" t="s">
        <v>32</v>
      </c>
      <c r="D666" s="3" t="s">
        <v>47</v>
      </c>
      <c r="E666" s="3" t="s">
        <v>64</v>
      </c>
      <c r="F666" s="7">
        <f>Ведомственная!G1039</f>
        <v>1375.9999999999995</v>
      </c>
      <c r="G666" s="7">
        <f>Ведомственная!H1039</f>
        <v>1370.6</v>
      </c>
      <c r="H666" s="7">
        <f>Ведомственная!I1039</f>
        <v>1659.2999999999988</v>
      </c>
    </row>
    <row r="667" spans="1:8" s="133" customFormat="1">
      <c r="A667" s="206" t="s">
        <v>19</v>
      </c>
      <c r="B667" s="20" t="s">
        <v>366</v>
      </c>
      <c r="C667" s="3" t="s">
        <v>39</v>
      </c>
      <c r="D667" s="3" t="s">
        <v>14</v>
      </c>
      <c r="E667" s="3" t="s">
        <v>7</v>
      </c>
      <c r="F667" s="7">
        <f>Ведомственная!G1103</f>
        <v>126.6</v>
      </c>
      <c r="G667" s="7">
        <f>Ведомственная!H1103</f>
        <v>238</v>
      </c>
      <c r="H667" s="7">
        <f>Ведомственная!I1103</f>
        <v>238</v>
      </c>
    </row>
    <row r="668" spans="1:8" s="133" customFormat="1">
      <c r="A668" s="212" t="s">
        <v>90</v>
      </c>
      <c r="B668" s="20" t="s">
        <v>366</v>
      </c>
      <c r="C668" s="3" t="s">
        <v>49</v>
      </c>
      <c r="D668" s="3" t="s">
        <v>47</v>
      </c>
      <c r="E668" s="3" t="s">
        <v>17</v>
      </c>
      <c r="F668" s="7">
        <f>Ведомственная!G888</f>
        <v>489998.19999999995</v>
      </c>
      <c r="G668" s="7">
        <f>Ведомственная!H888</f>
        <v>568268.6</v>
      </c>
      <c r="H668" s="7">
        <f>Ведомственная!I888</f>
        <v>586187.80000000005</v>
      </c>
    </row>
    <row r="669" spans="1:8" s="133" customFormat="1">
      <c r="A669" s="215"/>
      <c r="B669" s="20" t="s">
        <v>366</v>
      </c>
      <c r="C669" s="3" t="s">
        <v>49</v>
      </c>
      <c r="D669" s="3" t="s">
        <v>47</v>
      </c>
      <c r="E669" s="3" t="s">
        <v>20</v>
      </c>
      <c r="F669" s="7">
        <f>Ведомственная!G952</f>
        <v>457599.1</v>
      </c>
      <c r="G669" s="7">
        <f>Ведомственная!H952</f>
        <v>532043.69999999995</v>
      </c>
      <c r="H669" s="7">
        <f>Ведомственная!I952</f>
        <v>552519.4</v>
      </c>
    </row>
    <row r="670" spans="1:8" s="133" customFormat="1">
      <c r="A670" s="215"/>
      <c r="B670" s="20" t="s">
        <v>366</v>
      </c>
      <c r="C670" s="3" t="s">
        <v>49</v>
      </c>
      <c r="D670" s="3" t="s">
        <v>47</v>
      </c>
      <c r="E670" s="3" t="s">
        <v>24</v>
      </c>
      <c r="F670" s="7">
        <f>Ведомственная!G986</f>
        <v>153454</v>
      </c>
      <c r="G670" s="7">
        <f>Ведомственная!H986</f>
        <v>160746.29999999999</v>
      </c>
      <c r="H670" s="7">
        <f>Ведомственная!I986</f>
        <v>163622.20000000001</v>
      </c>
    </row>
    <row r="671" spans="1:8" s="133" customFormat="1">
      <c r="A671" s="216"/>
      <c r="B671" s="20" t="s">
        <v>366</v>
      </c>
      <c r="C671" s="3" t="s">
        <v>49</v>
      </c>
      <c r="D671" s="3" t="s">
        <v>14</v>
      </c>
      <c r="E671" s="3" t="s">
        <v>7</v>
      </c>
      <c r="F671" s="7">
        <f>Ведомственная!G1104</f>
        <v>206</v>
      </c>
      <c r="G671" s="7">
        <f>Ведомственная!H1104</f>
        <v>388.3</v>
      </c>
      <c r="H671" s="7">
        <f>Ведомственная!I1104</f>
        <v>388.3</v>
      </c>
    </row>
    <row r="672" spans="1:8" s="133" customFormat="1">
      <c r="A672" s="212" t="s">
        <v>10</v>
      </c>
      <c r="B672" s="20" t="s">
        <v>366</v>
      </c>
      <c r="C672" s="3" t="s">
        <v>36</v>
      </c>
      <c r="D672" s="3" t="s">
        <v>47</v>
      </c>
      <c r="E672" s="3" t="s">
        <v>17</v>
      </c>
      <c r="F672" s="7">
        <f>Ведомственная!G889</f>
        <v>460.7</v>
      </c>
      <c r="G672" s="7">
        <f>Ведомственная!H889</f>
        <v>460.7</v>
      </c>
      <c r="H672" s="7">
        <f>Ведомственная!I889</f>
        <v>460.7</v>
      </c>
    </row>
    <row r="673" spans="1:8" s="133" customFormat="1">
      <c r="A673" s="215"/>
      <c r="B673" s="20" t="s">
        <v>366</v>
      </c>
      <c r="C673" s="3" t="s">
        <v>36</v>
      </c>
      <c r="D673" s="3" t="s">
        <v>47</v>
      </c>
      <c r="E673" s="3" t="s">
        <v>20</v>
      </c>
      <c r="F673" s="7">
        <f>Ведомственная!G953</f>
        <v>6645.3</v>
      </c>
      <c r="G673" s="7">
        <f>Ведомственная!H953</f>
        <v>7242.4000000000005</v>
      </c>
      <c r="H673" s="7">
        <f>Ведомственная!I953</f>
        <v>7242.4000000000005</v>
      </c>
    </row>
    <row r="674" spans="1:8" s="133" customFormat="1">
      <c r="A674" s="216"/>
      <c r="B674" s="20" t="s">
        <v>366</v>
      </c>
      <c r="C674" s="3" t="s">
        <v>36</v>
      </c>
      <c r="D674" s="3" t="s">
        <v>47</v>
      </c>
      <c r="E674" s="3" t="s">
        <v>64</v>
      </c>
      <c r="F674" s="7">
        <f>Ведомственная!G1040</f>
        <v>90.9</v>
      </c>
      <c r="G674" s="7">
        <f>Ведомственная!H1040</f>
        <v>90.9</v>
      </c>
      <c r="H674" s="7">
        <f>Ведомственная!I1040</f>
        <v>90.9</v>
      </c>
    </row>
    <row r="675" spans="1:8" s="133" customFormat="1" ht="63">
      <c r="A675" s="206" t="s">
        <v>391</v>
      </c>
      <c r="B675" s="30" t="s">
        <v>392</v>
      </c>
      <c r="C675" s="130"/>
      <c r="D675" s="3"/>
      <c r="E675" s="3"/>
      <c r="F675" s="7">
        <f>F676</f>
        <v>35845.5</v>
      </c>
      <c r="G675" s="7">
        <f t="shared" ref="G675:H675" si="291">G676</f>
        <v>35845.5</v>
      </c>
      <c r="H675" s="7">
        <f t="shared" si="291"/>
        <v>35845.5</v>
      </c>
    </row>
    <row r="676" spans="1:8" s="133" customFormat="1" ht="31.5">
      <c r="A676" s="206" t="s">
        <v>90</v>
      </c>
      <c r="B676" s="30" t="s">
        <v>392</v>
      </c>
      <c r="C676" s="130" t="s">
        <v>49</v>
      </c>
      <c r="D676" s="3" t="s">
        <v>47</v>
      </c>
      <c r="E676" s="3" t="s">
        <v>24</v>
      </c>
      <c r="F676" s="7">
        <f>Ведомственная!G988</f>
        <v>35845.5</v>
      </c>
      <c r="G676" s="7">
        <f>Ведомственная!H988</f>
        <v>35845.5</v>
      </c>
      <c r="H676" s="7">
        <f>Ведомственная!I988</f>
        <v>35845.5</v>
      </c>
    </row>
    <row r="677" spans="1:8" s="133" customFormat="1" ht="31.5">
      <c r="A677" s="138" t="s">
        <v>405</v>
      </c>
      <c r="B677" s="130" t="s">
        <v>630</v>
      </c>
      <c r="C677" s="132"/>
      <c r="D677" s="3"/>
      <c r="E677" s="3"/>
      <c r="F677" s="7">
        <f>F678+F679</f>
        <v>8000</v>
      </c>
      <c r="G677" s="7">
        <f t="shared" ref="G677:H677" si="292">G678+G679</f>
        <v>8000</v>
      </c>
      <c r="H677" s="7">
        <f t="shared" si="292"/>
        <v>8000</v>
      </c>
    </row>
    <row r="678" spans="1:8" s="133" customFormat="1" ht="31.5">
      <c r="A678" s="206" t="s">
        <v>22</v>
      </c>
      <c r="B678" s="130" t="s">
        <v>630</v>
      </c>
      <c r="C678" s="132" t="s">
        <v>32</v>
      </c>
      <c r="D678" s="3" t="s">
        <v>47</v>
      </c>
      <c r="E678" s="3" t="s">
        <v>64</v>
      </c>
      <c r="F678" s="7">
        <f>Ведомственная!G1042</f>
        <v>8000</v>
      </c>
      <c r="G678" s="7">
        <f>Ведомственная!H1042</f>
        <v>8000</v>
      </c>
      <c r="H678" s="7">
        <f>Ведомственная!I1042</f>
        <v>8000</v>
      </c>
    </row>
    <row r="679" spans="1:8" s="157" customFormat="1" ht="31.5" hidden="1">
      <c r="A679" s="206" t="s">
        <v>90</v>
      </c>
      <c r="B679" s="130" t="s">
        <v>630</v>
      </c>
      <c r="C679" s="132" t="s">
        <v>49</v>
      </c>
      <c r="D679" s="3" t="s">
        <v>47</v>
      </c>
      <c r="E679" s="3" t="s">
        <v>64</v>
      </c>
      <c r="F679" s="7">
        <f>Ведомственная!G1043</f>
        <v>0</v>
      </c>
      <c r="G679" s="7">
        <f>Ведомственная!H1043</f>
        <v>0</v>
      </c>
      <c r="H679" s="7">
        <f>Ведомственная!I1043</f>
        <v>0</v>
      </c>
    </row>
    <row r="680" spans="1:8" s="133" customFormat="1" ht="94.5">
      <c r="A680" s="206" t="s">
        <v>393</v>
      </c>
      <c r="B680" s="30" t="s">
        <v>394</v>
      </c>
      <c r="C680" s="130"/>
      <c r="D680" s="3"/>
      <c r="E680" s="3"/>
      <c r="F680" s="7">
        <f>F681+F682+F683</f>
        <v>1890</v>
      </c>
      <c r="G680" s="7">
        <f t="shared" ref="G680:H680" si="293">G681+G682+G683</f>
        <v>4111.8</v>
      </c>
      <c r="H680" s="7">
        <f t="shared" si="293"/>
        <v>4111.8</v>
      </c>
    </row>
    <row r="681" spans="1:8" s="133" customFormat="1" ht="31.5">
      <c r="A681" s="206" t="s">
        <v>90</v>
      </c>
      <c r="B681" s="30" t="s">
        <v>394</v>
      </c>
      <c r="C681" s="130" t="s">
        <v>49</v>
      </c>
      <c r="D681" s="3" t="s">
        <v>47</v>
      </c>
      <c r="E681" s="3" t="s">
        <v>24</v>
      </c>
      <c r="F681" s="7">
        <f>Ведомственная!G990</f>
        <v>500</v>
      </c>
      <c r="G681" s="7">
        <f>Ведомственная!H990</f>
        <v>1020.9</v>
      </c>
      <c r="H681" s="7">
        <f>Ведомственная!I990</f>
        <v>1020.9</v>
      </c>
    </row>
    <row r="682" spans="1:8" s="133" customFormat="1">
      <c r="A682" s="207" t="s">
        <v>10</v>
      </c>
      <c r="B682" s="30" t="s">
        <v>394</v>
      </c>
      <c r="C682" s="130" t="s">
        <v>36</v>
      </c>
      <c r="D682" s="3" t="s">
        <v>62</v>
      </c>
      <c r="E682" s="3" t="s">
        <v>17</v>
      </c>
      <c r="F682" s="7">
        <f>Ведомственная!G810</f>
        <v>890</v>
      </c>
      <c r="G682" s="7">
        <f>Ведомственная!H810</f>
        <v>2070</v>
      </c>
      <c r="H682" s="7">
        <f>Ведомственная!I810</f>
        <v>2070</v>
      </c>
    </row>
    <row r="683" spans="1:8" s="183" customFormat="1">
      <c r="A683" s="207" t="s">
        <v>10</v>
      </c>
      <c r="B683" s="30" t="s">
        <v>394</v>
      </c>
      <c r="C683" s="130" t="s">
        <v>36</v>
      </c>
      <c r="D683" s="3" t="s">
        <v>47</v>
      </c>
      <c r="E683" s="3" t="s">
        <v>24</v>
      </c>
      <c r="F683" s="7">
        <f>Ведомственная!G991</f>
        <v>500</v>
      </c>
      <c r="G683" s="7">
        <f>Ведомственная!H991</f>
        <v>1020.9</v>
      </c>
      <c r="H683" s="7">
        <f>Ведомственная!I991</f>
        <v>1020.9</v>
      </c>
    </row>
    <row r="684" spans="1:8" s="183" customFormat="1" ht="47.25">
      <c r="A684" s="207" t="s">
        <v>382</v>
      </c>
      <c r="B684" s="131" t="s">
        <v>836</v>
      </c>
      <c r="C684" s="3"/>
      <c r="D684" s="3"/>
      <c r="E684" s="3"/>
      <c r="F684" s="7">
        <f>F685+F686</f>
        <v>127084.8</v>
      </c>
      <c r="G684" s="7">
        <f t="shared" ref="G684:H684" si="294">G685+G686</f>
        <v>122307.3</v>
      </c>
      <c r="H684" s="7">
        <f t="shared" si="294"/>
        <v>115626.6</v>
      </c>
    </row>
    <row r="685" spans="1:8" s="183" customFormat="1" ht="31.5">
      <c r="A685" s="207" t="s">
        <v>22</v>
      </c>
      <c r="B685" s="131" t="s">
        <v>836</v>
      </c>
      <c r="C685" s="3" t="s">
        <v>32</v>
      </c>
      <c r="D685" s="3" t="s">
        <v>47</v>
      </c>
      <c r="E685" s="3" t="s">
        <v>20</v>
      </c>
      <c r="F685" s="7">
        <f>Ведомственная!G955</f>
        <v>24244.799999999999</v>
      </c>
      <c r="G685" s="7">
        <f>Ведомственная!H955</f>
        <v>23330.7</v>
      </c>
      <c r="H685" s="7">
        <f>Ведомственная!I955</f>
        <v>22051.599999999999</v>
      </c>
    </row>
    <row r="686" spans="1:8" s="183" customFormat="1" ht="31.5">
      <c r="A686" s="207" t="s">
        <v>90</v>
      </c>
      <c r="B686" s="131" t="s">
        <v>836</v>
      </c>
      <c r="C686" s="3" t="s">
        <v>49</v>
      </c>
      <c r="D686" s="3" t="s">
        <v>47</v>
      </c>
      <c r="E686" s="3" t="s">
        <v>20</v>
      </c>
      <c r="F686" s="7">
        <f>Ведомственная!G956</f>
        <v>102840</v>
      </c>
      <c r="G686" s="7">
        <f>Ведомственная!H956</f>
        <v>98976.6</v>
      </c>
      <c r="H686" s="7">
        <f>Ведомственная!I956</f>
        <v>93575</v>
      </c>
    </row>
    <row r="687" spans="1:8" s="183" customFormat="1" ht="47.25">
      <c r="A687" s="207" t="s">
        <v>871</v>
      </c>
      <c r="B687" s="30" t="s">
        <v>837</v>
      </c>
      <c r="C687" s="18"/>
      <c r="D687" s="3"/>
      <c r="E687" s="3"/>
      <c r="F687" s="7">
        <f>F688+F689</f>
        <v>5795.4</v>
      </c>
      <c r="G687" s="7">
        <f t="shared" ref="G687" si="295">G688+G689</f>
        <v>5795.4</v>
      </c>
      <c r="H687" s="7">
        <f t="shared" ref="H687" si="296">H688+H689</f>
        <v>5795.4</v>
      </c>
    </row>
    <row r="688" spans="1:8" s="183" customFormat="1" ht="31.5">
      <c r="A688" s="207" t="s">
        <v>22</v>
      </c>
      <c r="B688" s="30" t="s">
        <v>837</v>
      </c>
      <c r="C688" s="3" t="s">
        <v>32</v>
      </c>
      <c r="D688" s="3" t="s">
        <v>47</v>
      </c>
      <c r="E688" s="3" t="s">
        <v>20</v>
      </c>
      <c r="F688" s="7">
        <f>Ведомственная!G958</f>
        <v>2072.1</v>
      </c>
      <c r="G688" s="7">
        <f>Ведомственная!H958</f>
        <v>2072.1</v>
      </c>
      <c r="H688" s="7">
        <f>Ведомственная!I958</f>
        <v>2072.1</v>
      </c>
    </row>
    <row r="689" spans="1:8" s="183" customFormat="1" ht="31.5">
      <c r="A689" s="207" t="s">
        <v>90</v>
      </c>
      <c r="B689" s="30" t="s">
        <v>837</v>
      </c>
      <c r="C689" s="3" t="s">
        <v>49</v>
      </c>
      <c r="D689" s="3" t="s">
        <v>47</v>
      </c>
      <c r="E689" s="3" t="s">
        <v>20</v>
      </c>
      <c r="F689" s="7">
        <f>Ведомственная!G959</f>
        <v>3723.3</v>
      </c>
      <c r="G689" s="7">
        <f>Ведомственная!H959</f>
        <v>3723.3</v>
      </c>
      <c r="H689" s="7">
        <f>Ведомственная!I959</f>
        <v>3723.3</v>
      </c>
    </row>
    <row r="690" spans="1:8" s="183" customFormat="1" ht="47.25">
      <c r="A690" s="207" t="s">
        <v>383</v>
      </c>
      <c r="B690" s="30" t="s">
        <v>838</v>
      </c>
      <c r="C690" s="3"/>
      <c r="D690" s="3"/>
      <c r="E690" s="3"/>
      <c r="F690" s="7">
        <f>F691+F692</f>
        <v>5319.2999999999993</v>
      </c>
      <c r="G690" s="7">
        <f t="shared" ref="G690" si="297">G691+G692</f>
        <v>5319.2999999999993</v>
      </c>
      <c r="H690" s="7">
        <f t="shared" ref="H690" si="298">H691+H692</f>
        <v>5319.2999999999993</v>
      </c>
    </row>
    <row r="691" spans="1:8" s="183" customFormat="1" ht="31.5">
      <c r="A691" s="207" t="s">
        <v>22</v>
      </c>
      <c r="B691" s="30" t="s">
        <v>838</v>
      </c>
      <c r="C691" s="3" t="s">
        <v>32</v>
      </c>
      <c r="D691" s="3" t="s">
        <v>47</v>
      </c>
      <c r="E691" s="3" t="s">
        <v>20</v>
      </c>
      <c r="F691" s="7">
        <f>Ведомственная!G961</f>
        <v>974.4</v>
      </c>
      <c r="G691" s="7">
        <f>Ведомственная!H961</f>
        <v>974.4</v>
      </c>
      <c r="H691" s="7">
        <f>Ведомственная!I961</f>
        <v>974.4</v>
      </c>
    </row>
    <row r="692" spans="1:8" s="183" customFormat="1" ht="31.5">
      <c r="A692" s="207" t="s">
        <v>90</v>
      </c>
      <c r="B692" s="30" t="s">
        <v>838</v>
      </c>
      <c r="C692" s="3" t="s">
        <v>49</v>
      </c>
      <c r="D692" s="3" t="s">
        <v>47</v>
      </c>
      <c r="E692" s="3" t="s">
        <v>20</v>
      </c>
      <c r="F692" s="7">
        <f>Ведомственная!G962</f>
        <v>4344.8999999999996</v>
      </c>
      <c r="G692" s="7">
        <f>Ведомственная!H962</f>
        <v>4344.8999999999996</v>
      </c>
      <c r="H692" s="7">
        <f>Ведомственная!I962</f>
        <v>4344.8999999999996</v>
      </c>
    </row>
    <row r="693" spans="1:8" s="183" customFormat="1" ht="78.75">
      <c r="A693" s="206" t="s">
        <v>640</v>
      </c>
      <c r="B693" s="131" t="s">
        <v>850</v>
      </c>
      <c r="C693" s="3"/>
      <c r="D693" s="3"/>
      <c r="E693" s="3"/>
      <c r="F693" s="7">
        <f>F694</f>
        <v>1639</v>
      </c>
      <c r="G693" s="7">
        <f t="shared" ref="G693:H693" si="299">G694</f>
        <v>1639</v>
      </c>
      <c r="H693" s="7">
        <f t="shared" si="299"/>
        <v>1639</v>
      </c>
    </row>
    <row r="694" spans="1:8" s="183" customFormat="1">
      <c r="A694" s="206" t="s">
        <v>19</v>
      </c>
      <c r="B694" s="131" t="s">
        <v>850</v>
      </c>
      <c r="C694" s="3" t="s">
        <v>39</v>
      </c>
      <c r="D694" s="3" t="s">
        <v>14</v>
      </c>
      <c r="E694" s="3" t="s">
        <v>7</v>
      </c>
      <c r="F694" s="7">
        <f>Ведомственная!G1106</f>
        <v>1639</v>
      </c>
      <c r="G694" s="7">
        <f>Ведомственная!H1106</f>
        <v>1639</v>
      </c>
      <c r="H694" s="7">
        <f>Ведомственная!I1106</f>
        <v>1639</v>
      </c>
    </row>
    <row r="695" spans="1:8" s="133" customFormat="1" ht="31.5">
      <c r="A695" s="206" t="s">
        <v>367</v>
      </c>
      <c r="B695" s="20" t="s">
        <v>368</v>
      </c>
      <c r="C695" s="3"/>
      <c r="D695" s="3"/>
      <c r="E695" s="3"/>
      <c r="F695" s="7">
        <f>F696</f>
        <v>425</v>
      </c>
      <c r="G695" s="7">
        <f t="shared" ref="G695:H695" si="300">G696</f>
        <v>6440</v>
      </c>
      <c r="H695" s="7">
        <f t="shared" si="300"/>
        <v>15000</v>
      </c>
    </row>
    <row r="696" spans="1:8" s="133" customFormat="1">
      <c r="A696" s="206" t="s">
        <v>18</v>
      </c>
      <c r="B696" s="20" t="s">
        <v>369</v>
      </c>
      <c r="C696" s="3"/>
      <c r="D696" s="3"/>
      <c r="E696" s="3"/>
      <c r="F696" s="7">
        <f>SUM(F697:F700)</f>
        <v>425</v>
      </c>
      <c r="G696" s="7">
        <f>SUM(G697:G700)</f>
        <v>6440</v>
      </c>
      <c r="H696" s="7">
        <f>SUM(H697:H700)</f>
        <v>15000</v>
      </c>
    </row>
    <row r="697" spans="1:8" s="133" customFormat="1">
      <c r="A697" s="214" t="s">
        <v>22</v>
      </c>
      <c r="B697" s="20" t="s">
        <v>369</v>
      </c>
      <c r="C697" s="3" t="s">
        <v>32</v>
      </c>
      <c r="D697" s="3" t="s">
        <v>47</v>
      </c>
      <c r="E697" s="3" t="s">
        <v>17</v>
      </c>
      <c r="F697" s="7">
        <f>Ведомственная!G892</f>
        <v>0</v>
      </c>
      <c r="G697" s="7">
        <f>Ведомственная!H892</f>
        <v>0</v>
      </c>
      <c r="H697" s="7">
        <f>Ведомственная!I892</f>
        <v>0</v>
      </c>
    </row>
    <row r="698" spans="1:8" s="133" customFormat="1">
      <c r="A698" s="215"/>
      <c r="B698" s="20" t="s">
        <v>369</v>
      </c>
      <c r="C698" s="3" t="s">
        <v>32</v>
      </c>
      <c r="D698" s="3" t="s">
        <v>47</v>
      </c>
      <c r="E698" s="3" t="s">
        <v>20</v>
      </c>
      <c r="F698" s="7">
        <f>Ведомственная!G965</f>
        <v>75</v>
      </c>
      <c r="G698" s="7">
        <f>Ведомственная!H965</f>
        <v>2570.3000000000002</v>
      </c>
      <c r="H698" s="7">
        <f>Ведомственная!I965</f>
        <v>15000</v>
      </c>
    </row>
    <row r="699" spans="1:8" s="133" customFormat="1">
      <c r="A699" s="214" t="s">
        <v>90</v>
      </c>
      <c r="B699" s="20" t="s">
        <v>369</v>
      </c>
      <c r="C699" s="3" t="s">
        <v>49</v>
      </c>
      <c r="D699" s="3" t="s">
        <v>47</v>
      </c>
      <c r="E699" s="3" t="s">
        <v>17</v>
      </c>
      <c r="F699" s="7">
        <f>Ведомственная!G893</f>
        <v>0</v>
      </c>
      <c r="G699" s="7">
        <f>Ведомственная!H893</f>
        <v>0</v>
      </c>
      <c r="H699" s="7">
        <f>Ведомственная!I893</f>
        <v>0</v>
      </c>
    </row>
    <row r="700" spans="1:8" s="133" customFormat="1">
      <c r="A700" s="216"/>
      <c r="B700" s="20" t="s">
        <v>369</v>
      </c>
      <c r="C700" s="3" t="s">
        <v>49</v>
      </c>
      <c r="D700" s="3" t="s">
        <v>47</v>
      </c>
      <c r="E700" s="3" t="s">
        <v>20</v>
      </c>
      <c r="F700" s="7">
        <f>Ведомственная!G966</f>
        <v>350</v>
      </c>
      <c r="G700" s="7">
        <f>Ведомственная!H966</f>
        <v>3869.7</v>
      </c>
      <c r="H700" s="7">
        <f>Ведомственная!I966</f>
        <v>0</v>
      </c>
    </row>
    <row r="701" spans="1:8" s="133" customFormat="1" ht="31.5">
      <c r="A701" s="206" t="s">
        <v>384</v>
      </c>
      <c r="B701" s="20" t="s">
        <v>408</v>
      </c>
      <c r="C701" s="3"/>
      <c r="D701" s="3"/>
      <c r="E701" s="3"/>
      <c r="F701" s="7">
        <f>F702+F710</f>
        <v>4760</v>
      </c>
      <c r="G701" s="7">
        <f t="shared" ref="G701:H701" si="301">G702+G710</f>
        <v>5760</v>
      </c>
      <c r="H701" s="7">
        <f t="shared" si="301"/>
        <v>10400</v>
      </c>
    </row>
    <row r="702" spans="1:8" s="133" customFormat="1">
      <c r="A702" s="206" t="s">
        <v>18</v>
      </c>
      <c r="B702" s="20" t="s">
        <v>611</v>
      </c>
      <c r="C702" s="3"/>
      <c r="D702" s="3"/>
      <c r="E702" s="3"/>
      <c r="F702" s="7">
        <f>SUM(F703:F709)</f>
        <v>760</v>
      </c>
      <c r="G702" s="7">
        <f t="shared" ref="G702:H702" si="302">SUM(G703:G709)</f>
        <v>1760</v>
      </c>
      <c r="H702" s="7">
        <f t="shared" si="302"/>
        <v>4400</v>
      </c>
    </row>
    <row r="703" spans="1:8" s="133" customFormat="1">
      <c r="A703" s="214" t="s">
        <v>22</v>
      </c>
      <c r="B703" s="20" t="s">
        <v>611</v>
      </c>
      <c r="C703" s="3" t="s">
        <v>32</v>
      </c>
      <c r="D703" s="3" t="s">
        <v>47</v>
      </c>
      <c r="E703" s="3" t="s">
        <v>20</v>
      </c>
      <c r="F703" s="7">
        <f>Ведомственная!G969</f>
        <v>35</v>
      </c>
      <c r="G703" s="7">
        <f>Ведомственная!H969</f>
        <v>0</v>
      </c>
      <c r="H703" s="7">
        <f>Ведомственная!I969</f>
        <v>0</v>
      </c>
    </row>
    <row r="704" spans="1:8" s="133" customFormat="1">
      <c r="A704" s="216"/>
      <c r="B704" s="20" t="s">
        <v>611</v>
      </c>
      <c r="C704" s="3" t="s">
        <v>32</v>
      </c>
      <c r="D704" s="3" t="s">
        <v>47</v>
      </c>
      <c r="E704" s="3" t="s">
        <v>64</v>
      </c>
      <c r="F704" s="7">
        <f>Ведомственная!G1046</f>
        <v>190</v>
      </c>
      <c r="G704" s="7">
        <f>Ведомственная!H1046</f>
        <v>360</v>
      </c>
      <c r="H704" s="7">
        <f>Ведомственная!I1046</f>
        <v>600</v>
      </c>
    </row>
    <row r="705" spans="1:10" s="133" customFormat="1">
      <c r="A705" s="214" t="s">
        <v>19</v>
      </c>
      <c r="B705" s="20" t="s">
        <v>611</v>
      </c>
      <c r="C705" s="3" t="s">
        <v>39</v>
      </c>
      <c r="D705" s="3" t="s">
        <v>47</v>
      </c>
      <c r="E705" s="3" t="s">
        <v>64</v>
      </c>
      <c r="F705" s="7">
        <f>Ведомственная!G1047</f>
        <v>100</v>
      </c>
      <c r="G705" s="7">
        <f>Ведомственная!H1047</f>
        <v>100</v>
      </c>
      <c r="H705" s="7">
        <f>Ведомственная!I1047</f>
        <v>200</v>
      </c>
    </row>
    <row r="706" spans="1:10" s="183" customFormat="1">
      <c r="A706" s="213"/>
      <c r="B706" s="20" t="s">
        <v>611</v>
      </c>
      <c r="C706" s="3" t="s">
        <v>39</v>
      </c>
      <c r="D706" s="3" t="s">
        <v>14</v>
      </c>
      <c r="E706" s="3" t="s">
        <v>24</v>
      </c>
      <c r="F706" s="7">
        <f>Ведомственная!G1087</f>
        <v>0</v>
      </c>
      <c r="G706" s="7">
        <f>Ведомственная!H1087</f>
        <v>1000</v>
      </c>
      <c r="H706" s="7">
        <f>Ведомственная!I1087</f>
        <v>3000</v>
      </c>
    </row>
    <row r="707" spans="1:10" s="133" customFormat="1">
      <c r="A707" s="214" t="s">
        <v>90</v>
      </c>
      <c r="B707" s="20" t="s">
        <v>611</v>
      </c>
      <c r="C707" s="3" t="s">
        <v>49</v>
      </c>
      <c r="D707" s="3" t="s">
        <v>47</v>
      </c>
      <c r="E707" s="3" t="s">
        <v>17</v>
      </c>
      <c r="F707" s="7">
        <f>Ведомственная!G896</f>
        <v>0</v>
      </c>
      <c r="G707" s="7">
        <f>Ведомственная!H896</f>
        <v>0</v>
      </c>
      <c r="H707" s="7">
        <f>Ведомственная!I896</f>
        <v>0</v>
      </c>
    </row>
    <row r="708" spans="1:10" s="133" customFormat="1">
      <c r="A708" s="215"/>
      <c r="B708" s="20" t="s">
        <v>611</v>
      </c>
      <c r="C708" s="3" t="s">
        <v>49</v>
      </c>
      <c r="D708" s="3" t="s">
        <v>47</v>
      </c>
      <c r="E708" s="3" t="s">
        <v>20</v>
      </c>
      <c r="F708" s="7">
        <f>Ведомственная!G970</f>
        <v>60</v>
      </c>
      <c r="G708" s="7">
        <f>Ведомственная!H970</f>
        <v>0</v>
      </c>
      <c r="H708" s="7">
        <f>Ведомственная!I970</f>
        <v>0</v>
      </c>
    </row>
    <row r="709" spans="1:10" s="133" customFormat="1">
      <c r="A709" s="216"/>
      <c r="B709" s="20" t="s">
        <v>611</v>
      </c>
      <c r="C709" s="3" t="s">
        <v>49</v>
      </c>
      <c r="D709" s="3" t="s">
        <v>47</v>
      </c>
      <c r="E709" s="3" t="s">
        <v>24</v>
      </c>
      <c r="F709" s="7">
        <f>Ведомственная!G994</f>
        <v>375</v>
      </c>
      <c r="G709" s="7">
        <f>Ведомственная!H994</f>
        <v>300</v>
      </c>
      <c r="H709" s="7">
        <f>Ведомственная!I994</f>
        <v>600</v>
      </c>
    </row>
    <row r="710" spans="1:10" s="133" customFormat="1" ht="47.25">
      <c r="A710" s="13" t="s">
        <v>790</v>
      </c>
      <c r="B710" s="18" t="s">
        <v>643</v>
      </c>
      <c r="C710" s="3"/>
      <c r="D710" s="3"/>
      <c r="E710" s="3"/>
      <c r="F710" s="7">
        <f>F711</f>
        <v>4000</v>
      </c>
      <c r="G710" s="7">
        <f t="shared" ref="G710:H710" si="303">G711</f>
        <v>4000</v>
      </c>
      <c r="H710" s="7">
        <f t="shared" si="303"/>
        <v>6000</v>
      </c>
    </row>
    <row r="711" spans="1:10" s="133" customFormat="1">
      <c r="A711" s="207" t="s">
        <v>19</v>
      </c>
      <c r="B711" s="18" t="s">
        <v>643</v>
      </c>
      <c r="C711" s="3" t="s">
        <v>39</v>
      </c>
      <c r="D711" s="3" t="s">
        <v>14</v>
      </c>
      <c r="E711" s="3" t="s">
        <v>24</v>
      </c>
      <c r="F711" s="7">
        <f>Ведомственная!G1089</f>
        <v>4000</v>
      </c>
      <c r="G711" s="7">
        <f>Ведомственная!H1089</f>
        <v>4000</v>
      </c>
      <c r="H711" s="7">
        <f>Ведомственная!I1089</f>
        <v>6000</v>
      </c>
    </row>
    <row r="712" spans="1:10" s="133" customFormat="1" ht="58.5" customHeight="1">
      <c r="A712" s="207" t="s">
        <v>840</v>
      </c>
      <c r="B712" s="131" t="s">
        <v>385</v>
      </c>
      <c r="C712" s="130"/>
      <c r="D712" s="3"/>
      <c r="E712" s="3"/>
      <c r="F712" s="7">
        <f>F713+F719</f>
        <v>4918.1000000000004</v>
      </c>
      <c r="G712" s="7">
        <f>G713+G719</f>
        <v>4918.1000000000004</v>
      </c>
      <c r="H712" s="7">
        <f>H713+H719</f>
        <v>9450.2999999999993</v>
      </c>
    </row>
    <row r="713" spans="1:10" s="133" customFormat="1">
      <c r="A713" s="206" t="s">
        <v>18</v>
      </c>
      <c r="B713" s="131" t="s">
        <v>386</v>
      </c>
      <c r="C713" s="130"/>
      <c r="D713" s="3"/>
      <c r="E713" s="3"/>
      <c r="F713" s="7">
        <f>SUM(F714:F718)</f>
        <v>918.1</v>
      </c>
      <c r="G713" s="7">
        <f t="shared" ref="G713:H713" si="304">SUM(G714:G718)</f>
        <v>918.1</v>
      </c>
      <c r="H713" s="7">
        <f t="shared" si="304"/>
        <v>2000</v>
      </c>
    </row>
    <row r="714" spans="1:10" s="133" customFormat="1">
      <c r="A714" s="227" t="s">
        <v>22</v>
      </c>
      <c r="B714" s="130" t="s">
        <v>386</v>
      </c>
      <c r="C714" s="130" t="s">
        <v>32</v>
      </c>
      <c r="D714" s="3" t="s">
        <v>47</v>
      </c>
      <c r="E714" s="3" t="s">
        <v>47</v>
      </c>
      <c r="F714" s="7">
        <f>Ведомственная!G1015</f>
        <v>250</v>
      </c>
      <c r="G714" s="7">
        <f>Ведомственная!H1015</f>
        <v>250</v>
      </c>
      <c r="H714" s="7">
        <f>Ведомственная!I1015</f>
        <v>500</v>
      </c>
    </row>
    <row r="715" spans="1:10" s="133" customFormat="1">
      <c r="A715" s="228"/>
      <c r="B715" s="130" t="s">
        <v>386</v>
      </c>
      <c r="C715" s="130" t="s">
        <v>32</v>
      </c>
      <c r="D715" s="3" t="s">
        <v>47</v>
      </c>
      <c r="E715" s="3" t="s">
        <v>64</v>
      </c>
      <c r="F715" s="7">
        <f>Ведомственная!G1050</f>
        <v>468.1</v>
      </c>
      <c r="G715" s="7">
        <f>Ведомственная!H1050</f>
        <v>468.1</v>
      </c>
      <c r="H715" s="7">
        <f>Ведомственная!I1050</f>
        <v>1000</v>
      </c>
    </row>
    <row r="716" spans="1:10" s="155" customFormat="1" hidden="1">
      <c r="A716" s="206" t="s">
        <v>19</v>
      </c>
      <c r="B716" s="130" t="s">
        <v>386</v>
      </c>
      <c r="C716" s="130" t="s">
        <v>39</v>
      </c>
      <c r="D716" s="3" t="s">
        <v>47</v>
      </c>
      <c r="E716" s="3" t="s">
        <v>47</v>
      </c>
      <c r="F716" s="7">
        <f>Ведомственная!G1016</f>
        <v>0</v>
      </c>
      <c r="G716" s="7">
        <f>Ведомственная!H1016</f>
        <v>0</v>
      </c>
      <c r="H716" s="7">
        <f>Ведомственная!I1016</f>
        <v>0</v>
      </c>
    </row>
    <row r="717" spans="1:10" s="150" customFormat="1">
      <c r="A717" s="214" t="s">
        <v>90</v>
      </c>
      <c r="B717" s="131" t="s">
        <v>386</v>
      </c>
      <c r="C717" s="130" t="s">
        <v>49</v>
      </c>
      <c r="D717" s="3" t="s">
        <v>47</v>
      </c>
      <c r="E717" s="3" t="s">
        <v>20</v>
      </c>
      <c r="F717" s="7">
        <f>Ведомственная!G973</f>
        <v>0</v>
      </c>
      <c r="G717" s="7">
        <f>Ведомственная!H973</f>
        <v>0</v>
      </c>
      <c r="H717" s="7">
        <f>Ведомственная!I973</f>
        <v>0</v>
      </c>
    </row>
    <row r="718" spans="1:10" s="133" customFormat="1">
      <c r="A718" s="213"/>
      <c r="B718" s="131" t="s">
        <v>386</v>
      </c>
      <c r="C718" s="130" t="s">
        <v>49</v>
      </c>
      <c r="D718" s="3" t="s">
        <v>47</v>
      </c>
      <c r="E718" s="3" t="s">
        <v>24</v>
      </c>
      <c r="F718" s="7">
        <f>Ведомственная!G997</f>
        <v>200</v>
      </c>
      <c r="G718" s="7">
        <f>Ведомственная!H997</f>
        <v>200</v>
      </c>
      <c r="H718" s="7">
        <f>Ведомственная!I997</f>
        <v>500</v>
      </c>
    </row>
    <row r="719" spans="1:10" s="133" customFormat="1" ht="31.5">
      <c r="A719" s="206" t="s">
        <v>841</v>
      </c>
      <c r="B719" s="130" t="s">
        <v>627</v>
      </c>
      <c r="C719" s="130"/>
      <c r="D719" s="3"/>
      <c r="E719" s="3"/>
      <c r="F719" s="7">
        <f>SUM(F720:F722)</f>
        <v>4000</v>
      </c>
      <c r="G719" s="7">
        <f>SUM(G720:G722)</f>
        <v>4000</v>
      </c>
      <c r="H719" s="7">
        <f>SUM(H720:H722)</f>
        <v>7450.2999999999993</v>
      </c>
      <c r="I719" s="148"/>
      <c r="J719" s="148"/>
    </row>
    <row r="720" spans="1:10" s="133" customFormat="1" ht="63">
      <c r="A720" s="134" t="s">
        <v>21</v>
      </c>
      <c r="B720" s="130" t="s">
        <v>627</v>
      </c>
      <c r="C720" s="130" t="s">
        <v>31</v>
      </c>
      <c r="D720" s="3" t="s">
        <v>47</v>
      </c>
      <c r="E720" s="3" t="s">
        <v>47</v>
      </c>
      <c r="F720" s="7">
        <f>Ведомственная!G1018+Ведомственная!G1142</f>
        <v>4000</v>
      </c>
      <c r="G720" s="7">
        <f>Ведомственная!H1018+Ведомственная!H1142</f>
        <v>4000</v>
      </c>
      <c r="H720" s="7">
        <f>Ведомственная!I1018+Ведомственная!I1142</f>
        <v>6191.7</v>
      </c>
      <c r="I720" s="148"/>
      <c r="J720" s="148"/>
    </row>
    <row r="721" spans="1:8" s="133" customFormat="1" ht="31.5">
      <c r="A721" s="206" t="s">
        <v>22</v>
      </c>
      <c r="B721" s="130" t="s">
        <v>627</v>
      </c>
      <c r="C721" s="130" t="s">
        <v>32</v>
      </c>
      <c r="D721" s="3" t="s">
        <v>47</v>
      </c>
      <c r="E721" s="3" t="s">
        <v>47</v>
      </c>
      <c r="F721" s="7">
        <f>Ведомственная!G1019+Ведомственная!G1143</f>
        <v>0</v>
      </c>
      <c r="G721" s="7">
        <f>Ведомственная!H1019+Ведомственная!H1143</f>
        <v>0</v>
      </c>
      <c r="H721" s="7">
        <f>Ведомственная!I1019+Ведомственная!I1143</f>
        <v>1258.5999999999999</v>
      </c>
    </row>
    <row r="722" spans="1:8" s="133" customFormat="1" ht="31.5" hidden="1">
      <c r="A722" s="206" t="s">
        <v>90</v>
      </c>
      <c r="B722" s="130" t="s">
        <v>627</v>
      </c>
      <c r="C722" s="130" t="s">
        <v>49</v>
      </c>
      <c r="D722" s="3" t="s">
        <v>47</v>
      </c>
      <c r="E722" s="3" t="s">
        <v>47</v>
      </c>
      <c r="F722" s="7">
        <f>Ведомственная!G1020+Ведомственная!G1144</f>
        <v>0</v>
      </c>
      <c r="G722" s="7">
        <f>Ведомственная!H1020+Ведомственная!H1144</f>
        <v>0</v>
      </c>
      <c r="H722" s="7">
        <f>Ведомственная!I1020+Ведомственная!I1144</f>
        <v>0</v>
      </c>
    </row>
    <row r="723" spans="1:8" s="133" customFormat="1" ht="63">
      <c r="A723" s="206" t="s">
        <v>784</v>
      </c>
      <c r="B723" s="130" t="s">
        <v>402</v>
      </c>
      <c r="C723" s="132"/>
      <c r="D723" s="3"/>
      <c r="E723" s="3"/>
      <c r="F723" s="7">
        <f>F733+F740+F743+F746+F748+F738+F724+F727+F730</f>
        <v>118857.20000000001</v>
      </c>
      <c r="G723" s="7">
        <f t="shared" ref="G723:H723" si="305">G733+G740+G743+G746+G748+G738+G724+G727+G730</f>
        <v>123712.29999999999</v>
      </c>
      <c r="H723" s="7">
        <f t="shared" si="305"/>
        <v>130766.1</v>
      </c>
    </row>
    <row r="724" spans="1:8" s="183" customFormat="1" ht="94.5">
      <c r="A724" s="206" t="s">
        <v>637</v>
      </c>
      <c r="B724" s="20" t="s">
        <v>844</v>
      </c>
      <c r="C724" s="3"/>
      <c r="D724" s="3"/>
      <c r="E724" s="3"/>
      <c r="F724" s="7">
        <f>F725+F726</f>
        <v>146.4</v>
      </c>
      <c r="G724" s="7">
        <f t="shared" ref="G724:H724" si="306">G725+G726</f>
        <v>146.4</v>
      </c>
      <c r="H724" s="7">
        <f t="shared" si="306"/>
        <v>146.4</v>
      </c>
    </row>
    <row r="725" spans="1:8" s="183" customFormat="1" ht="63">
      <c r="A725" s="206" t="s">
        <v>21</v>
      </c>
      <c r="B725" s="20" t="s">
        <v>844</v>
      </c>
      <c r="C725" s="3" t="s">
        <v>31</v>
      </c>
      <c r="D725" s="3" t="s">
        <v>47</v>
      </c>
      <c r="E725" s="3" t="s">
        <v>64</v>
      </c>
      <c r="F725" s="7">
        <f>Ведомственная!G1053</f>
        <v>139.4</v>
      </c>
      <c r="G725" s="7">
        <f>Ведомственная!H1053</f>
        <v>139.4</v>
      </c>
      <c r="H725" s="7">
        <f>Ведомственная!I1053</f>
        <v>139.4</v>
      </c>
    </row>
    <row r="726" spans="1:8" s="183" customFormat="1" ht="31.5">
      <c r="A726" s="206" t="s">
        <v>22</v>
      </c>
      <c r="B726" s="20" t="s">
        <v>844</v>
      </c>
      <c r="C726" s="3" t="s">
        <v>32</v>
      </c>
      <c r="D726" s="3" t="s">
        <v>47</v>
      </c>
      <c r="E726" s="3" t="s">
        <v>64</v>
      </c>
      <c r="F726" s="7">
        <f>Ведомственная!G1054</f>
        <v>7</v>
      </c>
      <c r="G726" s="7">
        <f>Ведомственная!H1054</f>
        <v>7</v>
      </c>
      <c r="H726" s="7">
        <f>Ведомственная!I1054</f>
        <v>7</v>
      </c>
    </row>
    <row r="727" spans="1:8" s="183" customFormat="1" ht="110.25">
      <c r="A727" s="206" t="s">
        <v>638</v>
      </c>
      <c r="B727" s="20" t="s">
        <v>845</v>
      </c>
      <c r="C727" s="3"/>
      <c r="D727" s="3"/>
      <c r="E727" s="3"/>
      <c r="F727" s="7">
        <f>F728+F729</f>
        <v>22.1</v>
      </c>
      <c r="G727" s="7">
        <f t="shared" ref="G727:H727" si="307">G728+G729</f>
        <v>22.1</v>
      </c>
      <c r="H727" s="7">
        <f t="shared" si="307"/>
        <v>22.1</v>
      </c>
    </row>
    <row r="728" spans="1:8" s="183" customFormat="1" ht="63">
      <c r="A728" s="206" t="s">
        <v>21</v>
      </c>
      <c r="B728" s="20" t="s">
        <v>845</v>
      </c>
      <c r="C728" s="3" t="s">
        <v>31</v>
      </c>
      <c r="D728" s="3" t="s">
        <v>47</v>
      </c>
      <c r="E728" s="3" t="s">
        <v>64</v>
      </c>
      <c r="F728" s="7">
        <f>Ведомственная!G1056</f>
        <v>21</v>
      </c>
      <c r="G728" s="7">
        <f>Ведомственная!H1056</f>
        <v>21</v>
      </c>
      <c r="H728" s="7">
        <f>Ведомственная!I1056</f>
        <v>21</v>
      </c>
    </row>
    <row r="729" spans="1:8" s="183" customFormat="1" ht="31.5">
      <c r="A729" s="137" t="s">
        <v>22</v>
      </c>
      <c r="B729" s="20" t="s">
        <v>845</v>
      </c>
      <c r="C729" s="3" t="s">
        <v>32</v>
      </c>
      <c r="D729" s="3" t="s">
        <v>47</v>
      </c>
      <c r="E729" s="3" t="s">
        <v>64</v>
      </c>
      <c r="F729" s="7">
        <f>Ведомственная!G1057</f>
        <v>1.1000000000000001</v>
      </c>
      <c r="G729" s="7">
        <f>Ведомственная!H1057</f>
        <v>1.1000000000000001</v>
      </c>
      <c r="H729" s="7">
        <f>Ведомственная!I1057</f>
        <v>1.1000000000000001</v>
      </c>
    </row>
    <row r="730" spans="1:8" s="183" customFormat="1" ht="94.5">
      <c r="A730" s="206" t="s">
        <v>639</v>
      </c>
      <c r="B730" s="131" t="s">
        <v>846</v>
      </c>
      <c r="C730" s="3"/>
      <c r="D730" s="3"/>
      <c r="E730" s="3"/>
      <c r="F730" s="7">
        <f>F731+F732</f>
        <v>58.199999999999996</v>
      </c>
      <c r="G730" s="7">
        <f t="shared" ref="G730:H730" si="308">G731+G732</f>
        <v>58.199999999999996</v>
      </c>
      <c r="H730" s="7">
        <f t="shared" si="308"/>
        <v>58.199999999999996</v>
      </c>
    </row>
    <row r="731" spans="1:8" s="183" customFormat="1" ht="63">
      <c r="A731" s="206" t="s">
        <v>21</v>
      </c>
      <c r="B731" s="131" t="s">
        <v>846</v>
      </c>
      <c r="C731" s="3" t="s">
        <v>31</v>
      </c>
      <c r="D731" s="3" t="s">
        <v>47</v>
      </c>
      <c r="E731" s="3" t="s">
        <v>64</v>
      </c>
      <c r="F731" s="7">
        <f>Ведомственная!G1059</f>
        <v>55.4</v>
      </c>
      <c r="G731" s="7">
        <f>Ведомственная!H1059</f>
        <v>55.4</v>
      </c>
      <c r="H731" s="7">
        <f>Ведомственная!I1059</f>
        <v>55.4</v>
      </c>
    </row>
    <row r="732" spans="1:8" s="183" customFormat="1" ht="31.5">
      <c r="A732" s="137" t="s">
        <v>22</v>
      </c>
      <c r="B732" s="131" t="s">
        <v>846</v>
      </c>
      <c r="C732" s="3" t="s">
        <v>32</v>
      </c>
      <c r="D732" s="3" t="s">
        <v>47</v>
      </c>
      <c r="E732" s="3" t="s">
        <v>64</v>
      </c>
      <c r="F732" s="7">
        <f>Ведомственная!G1060</f>
        <v>2.8</v>
      </c>
      <c r="G732" s="7">
        <f>Ведомственная!H1060</f>
        <v>2.8</v>
      </c>
      <c r="H732" s="7">
        <f>Ведомственная!I1060</f>
        <v>2.8</v>
      </c>
    </row>
    <row r="733" spans="1:8" s="133" customFormat="1">
      <c r="A733" s="206" t="s">
        <v>216</v>
      </c>
      <c r="B733" s="30" t="s">
        <v>631</v>
      </c>
      <c r="C733" s="130"/>
      <c r="D733" s="3"/>
      <c r="E733" s="3"/>
      <c r="F733" s="7">
        <f>SUM(F734:F737)</f>
        <v>80718.500000000015</v>
      </c>
      <c r="G733" s="7">
        <f t="shared" ref="G733:H733" si="309">SUM(G734:G737)</f>
        <v>82502.399999999994</v>
      </c>
      <c r="H733" s="7">
        <f t="shared" si="309"/>
        <v>87754.8</v>
      </c>
    </row>
    <row r="734" spans="1:8" s="133" customFormat="1" ht="63">
      <c r="A734" s="134" t="s">
        <v>21</v>
      </c>
      <c r="B734" s="30" t="s">
        <v>631</v>
      </c>
      <c r="C734" s="130" t="s">
        <v>31</v>
      </c>
      <c r="D734" s="3" t="s">
        <v>47</v>
      </c>
      <c r="E734" s="3" t="s">
        <v>64</v>
      </c>
      <c r="F734" s="7">
        <f>Ведомственная!G1062</f>
        <v>70392.3</v>
      </c>
      <c r="G734" s="7">
        <f>Ведомственная!H1062</f>
        <v>72022.5</v>
      </c>
      <c r="H734" s="7">
        <f>Ведомственная!I1062</f>
        <v>72022.5</v>
      </c>
    </row>
    <row r="735" spans="1:8" s="133" customFormat="1" ht="63">
      <c r="A735" s="134" t="s">
        <v>21</v>
      </c>
      <c r="B735" s="30" t="s">
        <v>631</v>
      </c>
      <c r="C735" s="130" t="s">
        <v>31</v>
      </c>
      <c r="D735" s="3" t="s">
        <v>62</v>
      </c>
      <c r="E735" s="3" t="s">
        <v>61</v>
      </c>
      <c r="F735" s="7">
        <f>SUM(Ведомственная!G1113)</f>
        <v>4268.1000000000004</v>
      </c>
      <c r="G735" s="7">
        <f>SUM(Ведомственная!H1113)</f>
        <v>4268.1000000000004</v>
      </c>
      <c r="H735" s="7">
        <f>SUM(Ведомственная!I1113)</f>
        <v>4268.1000000000004</v>
      </c>
    </row>
    <row r="736" spans="1:8" s="133" customFormat="1" ht="31.5">
      <c r="A736" s="206" t="s">
        <v>22</v>
      </c>
      <c r="B736" s="30" t="s">
        <v>631</v>
      </c>
      <c r="C736" s="130" t="s">
        <v>32</v>
      </c>
      <c r="D736" s="3" t="s">
        <v>47</v>
      </c>
      <c r="E736" s="3" t="s">
        <v>64</v>
      </c>
      <c r="F736" s="7">
        <f>Ведомственная!G1063</f>
        <v>5897.3</v>
      </c>
      <c r="G736" s="7">
        <f>Ведомственная!H1063</f>
        <v>6050.9999999999882</v>
      </c>
      <c r="H736" s="7">
        <f>Ведомственная!I1063</f>
        <v>11303.399999999998</v>
      </c>
    </row>
    <row r="737" spans="1:8" s="133" customFormat="1">
      <c r="A737" s="206" t="s">
        <v>10</v>
      </c>
      <c r="B737" s="30" t="s">
        <v>631</v>
      </c>
      <c r="C737" s="130" t="s">
        <v>36</v>
      </c>
      <c r="D737" s="3" t="s">
        <v>47</v>
      </c>
      <c r="E737" s="3" t="s">
        <v>64</v>
      </c>
      <c r="F737" s="7">
        <f>Ведомственная!G1064</f>
        <v>160.80000000000001</v>
      </c>
      <c r="G737" s="7">
        <f>Ведомственная!H1064</f>
        <v>160.80000000000001</v>
      </c>
      <c r="H737" s="7">
        <f>Ведомственная!I1064</f>
        <v>160.80000000000001</v>
      </c>
    </row>
    <row r="738" spans="1:8" s="133" customFormat="1">
      <c r="A738" s="206" t="s">
        <v>18</v>
      </c>
      <c r="B738" s="130" t="s">
        <v>632</v>
      </c>
      <c r="C738" s="130"/>
      <c r="D738" s="3"/>
      <c r="E738" s="3"/>
      <c r="F738" s="7">
        <f>F739</f>
        <v>0</v>
      </c>
      <c r="G738" s="7">
        <f t="shared" ref="G738:H738" si="310">G739</f>
        <v>0</v>
      </c>
      <c r="H738" s="7">
        <f t="shared" si="310"/>
        <v>0</v>
      </c>
    </row>
    <row r="739" spans="1:8" s="133" customFormat="1" ht="31.5">
      <c r="A739" s="206" t="s">
        <v>22</v>
      </c>
      <c r="B739" s="130" t="s">
        <v>632</v>
      </c>
      <c r="C739" s="130" t="s">
        <v>32</v>
      </c>
      <c r="D739" s="3" t="s">
        <v>47</v>
      </c>
      <c r="E739" s="3" t="s">
        <v>64</v>
      </c>
      <c r="F739" s="7">
        <f>Ведомственная!G1066</f>
        <v>0</v>
      </c>
      <c r="G739" s="7">
        <f>Ведомственная!H1066</f>
        <v>0</v>
      </c>
      <c r="H739" s="7">
        <f>Ведомственная!I1066</f>
        <v>0</v>
      </c>
    </row>
    <row r="740" spans="1:8" s="133" customFormat="1">
      <c r="A740" s="137" t="s">
        <v>27</v>
      </c>
      <c r="B740" s="139" t="s">
        <v>633</v>
      </c>
      <c r="C740" s="136"/>
      <c r="D740" s="3"/>
      <c r="E740" s="3"/>
      <c r="F740" s="7">
        <f>F741+F742</f>
        <v>34982.5</v>
      </c>
      <c r="G740" s="7">
        <f t="shared" ref="G740:H740" si="311">G741+G742</f>
        <v>38107.300000000003</v>
      </c>
      <c r="H740" s="7">
        <f t="shared" si="311"/>
        <v>38107.300000000003</v>
      </c>
    </row>
    <row r="741" spans="1:8" s="133" customFormat="1" ht="63">
      <c r="A741" s="137" t="s">
        <v>21</v>
      </c>
      <c r="B741" s="139" t="s">
        <v>633</v>
      </c>
      <c r="C741" s="136" t="s">
        <v>31</v>
      </c>
      <c r="D741" s="3" t="s">
        <v>47</v>
      </c>
      <c r="E741" s="3" t="s">
        <v>64</v>
      </c>
      <c r="F741" s="7">
        <f>Ведомственная!G1068</f>
        <v>34981.5</v>
      </c>
      <c r="G741" s="7">
        <f>Ведомственная!H1068</f>
        <v>38106.300000000003</v>
      </c>
      <c r="H741" s="7">
        <f>Ведомственная!I1068</f>
        <v>38106.300000000003</v>
      </c>
    </row>
    <row r="742" spans="1:8" s="133" customFormat="1" ht="31.5">
      <c r="A742" s="137" t="s">
        <v>22</v>
      </c>
      <c r="B742" s="139" t="s">
        <v>633</v>
      </c>
      <c r="C742" s="136" t="s">
        <v>32</v>
      </c>
      <c r="D742" s="3" t="s">
        <v>47</v>
      </c>
      <c r="E742" s="3" t="s">
        <v>64</v>
      </c>
      <c r="F742" s="7">
        <f>Ведомственная!G1069</f>
        <v>1</v>
      </c>
      <c r="G742" s="7">
        <f>Ведомственная!H1069</f>
        <v>1</v>
      </c>
      <c r="H742" s="7">
        <f>Ведомственная!I1069</f>
        <v>1</v>
      </c>
    </row>
    <row r="743" spans="1:8" s="133" customFormat="1">
      <c r="A743" s="137" t="s">
        <v>35</v>
      </c>
      <c r="B743" s="139" t="s">
        <v>634</v>
      </c>
      <c r="C743" s="136"/>
      <c r="D743" s="3"/>
      <c r="E743" s="3"/>
      <c r="F743" s="7">
        <f>F744+F745</f>
        <v>344.5</v>
      </c>
      <c r="G743" s="7">
        <f t="shared" ref="G743:H743" si="312">G744+G745</f>
        <v>494.5</v>
      </c>
      <c r="H743" s="7">
        <f t="shared" si="312"/>
        <v>556</v>
      </c>
    </row>
    <row r="744" spans="1:8" s="133" customFormat="1" ht="31.5">
      <c r="A744" s="137" t="s">
        <v>22</v>
      </c>
      <c r="B744" s="139" t="s">
        <v>634</v>
      </c>
      <c r="C744" s="136" t="s">
        <v>32</v>
      </c>
      <c r="D744" s="3" t="s">
        <v>47</v>
      </c>
      <c r="E744" s="3" t="s">
        <v>64</v>
      </c>
      <c r="F744" s="7">
        <f>Ведомственная!G1071</f>
        <v>343</v>
      </c>
      <c r="G744" s="7">
        <f>Ведомственная!H1071</f>
        <v>493</v>
      </c>
      <c r="H744" s="7">
        <f>Ведомственная!I1071</f>
        <v>554.5</v>
      </c>
    </row>
    <row r="745" spans="1:8" s="133" customFormat="1">
      <c r="A745" s="206" t="s">
        <v>10</v>
      </c>
      <c r="B745" s="139" t="s">
        <v>634</v>
      </c>
      <c r="C745" s="136" t="s">
        <v>36</v>
      </c>
      <c r="D745" s="3" t="s">
        <v>47</v>
      </c>
      <c r="E745" s="3" t="s">
        <v>64</v>
      </c>
      <c r="F745" s="7">
        <f>Ведомственная!G1072</f>
        <v>1.5</v>
      </c>
      <c r="G745" s="7">
        <f>Ведомственная!H1072</f>
        <v>1.5</v>
      </c>
      <c r="H745" s="7">
        <f>Ведомственная!I1072</f>
        <v>1.5</v>
      </c>
    </row>
    <row r="746" spans="1:8" s="133" customFormat="1" ht="31.5">
      <c r="A746" s="137" t="s">
        <v>37</v>
      </c>
      <c r="B746" s="139" t="s">
        <v>635</v>
      </c>
      <c r="C746" s="136"/>
      <c r="D746" s="3"/>
      <c r="E746" s="3"/>
      <c r="F746" s="7">
        <f>F747</f>
        <v>1481.2</v>
      </c>
      <c r="G746" s="7">
        <f t="shared" ref="G746:H746" si="313">G747</f>
        <v>1481.2</v>
      </c>
      <c r="H746" s="7">
        <f t="shared" si="313"/>
        <v>1730.5</v>
      </c>
    </row>
    <row r="747" spans="1:8" s="133" customFormat="1" ht="31.5">
      <c r="A747" s="137" t="s">
        <v>22</v>
      </c>
      <c r="B747" s="139" t="s">
        <v>635</v>
      </c>
      <c r="C747" s="136" t="s">
        <v>32</v>
      </c>
      <c r="D747" s="3" t="s">
        <v>47</v>
      </c>
      <c r="E747" s="3" t="s">
        <v>64</v>
      </c>
      <c r="F747" s="7">
        <f>Ведомственная!G1074</f>
        <v>1481.2</v>
      </c>
      <c r="G747" s="7">
        <f>Ведомственная!H1074</f>
        <v>1481.2</v>
      </c>
      <c r="H747" s="7">
        <f>Ведомственная!I1074</f>
        <v>1730.5</v>
      </c>
    </row>
    <row r="748" spans="1:8" s="133" customFormat="1" ht="31.5">
      <c r="A748" s="137" t="s">
        <v>407</v>
      </c>
      <c r="B748" s="139" t="s">
        <v>636</v>
      </c>
      <c r="C748" s="136"/>
      <c r="D748" s="3"/>
      <c r="E748" s="3"/>
      <c r="F748" s="7">
        <f>Ведомственная!G1075</f>
        <v>1103.8</v>
      </c>
      <c r="G748" s="7">
        <f>Ведомственная!H1075</f>
        <v>900.19999999999993</v>
      </c>
      <c r="H748" s="7">
        <f>Ведомственная!I1075</f>
        <v>2390.8000000000002</v>
      </c>
    </row>
    <row r="749" spans="1:8" s="133" customFormat="1" ht="31.5">
      <c r="A749" s="137" t="s">
        <v>22</v>
      </c>
      <c r="B749" s="139" t="s">
        <v>636</v>
      </c>
      <c r="C749" s="136" t="s">
        <v>32</v>
      </c>
      <c r="D749" s="3" t="s">
        <v>47</v>
      </c>
      <c r="E749" s="3" t="s">
        <v>64</v>
      </c>
      <c r="F749" s="7">
        <f>Ведомственная!G1076</f>
        <v>1034.8999999999999</v>
      </c>
      <c r="G749" s="7">
        <f>Ведомственная!H1076</f>
        <v>831.19999999999993</v>
      </c>
      <c r="H749" s="7">
        <f>Ведомственная!I1076</f>
        <v>2321.8000000000002</v>
      </c>
    </row>
    <row r="750" spans="1:8" s="133" customFormat="1">
      <c r="A750" s="206" t="s">
        <v>10</v>
      </c>
      <c r="B750" s="139" t="s">
        <v>636</v>
      </c>
      <c r="C750" s="136" t="s">
        <v>36</v>
      </c>
      <c r="D750" s="3" t="s">
        <v>47</v>
      </c>
      <c r="E750" s="3" t="s">
        <v>64</v>
      </c>
      <c r="F750" s="7">
        <f>Ведомственная!G1077</f>
        <v>68.900000000000006</v>
      </c>
      <c r="G750" s="7">
        <f>Ведомственная!H1077</f>
        <v>69</v>
      </c>
      <c r="H750" s="7">
        <f>Ведомственная!I1077</f>
        <v>69</v>
      </c>
    </row>
    <row r="751" spans="1:8" s="133" customFormat="1" ht="63">
      <c r="A751" s="206" t="s">
        <v>785</v>
      </c>
      <c r="B751" s="20" t="s">
        <v>388</v>
      </c>
      <c r="C751" s="3"/>
      <c r="D751" s="3"/>
      <c r="E751" s="3"/>
      <c r="F751" s="7">
        <f>F752</f>
        <v>18990</v>
      </c>
      <c r="G751" s="7">
        <f t="shared" ref="G751:H751" si="314">G752</f>
        <v>10750.599999999999</v>
      </c>
      <c r="H751" s="7">
        <f t="shared" si="314"/>
        <v>22861.7</v>
      </c>
    </row>
    <row r="752" spans="1:8" s="133" customFormat="1">
      <c r="A752" s="206" t="s">
        <v>18</v>
      </c>
      <c r="B752" s="20" t="s">
        <v>389</v>
      </c>
      <c r="C752" s="3"/>
      <c r="D752" s="3"/>
      <c r="E752" s="3"/>
      <c r="F752" s="7">
        <f>SUM(F753:F756)</f>
        <v>18990</v>
      </c>
      <c r="G752" s="7">
        <f t="shared" ref="G752:H752" si="315">SUM(G753:G756)</f>
        <v>10750.599999999999</v>
      </c>
      <c r="H752" s="7">
        <f t="shared" si="315"/>
        <v>22861.7</v>
      </c>
    </row>
    <row r="753" spans="1:8" s="133" customFormat="1">
      <c r="A753" s="227" t="s">
        <v>22</v>
      </c>
      <c r="B753" s="20" t="s">
        <v>389</v>
      </c>
      <c r="C753" s="3" t="s">
        <v>32</v>
      </c>
      <c r="D753" s="3" t="s">
        <v>47</v>
      </c>
      <c r="E753" s="3" t="s">
        <v>17</v>
      </c>
      <c r="F753" s="7">
        <f>Ведомственная!G899</f>
        <v>0</v>
      </c>
      <c r="G753" s="7">
        <f>Ведомственная!H899</f>
        <v>1408.2</v>
      </c>
      <c r="H753" s="7">
        <f>Ведомственная!I899</f>
        <v>0</v>
      </c>
    </row>
    <row r="754" spans="1:8" s="133" customFormat="1">
      <c r="A754" s="228"/>
      <c r="B754" s="20" t="s">
        <v>389</v>
      </c>
      <c r="C754" s="3" t="s">
        <v>32</v>
      </c>
      <c r="D754" s="3" t="s">
        <v>47</v>
      </c>
      <c r="E754" s="3" t="s">
        <v>20</v>
      </c>
      <c r="F754" s="7">
        <f>Ведомственная!G976</f>
        <v>500</v>
      </c>
      <c r="G754" s="7">
        <f>Ведомственная!H976</f>
        <v>2000</v>
      </c>
      <c r="H754" s="7">
        <f>Ведомственная!I976</f>
        <v>300</v>
      </c>
    </row>
    <row r="755" spans="1:8" s="133" customFormat="1">
      <c r="A755" s="227" t="s">
        <v>90</v>
      </c>
      <c r="B755" s="20" t="s">
        <v>389</v>
      </c>
      <c r="C755" s="3" t="s">
        <v>49</v>
      </c>
      <c r="D755" s="3" t="s">
        <v>47</v>
      </c>
      <c r="E755" s="3" t="s">
        <v>17</v>
      </c>
      <c r="F755" s="7">
        <f>Ведомственная!G900</f>
        <v>3900</v>
      </c>
      <c r="G755" s="7">
        <f>Ведомственная!H900</f>
        <v>0</v>
      </c>
      <c r="H755" s="7">
        <f>Ведомственная!I900</f>
        <v>0</v>
      </c>
    </row>
    <row r="756" spans="1:8" s="133" customFormat="1">
      <c r="A756" s="228"/>
      <c r="B756" s="20" t="s">
        <v>389</v>
      </c>
      <c r="C756" s="3" t="s">
        <v>49</v>
      </c>
      <c r="D756" s="3" t="s">
        <v>47</v>
      </c>
      <c r="E756" s="3" t="s">
        <v>20</v>
      </c>
      <c r="F756" s="7">
        <f>Ведомственная!G977</f>
        <v>14590</v>
      </c>
      <c r="G756" s="7">
        <f>Ведомственная!H977</f>
        <v>7342.4</v>
      </c>
      <c r="H756" s="7">
        <f>Ведомственная!I977</f>
        <v>22561.7</v>
      </c>
    </row>
    <row r="757" spans="1:8" ht="47.25">
      <c r="A757" s="51" t="s">
        <v>729</v>
      </c>
      <c r="B757" s="52" t="s">
        <v>237</v>
      </c>
      <c r="C757" s="52"/>
      <c r="D757" s="56"/>
      <c r="E757" s="56"/>
      <c r="F757" s="54">
        <f>F758</f>
        <v>178.5</v>
      </c>
      <c r="G757" s="54">
        <f t="shared" ref="G757:H757" si="316">G758</f>
        <v>178.5</v>
      </c>
      <c r="H757" s="54">
        <f t="shared" si="316"/>
        <v>178.5</v>
      </c>
    </row>
    <row r="758" spans="1:8">
      <c r="A758" s="207" t="s">
        <v>147</v>
      </c>
      <c r="B758" s="143" t="s">
        <v>396</v>
      </c>
      <c r="C758" s="143"/>
      <c r="D758" s="3"/>
      <c r="E758" s="3"/>
      <c r="F758" s="7">
        <f>F759</f>
        <v>178.5</v>
      </c>
      <c r="G758" s="7">
        <f t="shared" ref="G758:H758" si="317">G759</f>
        <v>178.5</v>
      </c>
      <c r="H758" s="7">
        <f t="shared" si="317"/>
        <v>178.5</v>
      </c>
    </row>
    <row r="759" spans="1:8" ht="31.5">
      <c r="A759" s="207" t="s">
        <v>397</v>
      </c>
      <c r="B759" s="143" t="s">
        <v>398</v>
      </c>
      <c r="C759" s="143"/>
      <c r="D759" s="3"/>
      <c r="E759" s="3"/>
      <c r="F759" s="7">
        <f>F760</f>
        <v>178.5</v>
      </c>
      <c r="G759" s="7">
        <f t="shared" ref="G759:H759" si="318">G760</f>
        <v>178.5</v>
      </c>
      <c r="H759" s="7">
        <f t="shared" si="318"/>
        <v>178.5</v>
      </c>
    </row>
    <row r="760" spans="1:8">
      <c r="A760" s="207" t="s">
        <v>18</v>
      </c>
      <c r="B760" s="143" t="s">
        <v>399</v>
      </c>
      <c r="C760" s="143"/>
      <c r="D760" s="3"/>
      <c r="E760" s="3"/>
      <c r="F760" s="7">
        <f>F761</f>
        <v>178.5</v>
      </c>
      <c r="G760" s="7">
        <f t="shared" ref="G760:H760" si="319">G761</f>
        <v>178.5</v>
      </c>
      <c r="H760" s="7">
        <f t="shared" si="319"/>
        <v>178.5</v>
      </c>
    </row>
    <row r="761" spans="1:8" ht="31.5">
      <c r="A761" s="207" t="s">
        <v>22</v>
      </c>
      <c r="B761" s="143" t="s">
        <v>399</v>
      </c>
      <c r="C761" s="143" t="s">
        <v>32</v>
      </c>
      <c r="D761" s="3" t="s">
        <v>47</v>
      </c>
      <c r="E761" s="3" t="s">
        <v>47</v>
      </c>
      <c r="F761" s="7">
        <f>Ведомственная!G1025</f>
        <v>178.5</v>
      </c>
      <c r="G761" s="7">
        <f>Ведомственная!H1025</f>
        <v>178.5</v>
      </c>
      <c r="H761" s="7">
        <f>Ведомственная!I1025</f>
        <v>178.5</v>
      </c>
    </row>
    <row r="762" spans="1:8" ht="31.5">
      <c r="A762" s="51" t="s">
        <v>730</v>
      </c>
      <c r="B762" s="52" t="s">
        <v>238</v>
      </c>
      <c r="C762" s="52"/>
      <c r="D762" s="56"/>
      <c r="E762" s="56"/>
      <c r="F762" s="54">
        <f>F767+F774+F763</f>
        <v>481722.70000000007</v>
      </c>
      <c r="G762" s="54">
        <f>G767+G774+G763</f>
        <v>510925.3</v>
      </c>
      <c r="H762" s="54">
        <f>H767+H774+H763</f>
        <v>508980.50000000006</v>
      </c>
    </row>
    <row r="763" spans="1:8" ht="31.5">
      <c r="A763" s="207" t="s">
        <v>146</v>
      </c>
      <c r="B763" s="3" t="s">
        <v>566</v>
      </c>
      <c r="C763" s="3"/>
      <c r="D763" s="3"/>
      <c r="E763" s="3"/>
      <c r="F763" s="7">
        <f>F764</f>
        <v>0</v>
      </c>
      <c r="G763" s="7">
        <f t="shared" ref="G763:H764" si="320">G764</f>
        <v>6058.2</v>
      </c>
      <c r="H763" s="7">
        <f t="shared" si="320"/>
        <v>0</v>
      </c>
    </row>
    <row r="764" spans="1:8" ht="31.5">
      <c r="A764" s="207" t="s">
        <v>827</v>
      </c>
      <c r="B764" s="3" t="s">
        <v>593</v>
      </c>
      <c r="C764" s="3"/>
      <c r="D764" s="3"/>
      <c r="E764" s="3"/>
      <c r="F764" s="7">
        <f>F765</f>
        <v>0</v>
      </c>
      <c r="G764" s="7">
        <f t="shared" si="320"/>
        <v>6058.2</v>
      </c>
      <c r="H764" s="7">
        <f t="shared" si="320"/>
        <v>0</v>
      </c>
    </row>
    <row r="765" spans="1:8" ht="31.5">
      <c r="A765" s="73" t="s">
        <v>851</v>
      </c>
      <c r="B765" s="74" t="s">
        <v>852</v>
      </c>
      <c r="C765" s="74"/>
      <c r="D765" s="3"/>
      <c r="E765" s="3"/>
      <c r="F765" s="7">
        <f>F766</f>
        <v>0</v>
      </c>
      <c r="G765" s="7">
        <f t="shared" ref="G765:H765" si="321">G766</f>
        <v>6058.2</v>
      </c>
      <c r="H765" s="7">
        <f t="shared" si="321"/>
        <v>0</v>
      </c>
    </row>
    <row r="766" spans="1:8" ht="31.5">
      <c r="A766" s="73" t="s">
        <v>90</v>
      </c>
      <c r="B766" s="74" t="s">
        <v>852</v>
      </c>
      <c r="C766" s="74" t="s">
        <v>49</v>
      </c>
      <c r="D766" s="3" t="s">
        <v>47</v>
      </c>
      <c r="E766" s="3" t="s">
        <v>24</v>
      </c>
      <c r="F766" s="7">
        <f>Ведомственная!G1126</f>
        <v>0</v>
      </c>
      <c r="G766" s="7">
        <f>Ведомственная!H1126</f>
        <v>6058.2</v>
      </c>
      <c r="H766" s="7">
        <f>Ведомственная!I1126</f>
        <v>0</v>
      </c>
    </row>
    <row r="767" spans="1:8">
      <c r="A767" s="73" t="s">
        <v>184</v>
      </c>
      <c r="B767" s="74" t="s">
        <v>411</v>
      </c>
      <c r="C767" s="74"/>
      <c r="D767" s="3"/>
      <c r="E767" s="3"/>
      <c r="F767" s="7">
        <f>F768</f>
        <v>956.4</v>
      </c>
      <c r="G767" s="7">
        <f t="shared" ref="G767:H767" si="322">G768</f>
        <v>0</v>
      </c>
      <c r="H767" s="7">
        <f t="shared" si="322"/>
        <v>0</v>
      </c>
    </row>
    <row r="768" spans="1:8">
      <c r="A768" s="73" t="s">
        <v>421</v>
      </c>
      <c r="B768" s="74" t="s">
        <v>422</v>
      </c>
      <c r="C768" s="74"/>
      <c r="D768" s="3"/>
      <c r="E768" s="3"/>
      <c r="F768" s="7">
        <f>F771+F769</f>
        <v>956.4</v>
      </c>
      <c r="G768" s="7">
        <f t="shared" ref="G768:H768" si="323">G771+G769</f>
        <v>0</v>
      </c>
      <c r="H768" s="7">
        <f t="shared" si="323"/>
        <v>0</v>
      </c>
    </row>
    <row r="769" spans="1:8" ht="47.25">
      <c r="A769" s="73" t="s">
        <v>853</v>
      </c>
      <c r="B769" s="74" t="s">
        <v>854</v>
      </c>
      <c r="C769" s="74"/>
      <c r="D769" s="3"/>
      <c r="E769" s="3"/>
      <c r="F769" s="7">
        <f>F770</f>
        <v>822.8</v>
      </c>
      <c r="G769" s="7">
        <f t="shared" ref="G769:H769" si="324">G770</f>
        <v>0</v>
      </c>
      <c r="H769" s="7">
        <f t="shared" si="324"/>
        <v>0</v>
      </c>
    </row>
    <row r="770" spans="1:8" ht="31.5">
      <c r="A770" s="73" t="s">
        <v>22</v>
      </c>
      <c r="B770" s="74" t="s">
        <v>854</v>
      </c>
      <c r="C770" s="74" t="s">
        <v>32</v>
      </c>
      <c r="D770" s="3" t="s">
        <v>9</v>
      </c>
      <c r="E770" s="3" t="s">
        <v>17</v>
      </c>
      <c r="F770" s="7">
        <f>Ведомственная!G1161</f>
        <v>822.8</v>
      </c>
      <c r="G770" s="7">
        <f>Ведомственная!H1161</f>
        <v>0</v>
      </c>
      <c r="H770" s="7">
        <f>Ведомственная!I1161</f>
        <v>0</v>
      </c>
    </row>
    <row r="771" spans="1:8" ht="47.25">
      <c r="A771" s="207" t="s">
        <v>595</v>
      </c>
      <c r="B771" s="74" t="s">
        <v>594</v>
      </c>
      <c r="C771" s="74"/>
      <c r="D771" s="3"/>
      <c r="E771" s="3"/>
      <c r="F771" s="7">
        <f>F772+F773</f>
        <v>133.6</v>
      </c>
      <c r="G771" s="7">
        <f t="shared" ref="G771:H771" si="325">G772+G773</f>
        <v>0</v>
      </c>
      <c r="H771" s="7">
        <f t="shared" si="325"/>
        <v>0</v>
      </c>
    </row>
    <row r="772" spans="1:8">
      <c r="A772" s="207" t="s">
        <v>19</v>
      </c>
      <c r="B772" s="74" t="s">
        <v>594</v>
      </c>
      <c r="C772" s="74" t="s">
        <v>39</v>
      </c>
      <c r="D772" s="3" t="s">
        <v>9</v>
      </c>
      <c r="E772" s="3" t="s">
        <v>17</v>
      </c>
      <c r="F772" s="7">
        <f>Ведомственная!G1163</f>
        <v>66.8</v>
      </c>
      <c r="G772" s="7">
        <f>Ведомственная!H1163</f>
        <v>0</v>
      </c>
      <c r="H772" s="7">
        <f>Ведомственная!I1163</f>
        <v>0</v>
      </c>
    </row>
    <row r="773" spans="1:8" ht="31.5">
      <c r="A773" s="73" t="s">
        <v>90</v>
      </c>
      <c r="B773" s="74" t="s">
        <v>594</v>
      </c>
      <c r="C773" s="74" t="s">
        <v>49</v>
      </c>
      <c r="D773" s="3" t="s">
        <v>9</v>
      </c>
      <c r="E773" s="3" t="s">
        <v>17</v>
      </c>
      <c r="F773" s="7">
        <f>Ведомственная!G1164</f>
        <v>66.8</v>
      </c>
      <c r="G773" s="7">
        <f>Ведомственная!H1164</f>
        <v>0</v>
      </c>
      <c r="H773" s="7">
        <f>Ведомственная!I1164</f>
        <v>0</v>
      </c>
    </row>
    <row r="774" spans="1:8">
      <c r="A774" s="73" t="s">
        <v>143</v>
      </c>
      <c r="B774" s="74" t="s">
        <v>412</v>
      </c>
      <c r="C774" s="74"/>
      <c r="D774" s="3"/>
      <c r="E774" s="3"/>
      <c r="F774" s="7">
        <f>F775+F784+F789+F796+F803+F809</f>
        <v>480766.30000000005</v>
      </c>
      <c r="G774" s="7">
        <f>G775+G784+G789+G796+G803+G809</f>
        <v>504867.1</v>
      </c>
      <c r="H774" s="7">
        <f>H775+H784+H789+H796+H803+H809</f>
        <v>508980.50000000006</v>
      </c>
    </row>
    <row r="775" spans="1:8" ht="31.5">
      <c r="A775" s="73" t="s">
        <v>425</v>
      </c>
      <c r="B775" s="74" t="s">
        <v>426</v>
      </c>
      <c r="C775" s="74"/>
      <c r="D775" s="3"/>
      <c r="E775" s="3"/>
      <c r="F775" s="7">
        <f>F776+F779+F782</f>
        <v>7613.9</v>
      </c>
      <c r="G775" s="7">
        <f t="shared" ref="G775:H775" si="326">G776+G779+G782</f>
        <v>10102.299999999999</v>
      </c>
      <c r="H775" s="7">
        <f t="shared" si="326"/>
        <v>10102.299999999999</v>
      </c>
    </row>
    <row r="776" spans="1:8">
      <c r="A776" s="76" t="s">
        <v>27</v>
      </c>
      <c r="B776" s="74" t="s">
        <v>427</v>
      </c>
      <c r="C776" s="77"/>
      <c r="D776" s="3"/>
      <c r="E776" s="3"/>
      <c r="F776" s="7">
        <f>F777+F778</f>
        <v>7390.6</v>
      </c>
      <c r="G776" s="7">
        <f t="shared" ref="G776:H776" si="327">G777+G778</f>
        <v>9879</v>
      </c>
      <c r="H776" s="7">
        <f t="shared" si="327"/>
        <v>9879</v>
      </c>
    </row>
    <row r="777" spans="1:8" ht="63">
      <c r="A777" s="76" t="s">
        <v>21</v>
      </c>
      <c r="B777" s="74" t="s">
        <v>427</v>
      </c>
      <c r="C777" s="77" t="s">
        <v>31</v>
      </c>
      <c r="D777" s="3" t="s">
        <v>9</v>
      </c>
      <c r="E777" s="3" t="s">
        <v>7</v>
      </c>
      <c r="F777" s="7">
        <f>Ведомственная!G1184</f>
        <v>7389.6</v>
      </c>
      <c r="G777" s="7">
        <f>Ведомственная!H1184</f>
        <v>9878</v>
      </c>
      <c r="H777" s="7">
        <f>Ведомственная!I1184</f>
        <v>9878</v>
      </c>
    </row>
    <row r="778" spans="1:8" ht="31.5">
      <c r="A778" s="76" t="s">
        <v>22</v>
      </c>
      <c r="B778" s="74" t="s">
        <v>427</v>
      </c>
      <c r="C778" s="77" t="s">
        <v>32</v>
      </c>
      <c r="D778" s="3" t="s">
        <v>9</v>
      </c>
      <c r="E778" s="3" t="s">
        <v>7</v>
      </c>
      <c r="F778" s="7">
        <f>Ведомственная!G1185</f>
        <v>1</v>
      </c>
      <c r="G778" s="7">
        <f>Ведомственная!H1185</f>
        <v>1</v>
      </c>
      <c r="H778" s="7">
        <f>Ведомственная!I1185</f>
        <v>1</v>
      </c>
    </row>
    <row r="779" spans="1:8">
      <c r="A779" s="76" t="s">
        <v>35</v>
      </c>
      <c r="B779" s="74" t="s">
        <v>428</v>
      </c>
      <c r="C779" s="77"/>
      <c r="D779" s="3"/>
      <c r="E779" s="3"/>
      <c r="F779" s="7">
        <f>F780+F781</f>
        <v>74.400000000000006</v>
      </c>
      <c r="G779" s="7">
        <f t="shared" ref="G779:H779" si="328">G780+G781</f>
        <v>74.400000000000006</v>
      </c>
      <c r="H779" s="7">
        <f t="shared" si="328"/>
        <v>74.400000000000006</v>
      </c>
    </row>
    <row r="780" spans="1:8" ht="31.5">
      <c r="A780" s="76" t="s">
        <v>22</v>
      </c>
      <c r="B780" s="74" t="s">
        <v>428</v>
      </c>
      <c r="C780" s="77" t="s">
        <v>32</v>
      </c>
      <c r="D780" s="3" t="s">
        <v>9</v>
      </c>
      <c r="E780" s="3" t="s">
        <v>7</v>
      </c>
      <c r="F780" s="7">
        <f>Ведомственная!G1187</f>
        <v>73</v>
      </c>
      <c r="G780" s="7">
        <f>Ведомственная!H1187</f>
        <v>73</v>
      </c>
      <c r="H780" s="7">
        <f>Ведомственная!I1187</f>
        <v>73</v>
      </c>
    </row>
    <row r="781" spans="1:8">
      <c r="A781" s="73" t="s">
        <v>10</v>
      </c>
      <c r="B781" s="74" t="s">
        <v>428</v>
      </c>
      <c r="C781" s="77" t="s">
        <v>36</v>
      </c>
      <c r="D781" s="3" t="s">
        <v>9</v>
      </c>
      <c r="E781" s="3" t="s">
        <v>7</v>
      </c>
      <c r="F781" s="7">
        <f>Ведомственная!G1188</f>
        <v>1.4</v>
      </c>
      <c r="G781" s="7">
        <f>Ведомственная!H1188</f>
        <v>1.4</v>
      </c>
      <c r="H781" s="7">
        <f>Ведомственная!I1188</f>
        <v>1.4</v>
      </c>
    </row>
    <row r="782" spans="1:8" ht="31.5">
      <c r="A782" s="73" t="s">
        <v>38</v>
      </c>
      <c r="B782" s="74" t="s">
        <v>429</v>
      </c>
      <c r="C782" s="77"/>
      <c r="D782" s="3"/>
      <c r="E782" s="3"/>
      <c r="F782" s="7">
        <f>F783</f>
        <v>148.9</v>
      </c>
      <c r="G782" s="7">
        <f t="shared" ref="G782:H782" si="329">G783</f>
        <v>148.9</v>
      </c>
      <c r="H782" s="7">
        <f t="shared" si="329"/>
        <v>148.9</v>
      </c>
    </row>
    <row r="783" spans="1:8" ht="31.5">
      <c r="A783" s="76" t="s">
        <v>22</v>
      </c>
      <c r="B783" s="74" t="s">
        <v>429</v>
      </c>
      <c r="C783" s="77" t="s">
        <v>32</v>
      </c>
      <c r="D783" s="3" t="s">
        <v>9</v>
      </c>
      <c r="E783" s="3" t="s">
        <v>7</v>
      </c>
      <c r="F783" s="7">
        <f>Ведомственная!G1190</f>
        <v>148.9</v>
      </c>
      <c r="G783" s="7">
        <f>Ведомственная!H1190</f>
        <v>148.9</v>
      </c>
      <c r="H783" s="7">
        <f>Ведомственная!I1190</f>
        <v>148.9</v>
      </c>
    </row>
    <row r="784" spans="1:8" ht="63">
      <c r="A784" s="207" t="s">
        <v>855</v>
      </c>
      <c r="B784" s="74" t="s">
        <v>430</v>
      </c>
      <c r="C784" s="75"/>
      <c r="D784" s="3"/>
      <c r="E784" s="3"/>
      <c r="F784" s="7">
        <f>F785</f>
        <v>53815</v>
      </c>
      <c r="G784" s="7">
        <f t="shared" ref="G784:H784" si="330">G785</f>
        <v>63881.600000000006</v>
      </c>
      <c r="H784" s="7">
        <f t="shared" si="330"/>
        <v>63881.600000000006</v>
      </c>
    </row>
    <row r="785" spans="1:8">
      <c r="A785" s="73" t="s">
        <v>216</v>
      </c>
      <c r="B785" s="74" t="s">
        <v>431</v>
      </c>
      <c r="C785" s="75"/>
      <c r="D785" s="3"/>
      <c r="E785" s="3"/>
      <c r="F785" s="7">
        <f>SUM(F786:F788)</f>
        <v>53815</v>
      </c>
      <c r="G785" s="7">
        <f t="shared" ref="G785:H785" si="331">SUM(G786:G788)</f>
        <v>63881.600000000006</v>
      </c>
      <c r="H785" s="7">
        <f t="shared" si="331"/>
        <v>63881.600000000006</v>
      </c>
    </row>
    <row r="786" spans="1:8" ht="63">
      <c r="A786" s="73" t="s">
        <v>21</v>
      </c>
      <c r="B786" s="74" t="s">
        <v>431</v>
      </c>
      <c r="C786" s="74" t="s">
        <v>31</v>
      </c>
      <c r="D786" s="3" t="s">
        <v>9</v>
      </c>
      <c r="E786" s="3" t="s">
        <v>7</v>
      </c>
      <c r="F786" s="7">
        <f>Ведомственная!G1193</f>
        <v>52512.1</v>
      </c>
      <c r="G786" s="7">
        <f>Ведомственная!H1193</f>
        <v>61245.3</v>
      </c>
      <c r="H786" s="7">
        <f>Ведомственная!I1193</f>
        <v>61245.3</v>
      </c>
    </row>
    <row r="787" spans="1:8" ht="31.5">
      <c r="A787" s="73" t="s">
        <v>22</v>
      </c>
      <c r="B787" s="74" t="s">
        <v>431</v>
      </c>
      <c r="C787" s="74" t="s">
        <v>32</v>
      </c>
      <c r="D787" s="3" t="s">
        <v>9</v>
      </c>
      <c r="E787" s="3" t="s">
        <v>7</v>
      </c>
      <c r="F787" s="7">
        <f>Ведомственная!G1194</f>
        <v>1299.8</v>
      </c>
      <c r="G787" s="7">
        <f>Ведомственная!H1194</f>
        <v>2633</v>
      </c>
      <c r="H787" s="7">
        <f>Ведомственная!I1194</f>
        <v>2633</v>
      </c>
    </row>
    <row r="788" spans="1:8">
      <c r="A788" s="73" t="s">
        <v>10</v>
      </c>
      <c r="B788" s="74" t="s">
        <v>431</v>
      </c>
      <c r="C788" s="74" t="s">
        <v>36</v>
      </c>
      <c r="D788" s="3" t="s">
        <v>9</v>
      </c>
      <c r="E788" s="3" t="s">
        <v>7</v>
      </c>
      <c r="F788" s="7">
        <f>Ведомственная!G1195</f>
        <v>3.1</v>
      </c>
      <c r="G788" s="7">
        <f>Ведомственная!H1195</f>
        <v>3.3</v>
      </c>
      <c r="H788" s="7">
        <f>Ведомственная!I1195</f>
        <v>3.3</v>
      </c>
    </row>
    <row r="789" spans="1:8" ht="47.25">
      <c r="A789" s="73" t="s">
        <v>413</v>
      </c>
      <c r="B789" s="74" t="s">
        <v>414</v>
      </c>
      <c r="C789" s="74"/>
      <c r="D789" s="3"/>
      <c r="E789" s="3"/>
      <c r="F789" s="7">
        <f>F790</f>
        <v>409840.30000000005</v>
      </c>
      <c r="G789" s="7">
        <f t="shared" ref="G789:H789" si="332">G790</f>
        <v>418210.1</v>
      </c>
      <c r="H789" s="7">
        <f t="shared" si="332"/>
        <v>418210.10000000003</v>
      </c>
    </row>
    <row r="790" spans="1:8">
      <c r="A790" s="73" t="s">
        <v>216</v>
      </c>
      <c r="B790" s="74" t="s">
        <v>415</v>
      </c>
      <c r="C790" s="74"/>
      <c r="D790" s="3"/>
      <c r="E790" s="3"/>
      <c r="F790" s="7">
        <f>SUM(F791:F795)</f>
        <v>409840.30000000005</v>
      </c>
      <c r="G790" s="7">
        <f t="shared" ref="G790:H790" si="333">SUM(G791:G795)</f>
        <v>418210.1</v>
      </c>
      <c r="H790" s="7">
        <f t="shared" si="333"/>
        <v>418210.10000000003</v>
      </c>
    </row>
    <row r="791" spans="1:8" ht="63">
      <c r="A791" s="72" t="s">
        <v>21</v>
      </c>
      <c r="B791" s="74" t="s">
        <v>415</v>
      </c>
      <c r="C791" s="74" t="s">
        <v>31</v>
      </c>
      <c r="D791" s="3" t="s">
        <v>9</v>
      </c>
      <c r="E791" s="3" t="s">
        <v>17</v>
      </c>
      <c r="F791" s="7">
        <f>Ведомственная!G1168</f>
        <v>105618.6</v>
      </c>
      <c r="G791" s="7">
        <f>Ведомственная!H1168</f>
        <v>105618.6</v>
      </c>
      <c r="H791" s="7">
        <f>Ведомственная!I1168</f>
        <v>105618.6</v>
      </c>
    </row>
    <row r="792" spans="1:8" ht="31.5">
      <c r="A792" s="73" t="s">
        <v>22</v>
      </c>
      <c r="B792" s="74" t="s">
        <v>415</v>
      </c>
      <c r="C792" s="74" t="s">
        <v>32</v>
      </c>
      <c r="D792" s="3" t="s">
        <v>9</v>
      </c>
      <c r="E792" s="3" t="s">
        <v>17</v>
      </c>
      <c r="F792" s="7">
        <f>Ведомственная!G1169</f>
        <v>13711.6</v>
      </c>
      <c r="G792" s="7">
        <f>Ведомственная!H1169</f>
        <v>14829.4</v>
      </c>
      <c r="H792" s="7">
        <f>Ведомственная!I1169</f>
        <v>14840.8</v>
      </c>
    </row>
    <row r="793" spans="1:8">
      <c r="A793" s="220" t="s">
        <v>90</v>
      </c>
      <c r="B793" s="74" t="s">
        <v>415</v>
      </c>
      <c r="C793" s="74" t="s">
        <v>49</v>
      </c>
      <c r="D793" s="3" t="s">
        <v>47</v>
      </c>
      <c r="E793" s="3" t="s">
        <v>24</v>
      </c>
      <c r="F793" s="7">
        <f>Ведомственная!G1130</f>
        <v>182008.6</v>
      </c>
      <c r="G793" s="7">
        <f>Ведомственная!H1130</f>
        <v>187109.9</v>
      </c>
      <c r="H793" s="7">
        <f>Ведомственная!I1130</f>
        <v>187109.9</v>
      </c>
    </row>
    <row r="794" spans="1:8">
      <c r="A794" s="219"/>
      <c r="B794" s="74" t="s">
        <v>415</v>
      </c>
      <c r="C794" s="74" t="s">
        <v>49</v>
      </c>
      <c r="D794" s="3" t="s">
        <v>9</v>
      </c>
      <c r="E794" s="3" t="s">
        <v>17</v>
      </c>
      <c r="F794" s="7">
        <f>Ведомственная!G1170</f>
        <v>108004.5</v>
      </c>
      <c r="G794" s="7">
        <f>Ведомственная!H1170</f>
        <v>110039.1</v>
      </c>
      <c r="H794" s="7">
        <f>Ведомственная!I1170</f>
        <v>110039.1</v>
      </c>
    </row>
    <row r="795" spans="1:8">
      <c r="A795" s="207" t="s">
        <v>10</v>
      </c>
      <c r="B795" s="74" t="s">
        <v>415</v>
      </c>
      <c r="C795" s="74" t="s">
        <v>36</v>
      </c>
      <c r="D795" s="3" t="s">
        <v>9</v>
      </c>
      <c r="E795" s="3" t="s">
        <v>17</v>
      </c>
      <c r="F795" s="7">
        <f>Ведомственная!G1171</f>
        <v>497</v>
      </c>
      <c r="G795" s="7">
        <f>Ведомственная!H1171</f>
        <v>613.1</v>
      </c>
      <c r="H795" s="7">
        <f>Ведомственная!I1171</f>
        <v>601.70000000000005</v>
      </c>
    </row>
    <row r="796" spans="1:8" ht="31.5">
      <c r="A796" s="73" t="s">
        <v>416</v>
      </c>
      <c r="B796" s="74" t="s">
        <v>417</v>
      </c>
      <c r="C796" s="74"/>
      <c r="D796" s="3"/>
      <c r="E796" s="3"/>
      <c r="F796" s="7">
        <f>F797</f>
        <v>5092.6000000000004</v>
      </c>
      <c r="G796" s="7">
        <f t="shared" ref="G796:H796" si="334">G797</f>
        <v>7992.6</v>
      </c>
      <c r="H796" s="7">
        <f t="shared" si="334"/>
        <v>9242.6</v>
      </c>
    </row>
    <row r="797" spans="1:8">
      <c r="A797" s="73" t="s">
        <v>204</v>
      </c>
      <c r="B797" s="74" t="s">
        <v>418</v>
      </c>
      <c r="C797" s="74"/>
      <c r="D797" s="3"/>
      <c r="E797" s="3"/>
      <c r="F797" s="7">
        <f>SUM(F798:F802)</f>
        <v>5092.6000000000004</v>
      </c>
      <c r="G797" s="7">
        <f t="shared" ref="G797:H797" si="335">SUM(G798:G802)</f>
        <v>7992.6</v>
      </c>
      <c r="H797" s="7">
        <f t="shared" si="335"/>
        <v>9242.6</v>
      </c>
    </row>
    <row r="798" spans="1:8" ht="63" hidden="1">
      <c r="A798" s="72" t="s">
        <v>21</v>
      </c>
      <c r="B798" s="74" t="s">
        <v>418</v>
      </c>
      <c r="C798" s="74" t="s">
        <v>31</v>
      </c>
      <c r="D798" s="3" t="s">
        <v>9</v>
      </c>
      <c r="E798" s="3" t="s">
        <v>7</v>
      </c>
      <c r="F798" s="7">
        <f>Ведомственная!G1198</f>
        <v>0</v>
      </c>
      <c r="G798" s="7">
        <f>Ведомственная!H1198</f>
        <v>0</v>
      </c>
      <c r="H798" s="7">
        <f>Ведомственная!I1198</f>
        <v>0</v>
      </c>
    </row>
    <row r="799" spans="1:8" ht="31.5">
      <c r="A799" s="73" t="s">
        <v>22</v>
      </c>
      <c r="B799" s="74" t="s">
        <v>418</v>
      </c>
      <c r="C799" s="74" t="s">
        <v>32</v>
      </c>
      <c r="D799" s="3" t="s">
        <v>9</v>
      </c>
      <c r="E799" s="3" t="s">
        <v>7</v>
      </c>
      <c r="F799" s="7">
        <f>Ведомственная!G1199</f>
        <v>1880</v>
      </c>
      <c r="G799" s="7">
        <f>Ведомственная!H1199</f>
        <v>2980</v>
      </c>
      <c r="H799" s="7">
        <f>Ведомственная!I1199</f>
        <v>2980</v>
      </c>
    </row>
    <row r="800" spans="1:8">
      <c r="A800" s="73" t="s">
        <v>19</v>
      </c>
      <c r="B800" s="74" t="s">
        <v>418</v>
      </c>
      <c r="C800" s="74" t="s">
        <v>39</v>
      </c>
      <c r="D800" s="3" t="s">
        <v>9</v>
      </c>
      <c r="E800" s="3" t="s">
        <v>7</v>
      </c>
      <c r="F800" s="7">
        <f>Ведомственная!G1200</f>
        <v>0</v>
      </c>
      <c r="G800" s="7">
        <f>Ведомственная!H1200</f>
        <v>0</v>
      </c>
      <c r="H800" s="7">
        <f>Ведомственная!I1200</f>
        <v>0</v>
      </c>
    </row>
    <row r="801" spans="1:8">
      <c r="A801" s="220" t="s">
        <v>90</v>
      </c>
      <c r="B801" s="74" t="s">
        <v>418</v>
      </c>
      <c r="C801" s="74" t="s">
        <v>49</v>
      </c>
      <c r="D801" s="3" t="s">
        <v>47</v>
      </c>
      <c r="E801" s="3" t="s">
        <v>24</v>
      </c>
      <c r="F801" s="7">
        <f>Ведомственная!G1133</f>
        <v>482.6</v>
      </c>
      <c r="G801" s="7">
        <f>Ведомственная!H1133</f>
        <v>482.6</v>
      </c>
      <c r="H801" s="7">
        <f>Ведомственная!I1133</f>
        <v>482.6</v>
      </c>
    </row>
    <row r="802" spans="1:8">
      <c r="A802" s="219"/>
      <c r="B802" s="74" t="s">
        <v>418</v>
      </c>
      <c r="C802" s="74" t="s">
        <v>49</v>
      </c>
      <c r="D802" s="3" t="s">
        <v>9</v>
      </c>
      <c r="E802" s="3" t="s">
        <v>7</v>
      </c>
      <c r="F802" s="7">
        <f>Ведомственная!G1201</f>
        <v>2730</v>
      </c>
      <c r="G802" s="7">
        <f>Ведомственная!H1201</f>
        <v>4530</v>
      </c>
      <c r="H802" s="7">
        <f>Ведомственная!I1201</f>
        <v>5780</v>
      </c>
    </row>
    <row r="803" spans="1:8" ht="47.25">
      <c r="A803" s="73" t="s">
        <v>739</v>
      </c>
      <c r="B803" s="74" t="s">
        <v>419</v>
      </c>
      <c r="C803" s="75"/>
      <c r="D803" s="3"/>
      <c r="E803" s="3"/>
      <c r="F803" s="7">
        <f>F804</f>
        <v>4404.5</v>
      </c>
      <c r="G803" s="7">
        <f t="shared" ref="G803:H803" si="336">G804</f>
        <v>1657</v>
      </c>
      <c r="H803" s="7">
        <f t="shared" si="336"/>
        <v>1657</v>
      </c>
    </row>
    <row r="804" spans="1:8">
      <c r="A804" s="207" t="s">
        <v>18</v>
      </c>
      <c r="B804" s="74" t="s">
        <v>673</v>
      </c>
      <c r="C804" s="74"/>
      <c r="D804" s="3"/>
      <c r="E804" s="3"/>
      <c r="F804" s="7">
        <f>SUM(F805:F808)</f>
        <v>4404.5</v>
      </c>
      <c r="G804" s="7">
        <f>SUM(G805:G808)</f>
        <v>1657</v>
      </c>
      <c r="H804" s="7">
        <f>SUM(H805:H808)</f>
        <v>1657</v>
      </c>
    </row>
    <row r="805" spans="1:8">
      <c r="A805" s="220" t="s">
        <v>22</v>
      </c>
      <c r="B805" s="74" t="s">
        <v>673</v>
      </c>
      <c r="C805" s="74" t="s">
        <v>32</v>
      </c>
      <c r="D805" s="3" t="s">
        <v>9</v>
      </c>
      <c r="E805" s="3" t="s">
        <v>17</v>
      </c>
      <c r="F805" s="7">
        <f>Ведомственная!G1174</f>
        <v>2378.6999999999998</v>
      </c>
      <c r="G805" s="7">
        <f>Ведомственная!H1174</f>
        <v>1657</v>
      </c>
      <c r="H805" s="7">
        <f>Ведомственная!I1174</f>
        <v>1657</v>
      </c>
    </row>
    <row r="806" spans="1:8">
      <c r="A806" s="213"/>
      <c r="B806" s="74" t="s">
        <v>673</v>
      </c>
      <c r="C806" s="74" t="s">
        <v>32</v>
      </c>
      <c r="D806" s="3" t="s">
        <v>9</v>
      </c>
      <c r="E806" s="3" t="s">
        <v>7</v>
      </c>
      <c r="F806" s="7">
        <f>Ведомственная!G1204</f>
        <v>200</v>
      </c>
      <c r="G806" s="7">
        <f>Ведомственная!H1204</f>
        <v>0</v>
      </c>
      <c r="H806" s="7">
        <f>Ведомственная!I1204</f>
        <v>0</v>
      </c>
    </row>
    <row r="807" spans="1:8">
      <c r="A807" s="220" t="s">
        <v>90</v>
      </c>
      <c r="B807" s="74" t="s">
        <v>673</v>
      </c>
      <c r="C807" s="74" t="s">
        <v>49</v>
      </c>
      <c r="D807" s="3" t="s">
        <v>47</v>
      </c>
      <c r="E807" s="3" t="s">
        <v>24</v>
      </c>
      <c r="F807" s="7">
        <f>Ведомственная!G1136</f>
        <v>1248.3</v>
      </c>
      <c r="G807" s="7">
        <f>Ведомственная!H1136</f>
        <v>0</v>
      </c>
      <c r="H807" s="7">
        <f>Ведомственная!I1136</f>
        <v>0</v>
      </c>
    </row>
    <row r="808" spans="1:8">
      <c r="A808" s="219"/>
      <c r="B808" s="74" t="s">
        <v>673</v>
      </c>
      <c r="C808" s="74" t="s">
        <v>49</v>
      </c>
      <c r="D808" s="3" t="s">
        <v>9</v>
      </c>
      <c r="E808" s="3" t="s">
        <v>17</v>
      </c>
      <c r="F808" s="7">
        <f>Ведомственная!G1175</f>
        <v>577.5</v>
      </c>
      <c r="G808" s="7">
        <f>Ведомственная!H1175</f>
        <v>0</v>
      </c>
      <c r="H808" s="7">
        <f>Ведомственная!I1175</f>
        <v>0</v>
      </c>
    </row>
    <row r="809" spans="1:8" ht="94.5">
      <c r="A809" s="73" t="s">
        <v>786</v>
      </c>
      <c r="B809" s="74" t="s">
        <v>423</v>
      </c>
      <c r="C809" s="74"/>
      <c r="D809" s="3"/>
      <c r="E809" s="3"/>
      <c r="F809" s="7">
        <f>F810</f>
        <v>0</v>
      </c>
      <c r="G809" s="7">
        <f t="shared" ref="G809:H809" si="337">G810</f>
        <v>3023.5</v>
      </c>
      <c r="H809" s="7">
        <f t="shared" si="337"/>
        <v>5886.9</v>
      </c>
    </row>
    <row r="810" spans="1:8">
      <c r="A810" s="207" t="s">
        <v>18</v>
      </c>
      <c r="B810" s="74" t="s">
        <v>674</v>
      </c>
      <c r="C810" s="74"/>
      <c r="D810" s="3"/>
      <c r="E810" s="3"/>
      <c r="F810" s="7">
        <f>SUM(F811:F811)</f>
        <v>0</v>
      </c>
      <c r="G810" s="7">
        <f>SUM(G811:G811)</f>
        <v>3023.5</v>
      </c>
      <c r="H810" s="7">
        <f>SUM(H811:H811)</f>
        <v>5886.9</v>
      </c>
    </row>
    <row r="811" spans="1:8" ht="31.5">
      <c r="A811" s="73" t="s">
        <v>410</v>
      </c>
      <c r="B811" s="74" t="s">
        <v>674</v>
      </c>
      <c r="C811" s="74" t="s">
        <v>49</v>
      </c>
      <c r="D811" s="3" t="s">
        <v>9</v>
      </c>
      <c r="E811" s="3" t="s">
        <v>17</v>
      </c>
      <c r="F811" s="7">
        <f>Ведомственная!G1178</f>
        <v>0</v>
      </c>
      <c r="G811" s="7">
        <f>Ведомственная!H1178</f>
        <v>3023.5</v>
      </c>
      <c r="H811" s="7">
        <f>Ведомственная!I1178</f>
        <v>5886.9</v>
      </c>
    </row>
    <row r="812" spans="1:8" ht="47.25">
      <c r="A812" s="51" t="s">
        <v>733</v>
      </c>
      <c r="B812" s="55" t="s">
        <v>681</v>
      </c>
      <c r="C812" s="55"/>
      <c r="D812" s="56"/>
      <c r="E812" s="56"/>
      <c r="F812" s="54">
        <f>F813</f>
        <v>150</v>
      </c>
      <c r="G812" s="54">
        <f t="shared" ref="G812:H812" si="338">G813</f>
        <v>150</v>
      </c>
      <c r="H812" s="54">
        <f t="shared" si="338"/>
        <v>150</v>
      </c>
    </row>
    <row r="813" spans="1:8">
      <c r="A813" s="207" t="s">
        <v>147</v>
      </c>
      <c r="B813" s="156" t="s">
        <v>682</v>
      </c>
      <c r="C813" s="156"/>
      <c r="D813" s="3"/>
      <c r="E813" s="3"/>
      <c r="F813" s="7">
        <f>F814</f>
        <v>150</v>
      </c>
      <c r="G813" s="7">
        <f t="shared" ref="G813:H813" si="339">G814</f>
        <v>150</v>
      </c>
      <c r="H813" s="7">
        <f t="shared" si="339"/>
        <v>150</v>
      </c>
    </row>
    <row r="814" spans="1:8" ht="31.5">
      <c r="A814" s="207" t="s">
        <v>791</v>
      </c>
      <c r="B814" s="156" t="s">
        <v>683</v>
      </c>
      <c r="C814" s="156"/>
      <c r="D814" s="3"/>
      <c r="E814" s="3"/>
      <c r="F814" s="7">
        <f>F815</f>
        <v>150</v>
      </c>
      <c r="G814" s="7">
        <f t="shared" ref="G814:H814" si="340">G815</f>
        <v>150</v>
      </c>
      <c r="H814" s="7">
        <f t="shared" si="340"/>
        <v>150</v>
      </c>
    </row>
    <row r="815" spans="1:8">
      <c r="A815" s="207" t="s">
        <v>204</v>
      </c>
      <c r="B815" s="156" t="s">
        <v>684</v>
      </c>
      <c r="C815" s="156"/>
      <c r="D815" s="3"/>
      <c r="E815" s="3"/>
      <c r="F815" s="7">
        <f>F816</f>
        <v>150</v>
      </c>
      <c r="G815" s="7">
        <f t="shared" ref="G815:H815" si="341">G816</f>
        <v>150</v>
      </c>
      <c r="H815" s="7">
        <f t="shared" si="341"/>
        <v>150</v>
      </c>
    </row>
    <row r="816" spans="1:8" ht="31.5">
      <c r="A816" s="207" t="s">
        <v>22</v>
      </c>
      <c r="B816" s="156" t="s">
        <v>684</v>
      </c>
      <c r="C816" s="156" t="s">
        <v>32</v>
      </c>
      <c r="D816" s="3" t="s">
        <v>17</v>
      </c>
      <c r="E816" s="3" t="s">
        <v>34</v>
      </c>
      <c r="F816" s="7">
        <f>Ведомственная!G111</f>
        <v>150</v>
      </c>
      <c r="G816" s="7">
        <f>Ведомственная!H111</f>
        <v>150</v>
      </c>
      <c r="H816" s="7">
        <f>Ведомственная!I111</f>
        <v>150</v>
      </c>
    </row>
    <row r="817" spans="1:12" ht="21" customHeight="1">
      <c r="A817" s="51" t="s">
        <v>82</v>
      </c>
      <c r="B817" s="56" t="s">
        <v>83</v>
      </c>
      <c r="C817" s="56"/>
      <c r="D817" s="53"/>
      <c r="E817" s="53"/>
      <c r="F817" s="54">
        <f>F818+F820+F822+F824+F826+F828+F832+F834+F837+F839+F845+F854+F857+F860+F847+F851</f>
        <v>347020.39999999997</v>
      </c>
      <c r="G817" s="54">
        <f>G818+G820+G822+G824+G826+G828+G832+G834+G837+G839+G845+G854+G857+G860+G847+G851</f>
        <v>93976.8</v>
      </c>
      <c r="H817" s="54">
        <f>H818+H820+H822+H824+H826+H828+H832+H834+H837+H839+H845+H854+H857+H860+H847+H851</f>
        <v>106373.80000000002</v>
      </c>
      <c r="J817" s="96"/>
      <c r="K817" s="96"/>
      <c r="L817" s="96"/>
    </row>
    <row r="818" spans="1:12" ht="31.5">
      <c r="A818" s="207" t="s">
        <v>117</v>
      </c>
      <c r="B818" s="20" t="s">
        <v>86</v>
      </c>
      <c r="C818" s="20"/>
      <c r="D818" s="3"/>
      <c r="E818" s="3"/>
      <c r="F818" s="7">
        <f>F819</f>
        <v>258732.6</v>
      </c>
      <c r="G818" s="7">
        <f t="shared" ref="G818:H818" si="342">G819</f>
        <v>0</v>
      </c>
      <c r="H818" s="7">
        <f t="shared" si="342"/>
        <v>0</v>
      </c>
    </row>
    <row r="819" spans="1:12">
      <c r="A819" s="207" t="s">
        <v>10</v>
      </c>
      <c r="B819" s="20" t="s">
        <v>86</v>
      </c>
      <c r="C819" s="20">
        <v>800</v>
      </c>
      <c r="D819" s="3" t="s">
        <v>14</v>
      </c>
      <c r="E819" s="3" t="s">
        <v>26</v>
      </c>
      <c r="F819" s="7">
        <f>SUM(Ведомственная!G618)</f>
        <v>258732.6</v>
      </c>
      <c r="G819" s="7">
        <f>SUM(Ведомственная!H618)</f>
        <v>0</v>
      </c>
      <c r="H819" s="7">
        <f>SUM(Ведомственная!I618)</f>
        <v>0</v>
      </c>
    </row>
    <row r="820" spans="1:12" ht="47.25">
      <c r="A820" s="207" t="s">
        <v>752</v>
      </c>
      <c r="B820" s="143" t="s">
        <v>85</v>
      </c>
      <c r="C820" s="20"/>
      <c r="D820" s="3"/>
      <c r="E820" s="3"/>
      <c r="F820" s="7">
        <f>F821</f>
        <v>6000</v>
      </c>
      <c r="G820" s="7">
        <f t="shared" ref="G820:H820" si="343">G821</f>
        <v>30026.799999999999</v>
      </c>
      <c r="H820" s="7">
        <f t="shared" si="343"/>
        <v>41888.199999999997</v>
      </c>
    </row>
    <row r="821" spans="1:12">
      <c r="A821" s="207" t="s">
        <v>10</v>
      </c>
      <c r="B821" s="143" t="s">
        <v>85</v>
      </c>
      <c r="C821" s="20">
        <v>800</v>
      </c>
      <c r="D821" s="3" t="s">
        <v>17</v>
      </c>
      <c r="E821" s="3" t="s">
        <v>34</v>
      </c>
      <c r="F821" s="7">
        <f>Ведомственная!G601</f>
        <v>6000</v>
      </c>
      <c r="G821" s="7">
        <f>Ведомственная!H601</f>
        <v>30026.799999999999</v>
      </c>
      <c r="H821" s="7">
        <f>Ведомственная!I601</f>
        <v>41888.199999999997</v>
      </c>
    </row>
    <row r="822" spans="1:12">
      <c r="A822" s="207" t="s">
        <v>124</v>
      </c>
      <c r="B822" s="143" t="s">
        <v>123</v>
      </c>
      <c r="C822" s="20"/>
      <c r="D822" s="3"/>
      <c r="E822" s="3"/>
      <c r="F822" s="7">
        <f>F823</f>
        <v>23321.200000000001</v>
      </c>
      <c r="G822" s="7">
        <f>G823</f>
        <v>2973.2</v>
      </c>
      <c r="H822" s="7">
        <f>H823</f>
        <v>3111.8</v>
      </c>
    </row>
    <row r="823" spans="1:12">
      <c r="A823" s="207" t="s">
        <v>10</v>
      </c>
      <c r="B823" s="143" t="s">
        <v>123</v>
      </c>
      <c r="C823" s="20">
        <v>800</v>
      </c>
      <c r="D823" s="3" t="s">
        <v>26</v>
      </c>
      <c r="E823" s="3" t="s">
        <v>61</v>
      </c>
      <c r="F823" s="7">
        <f>Ведомственная!G606</f>
        <v>23321.200000000001</v>
      </c>
      <c r="G823" s="7">
        <f>Ведомственная!H606</f>
        <v>2973.2</v>
      </c>
      <c r="H823" s="7">
        <f>Ведомственная!I606</f>
        <v>3111.8</v>
      </c>
    </row>
    <row r="824" spans="1:12" ht="31.5">
      <c r="A824" s="207" t="s">
        <v>737</v>
      </c>
      <c r="B824" s="143" t="s">
        <v>84</v>
      </c>
      <c r="C824" s="20"/>
      <c r="D824" s="3"/>
      <c r="E824" s="3"/>
      <c r="F824" s="7">
        <f>F825</f>
        <v>5000</v>
      </c>
      <c r="G824" s="7">
        <f t="shared" ref="G824:H824" si="344">G825</f>
        <v>5000</v>
      </c>
      <c r="H824" s="7">
        <f t="shared" si="344"/>
        <v>5000</v>
      </c>
    </row>
    <row r="825" spans="1:12">
      <c r="A825" s="207" t="s">
        <v>10</v>
      </c>
      <c r="B825" s="143" t="s">
        <v>84</v>
      </c>
      <c r="C825" s="20">
        <v>800</v>
      </c>
      <c r="D825" s="3" t="s">
        <v>17</v>
      </c>
      <c r="E825" s="3" t="s">
        <v>62</v>
      </c>
      <c r="F825" s="7">
        <f>Ведомственная!G587</f>
        <v>5000</v>
      </c>
      <c r="G825" s="7">
        <f>Ведомственная!H587</f>
        <v>5000</v>
      </c>
      <c r="H825" s="7">
        <f>Ведомственная!I587</f>
        <v>5000</v>
      </c>
    </row>
    <row r="826" spans="1:12" ht="31.5">
      <c r="A826" s="2" t="s">
        <v>101</v>
      </c>
      <c r="B826" s="3" t="s">
        <v>102</v>
      </c>
      <c r="C826" s="3"/>
      <c r="D826" s="3"/>
      <c r="E826" s="3"/>
      <c r="F826" s="7">
        <f>F827</f>
        <v>500</v>
      </c>
      <c r="G826" s="7">
        <f t="shared" ref="G826:H826" si="345">G827</f>
        <v>500</v>
      </c>
      <c r="H826" s="7">
        <f t="shared" si="345"/>
        <v>500</v>
      </c>
    </row>
    <row r="827" spans="1:12" ht="31.5">
      <c r="A827" s="2" t="s">
        <v>22</v>
      </c>
      <c r="B827" s="3" t="s">
        <v>102</v>
      </c>
      <c r="C827" s="3" t="s">
        <v>32</v>
      </c>
      <c r="D827" s="3" t="s">
        <v>24</v>
      </c>
      <c r="E827" s="3" t="s">
        <v>14</v>
      </c>
      <c r="F827" s="7">
        <f>SUM(Ведомственная!G169)</f>
        <v>500</v>
      </c>
      <c r="G827" s="7">
        <f>SUM(Ведомственная!H169)</f>
        <v>500</v>
      </c>
      <c r="H827" s="7">
        <f>SUM(Ведомственная!I169)</f>
        <v>500</v>
      </c>
    </row>
    <row r="828" spans="1:12">
      <c r="A828" s="207" t="s">
        <v>27</v>
      </c>
      <c r="B828" s="3" t="s">
        <v>41</v>
      </c>
      <c r="C828" s="3"/>
      <c r="D828" s="50"/>
      <c r="E828" s="50"/>
      <c r="F828" s="7">
        <f>SUM(F829:F831)</f>
        <v>32548.5</v>
      </c>
      <c r="G828" s="7">
        <f t="shared" ref="G828:H828" si="346">SUM(G829:G831)</f>
        <v>34134.6</v>
      </c>
      <c r="H828" s="7">
        <f t="shared" si="346"/>
        <v>34134.6</v>
      </c>
    </row>
    <row r="829" spans="1:12" ht="63">
      <c r="A829" s="2" t="s">
        <v>21</v>
      </c>
      <c r="B829" s="3" t="s">
        <v>41</v>
      </c>
      <c r="C829" s="3" t="s">
        <v>31</v>
      </c>
      <c r="D829" s="3" t="s">
        <v>17</v>
      </c>
      <c r="E829" s="3" t="s">
        <v>24</v>
      </c>
      <c r="F829" s="7">
        <f>SUM(Ведомственная!G14)</f>
        <v>32533.5</v>
      </c>
      <c r="G829" s="7">
        <f>SUM(Ведомственная!H14)</f>
        <v>34119.599999999999</v>
      </c>
      <c r="H829" s="7">
        <f>SUM(Ведомственная!I14)</f>
        <v>34119.599999999999</v>
      </c>
    </row>
    <row r="830" spans="1:12" ht="31.5">
      <c r="A830" s="207" t="s">
        <v>22</v>
      </c>
      <c r="B830" s="3" t="s">
        <v>41</v>
      </c>
      <c r="C830" s="3" t="s">
        <v>32</v>
      </c>
      <c r="D830" s="3" t="s">
        <v>17</v>
      </c>
      <c r="E830" s="3" t="s">
        <v>24</v>
      </c>
      <c r="F830" s="7">
        <f>SUM(Ведомственная!G15)</f>
        <v>15</v>
      </c>
      <c r="G830" s="7">
        <f>SUM(Ведомственная!H15)</f>
        <v>15</v>
      </c>
      <c r="H830" s="7">
        <f>SUM(Ведомственная!I15)</f>
        <v>15</v>
      </c>
    </row>
    <row r="831" spans="1:12">
      <c r="A831" s="207" t="s">
        <v>19</v>
      </c>
      <c r="B831" s="3" t="s">
        <v>41</v>
      </c>
      <c r="C831" s="3" t="s">
        <v>39</v>
      </c>
      <c r="D831" s="3" t="s">
        <v>17</v>
      </c>
      <c r="E831" s="3" t="s">
        <v>24</v>
      </c>
      <c r="F831" s="7">
        <f>SUM(Ведомственная!G16)</f>
        <v>0</v>
      </c>
      <c r="G831" s="7">
        <f>SUM(Ведомственная!H16)</f>
        <v>0</v>
      </c>
      <c r="H831" s="7">
        <f>SUM(Ведомственная!I16)</f>
        <v>0</v>
      </c>
    </row>
    <row r="832" spans="1:12" ht="31.5">
      <c r="A832" s="207" t="s">
        <v>788</v>
      </c>
      <c r="B832" s="3" t="s">
        <v>42</v>
      </c>
      <c r="C832" s="3"/>
      <c r="D832" s="50"/>
      <c r="E832" s="50"/>
      <c r="F832" s="7">
        <f>F833</f>
        <v>5609</v>
      </c>
      <c r="G832" s="7">
        <f t="shared" ref="G832:H832" si="347">G833</f>
        <v>5609</v>
      </c>
      <c r="H832" s="7">
        <f t="shared" si="347"/>
        <v>5609</v>
      </c>
    </row>
    <row r="833" spans="1:8" ht="50.25" customHeight="1">
      <c r="A833" s="211" t="s">
        <v>21</v>
      </c>
      <c r="B833" s="3" t="s">
        <v>42</v>
      </c>
      <c r="C833" s="3" t="s">
        <v>31</v>
      </c>
      <c r="D833" s="3" t="s">
        <v>17</v>
      </c>
      <c r="E833" s="3" t="s">
        <v>24</v>
      </c>
      <c r="F833" s="7">
        <f>Ведомственная!G18</f>
        <v>5609</v>
      </c>
      <c r="G833" s="7">
        <f>Ведомственная!H18</f>
        <v>5609</v>
      </c>
      <c r="H833" s="7">
        <f>Ведомственная!I18</f>
        <v>5609</v>
      </c>
    </row>
    <row r="834" spans="1:8">
      <c r="A834" s="207" t="s">
        <v>35</v>
      </c>
      <c r="B834" s="3" t="s">
        <v>43</v>
      </c>
      <c r="C834" s="3"/>
      <c r="D834" s="50"/>
      <c r="E834" s="50"/>
      <c r="F834" s="7">
        <f>SUM(F835:F836)</f>
        <v>433.6</v>
      </c>
      <c r="G834" s="7">
        <f t="shared" ref="G834:H834" si="348">SUM(G835:G836)</f>
        <v>433.6</v>
      </c>
      <c r="H834" s="7">
        <f t="shared" si="348"/>
        <v>433.6</v>
      </c>
    </row>
    <row r="835" spans="1:8" ht="31.5">
      <c r="A835" s="207" t="s">
        <v>22</v>
      </c>
      <c r="B835" s="3" t="s">
        <v>43</v>
      </c>
      <c r="C835" s="3" t="s">
        <v>32</v>
      </c>
      <c r="D835" s="3" t="s">
        <v>17</v>
      </c>
      <c r="E835" s="3" t="s">
        <v>34</v>
      </c>
      <c r="F835" s="7">
        <f>Ведомственная!G22</f>
        <v>424.6</v>
      </c>
      <c r="G835" s="7">
        <f>Ведомственная!H22</f>
        <v>424.6</v>
      </c>
      <c r="H835" s="7">
        <f>Ведомственная!I22</f>
        <v>424.6</v>
      </c>
    </row>
    <row r="836" spans="1:8">
      <c r="A836" s="207" t="s">
        <v>10</v>
      </c>
      <c r="B836" s="3" t="s">
        <v>43</v>
      </c>
      <c r="C836" s="3" t="s">
        <v>36</v>
      </c>
      <c r="D836" s="3" t="s">
        <v>17</v>
      </c>
      <c r="E836" s="3" t="s">
        <v>34</v>
      </c>
      <c r="F836" s="7">
        <f>Ведомственная!G23</f>
        <v>9</v>
      </c>
      <c r="G836" s="7">
        <f>Ведомственная!H23</f>
        <v>9</v>
      </c>
      <c r="H836" s="7">
        <f>Ведомственная!I23</f>
        <v>9</v>
      </c>
    </row>
    <row r="837" spans="1:8" ht="27" customHeight="1">
      <c r="A837" s="207" t="s">
        <v>37</v>
      </c>
      <c r="B837" s="3" t="s">
        <v>44</v>
      </c>
      <c r="C837" s="3"/>
      <c r="D837" s="50"/>
      <c r="E837" s="50"/>
      <c r="F837" s="7">
        <f>F838</f>
        <v>536.79999999999995</v>
      </c>
      <c r="G837" s="7">
        <f t="shared" ref="G837:H837" si="349">G838</f>
        <v>606.70000000000005</v>
      </c>
      <c r="H837" s="7">
        <f t="shared" si="349"/>
        <v>606.70000000000005</v>
      </c>
    </row>
    <row r="838" spans="1:8" ht="31.5">
      <c r="A838" s="207" t="s">
        <v>22</v>
      </c>
      <c r="B838" s="3" t="s">
        <v>44</v>
      </c>
      <c r="C838" s="3" t="s">
        <v>32</v>
      </c>
      <c r="D838" s="3" t="s">
        <v>17</v>
      </c>
      <c r="E838" s="3" t="s">
        <v>34</v>
      </c>
      <c r="F838" s="7">
        <f>Ведомственная!G25</f>
        <v>536.79999999999995</v>
      </c>
      <c r="G838" s="7">
        <f>Ведомственная!H25</f>
        <v>606.70000000000005</v>
      </c>
      <c r="H838" s="7">
        <f>Ведомственная!I25</f>
        <v>606.70000000000005</v>
      </c>
    </row>
    <row r="839" spans="1:8" ht="27" customHeight="1">
      <c r="A839" s="207" t="s">
        <v>38</v>
      </c>
      <c r="B839" s="3" t="s">
        <v>45</v>
      </c>
      <c r="C839" s="3"/>
      <c r="D839" s="50"/>
      <c r="E839" s="50"/>
      <c r="F839" s="7">
        <f>SUM(F840:F844)</f>
        <v>4817.5</v>
      </c>
      <c r="G839" s="7">
        <f>SUM(G840:G844)</f>
        <v>4817.5</v>
      </c>
      <c r="H839" s="7">
        <f>SUM(H840:H844)</f>
        <v>4817.5</v>
      </c>
    </row>
    <row r="840" spans="1:8" ht="31.5">
      <c r="A840" s="207" t="s">
        <v>22</v>
      </c>
      <c r="B840" s="3" t="s">
        <v>45</v>
      </c>
      <c r="C840" s="3" t="s">
        <v>32</v>
      </c>
      <c r="D840" s="3" t="s">
        <v>17</v>
      </c>
      <c r="E840" s="3" t="s">
        <v>34</v>
      </c>
      <c r="F840" s="7">
        <f>Ведомственная!G27+Ведомственная!G114</f>
        <v>2920</v>
      </c>
      <c r="G840" s="7">
        <f>Ведомственная!H27+Ведомственная!H114</f>
        <v>2920</v>
      </c>
      <c r="H840" s="7">
        <f>Ведомственная!I27+Ведомственная!I114</f>
        <v>2920</v>
      </c>
    </row>
    <row r="841" spans="1:8" ht="31.5" hidden="1">
      <c r="A841" s="207" t="s">
        <v>22</v>
      </c>
      <c r="B841" s="3" t="s">
        <v>45</v>
      </c>
      <c r="C841" s="3" t="s">
        <v>32</v>
      </c>
      <c r="D841" s="3" t="s">
        <v>47</v>
      </c>
      <c r="E841" s="3" t="s">
        <v>61</v>
      </c>
      <c r="F841" s="7">
        <f>SUM(Ведомственная!G33)</f>
        <v>0</v>
      </c>
      <c r="G841" s="7">
        <f>SUM(Ведомственная!H33)</f>
        <v>0</v>
      </c>
      <c r="H841" s="7">
        <f>SUM(Ведомственная!I33)</f>
        <v>0</v>
      </c>
    </row>
    <row r="842" spans="1:8">
      <c r="A842" s="207" t="s">
        <v>19</v>
      </c>
      <c r="B842" s="3" t="s">
        <v>45</v>
      </c>
      <c r="C842" s="3" t="s">
        <v>39</v>
      </c>
      <c r="D842" s="3" t="s">
        <v>17</v>
      </c>
      <c r="E842" s="3" t="s">
        <v>34</v>
      </c>
      <c r="F842" s="7">
        <f>Ведомственная!G28</f>
        <v>1897.5</v>
      </c>
      <c r="G842" s="7">
        <f>Ведомственная!H28</f>
        <v>1897.5</v>
      </c>
      <c r="H842" s="7">
        <f>Ведомственная!I28</f>
        <v>1897.5</v>
      </c>
    </row>
    <row r="843" spans="1:8" ht="12.75" customHeight="1">
      <c r="A843" s="215" t="s">
        <v>10</v>
      </c>
      <c r="B843" s="3" t="s">
        <v>45</v>
      </c>
      <c r="C843" s="3" t="s">
        <v>36</v>
      </c>
      <c r="D843" s="3" t="s">
        <v>17</v>
      </c>
      <c r="E843" s="3" t="s">
        <v>34</v>
      </c>
      <c r="F843" s="7">
        <f>Ведомственная!G115</f>
        <v>0</v>
      </c>
      <c r="G843" s="7">
        <f>Ведомственная!H115</f>
        <v>0</v>
      </c>
      <c r="H843" s="7">
        <f>Ведомственная!I115</f>
        <v>0</v>
      </c>
    </row>
    <row r="844" spans="1:8">
      <c r="A844" s="216"/>
      <c r="B844" s="3" t="s">
        <v>45</v>
      </c>
      <c r="C844" s="3" t="s">
        <v>36</v>
      </c>
      <c r="D844" s="3" t="s">
        <v>7</v>
      </c>
      <c r="E844" s="3" t="s">
        <v>9</v>
      </c>
      <c r="F844" s="7">
        <f>Ведомственная!G204</f>
        <v>0</v>
      </c>
      <c r="G844" s="7">
        <f>Ведомственная!H204</f>
        <v>0</v>
      </c>
      <c r="H844" s="7">
        <f>Ведомственная!I204</f>
        <v>0</v>
      </c>
    </row>
    <row r="845" spans="1:8" ht="49.5" customHeight="1">
      <c r="A845" s="207" t="s">
        <v>89</v>
      </c>
      <c r="B845" s="143" t="s">
        <v>108</v>
      </c>
      <c r="C845" s="143"/>
      <c r="D845" s="50"/>
      <c r="E845" s="50"/>
      <c r="F845" s="7">
        <f>SUM(F846)</f>
        <v>162.19999999999999</v>
      </c>
      <c r="G845" s="7">
        <f t="shared" ref="G845:H845" si="350">SUM(G846)</f>
        <v>10.9</v>
      </c>
      <c r="H845" s="7">
        <f t="shared" si="350"/>
        <v>11.8</v>
      </c>
    </row>
    <row r="846" spans="1:8" ht="31.5">
      <c r="A846" s="207" t="s">
        <v>22</v>
      </c>
      <c r="B846" s="143" t="s">
        <v>108</v>
      </c>
      <c r="C846" s="143" t="s">
        <v>32</v>
      </c>
      <c r="D846" s="3" t="s">
        <v>17</v>
      </c>
      <c r="E846" s="3" t="s">
        <v>61</v>
      </c>
      <c r="F846" s="7">
        <f>Ведомственная!G69</f>
        <v>162.19999999999999</v>
      </c>
      <c r="G846" s="7">
        <f>Ведомственная!H69</f>
        <v>10.9</v>
      </c>
      <c r="H846" s="7">
        <f>Ведомственная!I69</f>
        <v>11.8</v>
      </c>
    </row>
    <row r="847" spans="1:8" ht="31.5">
      <c r="A847" s="207" t="s">
        <v>592</v>
      </c>
      <c r="B847" s="143" t="s">
        <v>111</v>
      </c>
      <c r="C847" s="143"/>
      <c r="D847" s="3"/>
      <c r="E847" s="3"/>
      <c r="F847" s="7">
        <f>F848+F849+F850</f>
        <v>6372.2</v>
      </c>
      <c r="G847" s="7">
        <f t="shared" ref="G847:H847" si="351">G848+G849+G850</f>
        <v>6877.7</v>
      </c>
      <c r="H847" s="7">
        <f t="shared" si="351"/>
        <v>7273.8</v>
      </c>
    </row>
    <row r="848" spans="1:8" ht="63">
      <c r="A848" s="2" t="s">
        <v>21</v>
      </c>
      <c r="B848" s="143" t="s">
        <v>111</v>
      </c>
      <c r="C848" s="143" t="s">
        <v>31</v>
      </c>
      <c r="D848" s="3" t="s">
        <v>24</v>
      </c>
      <c r="E848" s="3" t="s">
        <v>7</v>
      </c>
      <c r="F848" s="7">
        <f>Ведомственная!G120</f>
        <v>6372.2</v>
      </c>
      <c r="G848" s="7">
        <f>Ведомственная!H120</f>
        <v>6877.7</v>
      </c>
      <c r="H848" s="7">
        <f>Ведомственная!I120</f>
        <v>7273.8</v>
      </c>
    </row>
    <row r="849" spans="1:11" ht="31.5" hidden="1">
      <c r="A849" s="207" t="s">
        <v>22</v>
      </c>
      <c r="B849" s="143" t="s">
        <v>111</v>
      </c>
      <c r="C849" s="143" t="s">
        <v>32</v>
      </c>
      <c r="D849" s="3" t="s">
        <v>24</v>
      </c>
      <c r="E849" s="3" t="s">
        <v>7</v>
      </c>
      <c r="F849" s="7">
        <f>Ведомственная!G121</f>
        <v>0</v>
      </c>
      <c r="G849" s="7">
        <f>Ведомственная!H121</f>
        <v>0</v>
      </c>
      <c r="H849" s="7">
        <f>Ведомственная!I121</f>
        <v>0</v>
      </c>
    </row>
    <row r="850" spans="1:11" hidden="1">
      <c r="A850" s="207" t="s">
        <v>10</v>
      </c>
      <c r="B850" s="143" t="s">
        <v>111</v>
      </c>
      <c r="C850" s="143" t="s">
        <v>36</v>
      </c>
      <c r="D850" s="3" t="s">
        <v>24</v>
      </c>
      <c r="E850" s="3" t="s">
        <v>7</v>
      </c>
      <c r="F850" s="7">
        <f>Ведомственная!G122</f>
        <v>0</v>
      </c>
      <c r="G850" s="7">
        <f>Ведомственная!H122</f>
        <v>0</v>
      </c>
      <c r="H850" s="7">
        <f>Ведомственная!I122</f>
        <v>0</v>
      </c>
    </row>
    <row r="851" spans="1:11" ht="37.5" hidden="1" customHeight="1">
      <c r="A851" s="2" t="s">
        <v>646</v>
      </c>
      <c r="B851" s="143" t="s">
        <v>645</v>
      </c>
      <c r="C851" s="143"/>
      <c r="D851" s="3"/>
      <c r="E851" s="3"/>
      <c r="F851" s="7">
        <f>SUM(F852:F853)</f>
        <v>0</v>
      </c>
      <c r="G851" s="7">
        <f t="shared" ref="G851:H851" si="352">SUM(G852:G853)</f>
        <v>0</v>
      </c>
      <c r="H851" s="7">
        <f t="shared" si="352"/>
        <v>0</v>
      </c>
    </row>
    <row r="852" spans="1:11" hidden="1">
      <c r="A852" s="207" t="s">
        <v>10</v>
      </c>
      <c r="B852" s="143" t="s">
        <v>645</v>
      </c>
      <c r="C852" s="143" t="s">
        <v>36</v>
      </c>
      <c r="D852" s="3" t="s">
        <v>24</v>
      </c>
      <c r="E852" s="3" t="s">
        <v>64</v>
      </c>
      <c r="F852" s="7">
        <f>Ведомственная!G139</f>
        <v>0</v>
      </c>
      <c r="G852" s="7">
        <f>Ведомственная!H139</f>
        <v>0</v>
      </c>
      <c r="H852" s="7">
        <f>Ведомственная!I139</f>
        <v>0</v>
      </c>
    </row>
    <row r="853" spans="1:11" hidden="1">
      <c r="A853" s="207" t="s">
        <v>10</v>
      </c>
      <c r="B853" s="154" t="s">
        <v>645</v>
      </c>
      <c r="C853" s="154" t="s">
        <v>36</v>
      </c>
      <c r="D853" s="3" t="s">
        <v>61</v>
      </c>
      <c r="E853" s="3" t="s">
        <v>24</v>
      </c>
      <c r="F853" s="7">
        <f>Ведомственная!G488</f>
        <v>0</v>
      </c>
      <c r="G853" s="7">
        <f>Ведомственная!H488</f>
        <v>0</v>
      </c>
      <c r="H853" s="7">
        <f>Ведомственная!I488</f>
        <v>0</v>
      </c>
    </row>
    <row r="854" spans="1:11" ht="153.75" customHeight="1">
      <c r="A854" s="144" t="s">
        <v>800</v>
      </c>
      <c r="B854" s="143" t="s">
        <v>126</v>
      </c>
      <c r="C854" s="20"/>
      <c r="D854" s="50"/>
      <c r="E854" s="50"/>
      <c r="F854" s="7">
        <f>SUM(F855:F856)</f>
        <v>325.10000000000002</v>
      </c>
      <c r="G854" s="7">
        <f t="shared" ref="G854:H854" si="353">SUM(G855:G856)</f>
        <v>325.10000000000002</v>
      </c>
      <c r="H854" s="7">
        <f t="shared" si="353"/>
        <v>325.10000000000002</v>
      </c>
    </row>
    <row r="855" spans="1:11" ht="63">
      <c r="A855" s="2" t="s">
        <v>21</v>
      </c>
      <c r="B855" s="143" t="s">
        <v>126</v>
      </c>
      <c r="C855" s="143" t="s">
        <v>31</v>
      </c>
      <c r="D855" s="143" t="s">
        <v>17</v>
      </c>
      <c r="E855" s="143" t="s">
        <v>7</v>
      </c>
      <c r="F855" s="7">
        <f>Ведомственная!G64</f>
        <v>308.3</v>
      </c>
      <c r="G855" s="7">
        <f>Ведомственная!H64</f>
        <v>308.3</v>
      </c>
      <c r="H855" s="7">
        <f>Ведомственная!I64</f>
        <v>308.3</v>
      </c>
    </row>
    <row r="856" spans="1:11" ht="31.5">
      <c r="A856" s="207" t="s">
        <v>22</v>
      </c>
      <c r="B856" s="143" t="s">
        <v>126</v>
      </c>
      <c r="C856" s="143" t="s">
        <v>32</v>
      </c>
      <c r="D856" s="143" t="s">
        <v>17</v>
      </c>
      <c r="E856" s="143" t="s">
        <v>7</v>
      </c>
      <c r="F856" s="7">
        <f>Ведомственная!G65</f>
        <v>16.8</v>
      </c>
      <c r="G856" s="7">
        <f>Ведомственная!H65</f>
        <v>16.8</v>
      </c>
      <c r="H856" s="7">
        <f>Ведомственная!I65</f>
        <v>16.8</v>
      </c>
    </row>
    <row r="857" spans="1:11" ht="47.25">
      <c r="A857" s="207" t="s">
        <v>286</v>
      </c>
      <c r="B857" s="143" t="s">
        <v>285</v>
      </c>
      <c r="C857" s="143"/>
      <c r="D857" s="143"/>
      <c r="E857" s="143"/>
      <c r="F857" s="7">
        <f>SUM(F858:F859)</f>
        <v>2367.9</v>
      </c>
      <c r="G857" s="7">
        <f t="shared" ref="G857:H857" si="354">SUM(G858:G859)</f>
        <v>2367.9</v>
      </c>
      <c r="H857" s="7">
        <f t="shared" si="354"/>
        <v>2367.9</v>
      </c>
    </row>
    <row r="858" spans="1:11" ht="63">
      <c r="A858" s="2" t="s">
        <v>21</v>
      </c>
      <c r="B858" s="143" t="s">
        <v>285</v>
      </c>
      <c r="C858" s="143" t="s">
        <v>31</v>
      </c>
      <c r="D858" s="143" t="s">
        <v>24</v>
      </c>
      <c r="E858" s="143" t="s">
        <v>7</v>
      </c>
      <c r="F858" s="7">
        <f>Ведомственная!G124</f>
        <v>2367.9</v>
      </c>
      <c r="G858" s="7">
        <f>Ведомственная!H124</f>
        <v>2367.9</v>
      </c>
      <c r="H858" s="7">
        <f>Ведомственная!I124</f>
        <v>2367.9</v>
      </c>
    </row>
    <row r="859" spans="1:11" ht="31.5" hidden="1">
      <c r="A859" s="207" t="s">
        <v>22</v>
      </c>
      <c r="B859" s="153" t="s">
        <v>285</v>
      </c>
      <c r="C859" s="153" t="s">
        <v>32</v>
      </c>
      <c r="D859" s="153" t="s">
        <v>24</v>
      </c>
      <c r="E859" s="153" t="s">
        <v>7</v>
      </c>
      <c r="F859" s="7">
        <f>Ведомственная!G125</f>
        <v>0</v>
      </c>
      <c r="G859" s="7">
        <f>Ведомственная!H125</f>
        <v>0</v>
      </c>
      <c r="H859" s="7">
        <f>Ведомственная!I125</f>
        <v>0</v>
      </c>
    </row>
    <row r="860" spans="1:11" ht="47.25">
      <c r="A860" s="207" t="s">
        <v>287</v>
      </c>
      <c r="B860" s="143" t="s">
        <v>127</v>
      </c>
      <c r="C860" s="20"/>
      <c r="D860" s="50"/>
      <c r="E860" s="50"/>
      <c r="F860" s="7">
        <f>SUM(F861:F862)</f>
        <v>293.8</v>
      </c>
      <c r="G860" s="7">
        <f t="shared" ref="G860:H860" si="355">SUM(G861:G862)</f>
        <v>293.8</v>
      </c>
      <c r="H860" s="7">
        <f t="shared" si="355"/>
        <v>293.8</v>
      </c>
    </row>
    <row r="861" spans="1:11" ht="54" customHeight="1">
      <c r="A861" s="211" t="s">
        <v>21</v>
      </c>
      <c r="B861" s="143" t="s">
        <v>127</v>
      </c>
      <c r="C861" s="143" t="s">
        <v>31</v>
      </c>
      <c r="D861" s="143" t="s">
        <v>61</v>
      </c>
      <c r="E861" s="143" t="s">
        <v>61</v>
      </c>
      <c r="F861" s="7">
        <f>SUM(Ведомственная!G505)</f>
        <v>284.3</v>
      </c>
      <c r="G861" s="7">
        <f>SUM(Ведомственная!H505)</f>
        <v>284.3</v>
      </c>
      <c r="H861" s="7">
        <f>SUM(Ведомственная!I505)</f>
        <v>284.3</v>
      </c>
    </row>
    <row r="862" spans="1:11" ht="31.5">
      <c r="A862" s="207" t="s">
        <v>22</v>
      </c>
      <c r="B862" s="143" t="s">
        <v>127</v>
      </c>
      <c r="C862" s="143" t="s">
        <v>32</v>
      </c>
      <c r="D862" s="143" t="s">
        <v>61</v>
      </c>
      <c r="E862" s="143" t="s">
        <v>61</v>
      </c>
      <c r="F862" s="7">
        <f>SUM(Ведомственная!G506)</f>
        <v>9.5</v>
      </c>
      <c r="G862" s="7">
        <f>SUM(Ведомственная!H506)</f>
        <v>9.5</v>
      </c>
      <c r="H862" s="7">
        <f>SUM(Ведомственная!I506)</f>
        <v>9.5</v>
      </c>
    </row>
    <row r="863" spans="1:11">
      <c r="A863" s="59" t="s">
        <v>112</v>
      </c>
      <c r="B863" s="52"/>
      <c r="C863" s="55"/>
      <c r="D863" s="55"/>
      <c r="E863" s="55"/>
      <c r="F863" s="54"/>
      <c r="G863" s="58">
        <v>130000</v>
      </c>
      <c r="H863" s="58">
        <v>250000</v>
      </c>
      <c r="J863" s="96"/>
      <c r="K863" s="96"/>
    </row>
    <row r="864" spans="1:11" ht="12" customHeight="1">
      <c r="A864" s="60" t="s">
        <v>81</v>
      </c>
      <c r="B864" s="61"/>
      <c r="C864" s="61"/>
      <c r="D864" s="61"/>
      <c r="E864" s="61"/>
      <c r="F864" s="62">
        <f>F9+F30+F41+F50+F62+F74+F89+F113+F133+F147+F184+F189+F194+F202+F210+F215+F229+F238+F263+F287+F298+F361+F377+F386+F403+F539+F544+F594++F757+F762+F817+F863+F36+F812</f>
        <v>8783544.3999999985</v>
      </c>
      <c r="G864" s="62">
        <f>G9+G30+G41+G50+G62+G74+G89+G113+G133+G147+G184+G189+G194+G202+G210+G215+G229+G238+G263+G287+G298+G361+G377+G386+G403+G539+G544+G594++G757+G762+G817+G863+G36+G812</f>
        <v>9183369.5</v>
      </c>
      <c r="H864" s="62">
        <f>H9+H30+H41+H50+H62+H74+H89+H113+H133+H147+H184+H189+H194+H202+H210+H215+H229+H238+H263+H287+H298+H361+H377+H386+H403+H539+H544+H594++H757+H762+H817+H863+H36+H812</f>
        <v>10285001.100000001</v>
      </c>
    </row>
    <row r="866" spans="6:8" hidden="1">
      <c r="F866" s="25">
        <f>Ведомственная!G1206</f>
        <v>8783544.3999999985</v>
      </c>
      <c r="G866" s="25">
        <f>Ведомственная!H1206</f>
        <v>9183369.5</v>
      </c>
      <c r="H866" s="25">
        <f>Ведомственная!I1206</f>
        <v>10285001.099999998</v>
      </c>
    </row>
    <row r="867" spans="6:8" hidden="1"/>
    <row r="868" spans="6:8" hidden="1">
      <c r="F868" s="25">
        <f>F866-F864</f>
        <v>0</v>
      </c>
      <c r="G868" s="25">
        <f t="shared" ref="G868:H868" si="356">G866-G864</f>
        <v>0</v>
      </c>
      <c r="H868" s="25">
        <f t="shared" si="356"/>
        <v>0</v>
      </c>
    </row>
  </sheetData>
  <mergeCells count="40">
    <mergeCell ref="A668:A671"/>
    <mergeCell ref="A697:A698"/>
    <mergeCell ref="A805:A806"/>
    <mergeCell ref="A699:A700"/>
    <mergeCell ref="A753:A754"/>
    <mergeCell ref="A755:A756"/>
    <mergeCell ref="A707:A709"/>
    <mergeCell ref="A703:A704"/>
    <mergeCell ref="A714:A715"/>
    <mergeCell ref="A6:H6"/>
    <mergeCell ref="A443:A445"/>
    <mergeCell ref="A446:A449"/>
    <mergeCell ref="A495:A497"/>
    <mergeCell ref="A490:A492"/>
    <mergeCell ref="A359:A360"/>
    <mergeCell ref="A356:A357"/>
    <mergeCell ref="A349:A350"/>
    <mergeCell ref="A344:A345"/>
    <mergeCell ref="A341:A342"/>
    <mergeCell ref="A338:A339"/>
    <mergeCell ref="A325:A326"/>
    <mergeCell ref="A322:A323"/>
    <mergeCell ref="A315:A316"/>
    <mergeCell ref="A261:A262"/>
    <mergeCell ref="A625:A626"/>
    <mergeCell ref="A645:A646"/>
    <mergeCell ref="A705:A706"/>
    <mergeCell ref="A843:A844"/>
    <mergeCell ref="A71:A73"/>
    <mergeCell ref="A309:A310"/>
    <mergeCell ref="A304:A305"/>
    <mergeCell ref="A537:A538"/>
    <mergeCell ref="A312:A313"/>
    <mergeCell ref="A672:A674"/>
    <mergeCell ref="A717:A718"/>
    <mergeCell ref="A793:A794"/>
    <mergeCell ref="A807:A808"/>
    <mergeCell ref="A801:A802"/>
    <mergeCell ref="A664:A666"/>
    <mergeCell ref="A661:A663"/>
  </mergeCells>
  <pageMargins left="0.51181102362204722" right="0.31496062992125984" top="0.59055118110236227" bottom="0" header="0.11811023622047245" footer="0"/>
  <pageSetup paperSize="9" scale="84" fitToHeight="5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K1212"/>
  <sheetViews>
    <sheetView tabSelected="1" topLeftCell="A7" zoomScale="90" zoomScaleNormal="90" workbookViewId="0">
      <pane xSplit="1" ySplit="2" topLeftCell="B567" activePane="bottomRight" state="frozen"/>
      <selection activeCell="A7" sqref="A7"/>
      <selection pane="topRight" activeCell="B7" sqref="B7"/>
      <selection pane="bottomLeft" activeCell="A9" sqref="A9"/>
      <selection pane="bottomRight" activeCell="L577" sqref="L577"/>
    </sheetView>
  </sheetViews>
  <sheetFormatPr defaultRowHeight="15.75" outlineLevelRow="1"/>
  <cols>
    <col min="1" max="1" width="80.85546875" style="13" customWidth="1"/>
    <col min="2" max="2" width="7.42578125" style="9" customWidth="1"/>
    <col min="3" max="3" width="7.28515625" style="14" customWidth="1"/>
    <col min="4" max="4" width="7.42578125" style="14" customWidth="1"/>
    <col min="5" max="5" width="15.5703125" style="14" customWidth="1"/>
    <col min="6" max="6" width="9.7109375" style="14" customWidth="1"/>
    <col min="7" max="8" width="20.140625" style="14" customWidth="1"/>
    <col min="9" max="9" width="18.42578125" style="14" customWidth="1"/>
    <col min="10" max="10" width="10.140625" style="6" bestFit="1" customWidth="1"/>
    <col min="11" max="11" width="14.28515625" style="6" customWidth="1"/>
    <col min="12" max="16384" width="9.140625" style="6"/>
  </cols>
  <sheetData>
    <row r="1" spans="1:9">
      <c r="A1" s="8"/>
      <c r="H1" s="1"/>
      <c r="I1" s="159" t="s">
        <v>688</v>
      </c>
    </row>
    <row r="2" spans="1:9">
      <c r="A2" s="12"/>
      <c r="H2" s="1"/>
      <c r="I2" s="166" t="s">
        <v>685</v>
      </c>
    </row>
    <row r="3" spans="1:9">
      <c r="H3" s="1"/>
      <c r="I3" s="166" t="s">
        <v>686</v>
      </c>
    </row>
    <row r="4" spans="1:9">
      <c r="H4" s="163"/>
      <c r="I4" s="166" t="s">
        <v>690</v>
      </c>
    </row>
    <row r="5" spans="1:9">
      <c r="B5" s="15" t="s">
        <v>692</v>
      </c>
    </row>
    <row r="6" spans="1:9">
      <c r="B6" s="16"/>
      <c r="I6" s="14" t="s">
        <v>105</v>
      </c>
    </row>
    <row r="7" spans="1:9">
      <c r="A7" s="232" t="s">
        <v>0</v>
      </c>
      <c r="B7" s="233" t="s">
        <v>1</v>
      </c>
      <c r="C7" s="233"/>
      <c r="D7" s="233"/>
      <c r="E7" s="233"/>
      <c r="F7" s="233"/>
      <c r="G7" s="229" t="s">
        <v>125</v>
      </c>
      <c r="H7" s="229" t="s">
        <v>565</v>
      </c>
      <c r="I7" s="229" t="s">
        <v>693</v>
      </c>
    </row>
    <row r="8" spans="1:9" ht="47.25">
      <c r="A8" s="232"/>
      <c r="B8" s="3" t="s">
        <v>2</v>
      </c>
      <c r="C8" s="18" t="s">
        <v>3</v>
      </c>
      <c r="D8" s="18" t="s">
        <v>4</v>
      </c>
      <c r="E8" s="18" t="s">
        <v>5</v>
      </c>
      <c r="F8" s="18" t="s">
        <v>54</v>
      </c>
      <c r="G8" s="230"/>
      <c r="H8" s="230"/>
      <c r="I8" s="231"/>
    </row>
    <row r="9" spans="1:9" s="19" customFormat="1">
      <c r="A9" s="60" t="s">
        <v>687</v>
      </c>
      <c r="B9" s="61" t="s">
        <v>28</v>
      </c>
      <c r="C9" s="120"/>
      <c r="D9" s="120"/>
      <c r="E9" s="120"/>
      <c r="F9" s="120"/>
      <c r="G9" s="62">
        <f>SUM(G10)+G30</f>
        <v>43945.4</v>
      </c>
      <c r="H9" s="62">
        <f>SUM(H10)+H30</f>
        <v>45601.4</v>
      </c>
      <c r="I9" s="62">
        <f>SUM(I10)+I30</f>
        <v>45601.4</v>
      </c>
    </row>
    <row r="10" spans="1:9">
      <c r="A10" s="185" t="s">
        <v>29</v>
      </c>
      <c r="B10" s="3"/>
      <c r="C10" s="3" t="s">
        <v>17</v>
      </c>
      <c r="D10" s="3"/>
      <c r="E10" s="3"/>
      <c r="F10" s="3"/>
      <c r="G10" s="5">
        <f>SUM(G11+G19)</f>
        <v>43945.4</v>
      </c>
      <c r="H10" s="5">
        <f>SUM(H11+H19)</f>
        <v>45601.4</v>
      </c>
      <c r="I10" s="5">
        <f>SUM(I11+I19)</f>
        <v>45601.4</v>
      </c>
    </row>
    <row r="11" spans="1:9" ht="47.25">
      <c r="A11" s="185" t="s">
        <v>30</v>
      </c>
      <c r="B11" s="3"/>
      <c r="C11" s="3" t="s">
        <v>17</v>
      </c>
      <c r="D11" s="3" t="s">
        <v>24</v>
      </c>
      <c r="E11" s="3"/>
      <c r="F11" s="3"/>
      <c r="G11" s="5">
        <f>SUM(G12)</f>
        <v>38157.5</v>
      </c>
      <c r="H11" s="5">
        <f>SUM(H12)</f>
        <v>39743.599999999999</v>
      </c>
      <c r="I11" s="5">
        <f>SUM(I12)</f>
        <v>39743.599999999999</v>
      </c>
    </row>
    <row r="12" spans="1:9" s="93" customFormat="1">
      <c r="A12" s="85" t="s">
        <v>82</v>
      </c>
      <c r="B12" s="94"/>
      <c r="C12" s="94" t="s">
        <v>17</v>
      </c>
      <c r="D12" s="94" t="s">
        <v>24</v>
      </c>
      <c r="E12" s="94" t="s">
        <v>83</v>
      </c>
      <c r="F12" s="94"/>
      <c r="G12" s="95">
        <f>SUM(G13)+G17</f>
        <v>38157.5</v>
      </c>
      <c r="H12" s="95">
        <f>SUM(H13)+H17</f>
        <v>39743.599999999999</v>
      </c>
      <c r="I12" s="95">
        <f>SUM(I13)+I17</f>
        <v>39743.599999999999</v>
      </c>
    </row>
    <row r="13" spans="1:9">
      <c r="A13" s="185" t="s">
        <v>27</v>
      </c>
      <c r="B13" s="3"/>
      <c r="C13" s="3" t="s">
        <v>17</v>
      </c>
      <c r="D13" s="3" t="s">
        <v>24</v>
      </c>
      <c r="E13" s="3" t="s">
        <v>41</v>
      </c>
      <c r="F13" s="3"/>
      <c r="G13" s="5">
        <f>SUM(G14+G15)+G16</f>
        <v>32548.5</v>
      </c>
      <c r="H13" s="5">
        <f>SUM(H14+H15)+H16</f>
        <v>34134.6</v>
      </c>
      <c r="I13" s="5">
        <f>SUM(I14+I15)+I16</f>
        <v>34134.6</v>
      </c>
    </row>
    <row r="14" spans="1:9" ht="47.25">
      <c r="A14" s="2" t="s">
        <v>21</v>
      </c>
      <c r="B14" s="3"/>
      <c r="C14" s="3" t="s">
        <v>17</v>
      </c>
      <c r="D14" s="3" t="s">
        <v>24</v>
      </c>
      <c r="E14" s="3" t="s">
        <v>41</v>
      </c>
      <c r="F14" s="3" t="s">
        <v>31</v>
      </c>
      <c r="G14" s="5">
        <v>32533.5</v>
      </c>
      <c r="H14" s="5">
        <v>34119.599999999999</v>
      </c>
      <c r="I14" s="5">
        <v>34119.599999999999</v>
      </c>
    </row>
    <row r="15" spans="1:9" ht="31.5">
      <c r="A15" s="185" t="s">
        <v>22</v>
      </c>
      <c r="B15" s="3"/>
      <c r="C15" s="3" t="s">
        <v>17</v>
      </c>
      <c r="D15" s="3" t="s">
        <v>24</v>
      </c>
      <c r="E15" s="3" t="s">
        <v>41</v>
      </c>
      <c r="F15" s="3" t="s">
        <v>32</v>
      </c>
      <c r="G15" s="7">
        <v>15</v>
      </c>
      <c r="H15" s="7">
        <v>15</v>
      </c>
      <c r="I15" s="7">
        <v>15</v>
      </c>
    </row>
    <row r="16" spans="1:9" hidden="1">
      <c r="A16" s="185" t="s">
        <v>19</v>
      </c>
      <c r="B16" s="3"/>
      <c r="C16" s="3" t="s">
        <v>17</v>
      </c>
      <c r="D16" s="3" t="s">
        <v>24</v>
      </c>
      <c r="E16" s="3" t="s">
        <v>41</v>
      </c>
      <c r="F16" s="3" t="s">
        <v>39</v>
      </c>
      <c r="G16" s="7"/>
      <c r="H16" s="7"/>
      <c r="I16" s="7"/>
    </row>
    <row r="17" spans="1:9" ht="31.5">
      <c r="A17" s="185" t="s">
        <v>788</v>
      </c>
      <c r="B17" s="3"/>
      <c r="C17" s="3" t="s">
        <v>17</v>
      </c>
      <c r="D17" s="3" t="s">
        <v>24</v>
      </c>
      <c r="E17" s="3" t="s">
        <v>42</v>
      </c>
      <c r="F17" s="3"/>
      <c r="G17" s="5">
        <f>SUM(G18)</f>
        <v>5609</v>
      </c>
      <c r="H17" s="5">
        <f>SUM(H18)</f>
        <v>5609</v>
      </c>
      <c r="I17" s="5">
        <f>SUM(I18)</f>
        <v>5609</v>
      </c>
    </row>
    <row r="18" spans="1:9" ht="47.25">
      <c r="A18" s="2" t="s">
        <v>21</v>
      </c>
      <c r="B18" s="3"/>
      <c r="C18" s="3" t="s">
        <v>17</v>
      </c>
      <c r="D18" s="3" t="s">
        <v>24</v>
      </c>
      <c r="E18" s="3" t="s">
        <v>42</v>
      </c>
      <c r="F18" s="3" t="s">
        <v>31</v>
      </c>
      <c r="G18" s="5">
        <v>5609</v>
      </c>
      <c r="H18" s="5">
        <v>5609</v>
      </c>
      <c r="I18" s="5">
        <v>5609</v>
      </c>
    </row>
    <row r="19" spans="1:9">
      <c r="A19" s="185" t="s">
        <v>33</v>
      </c>
      <c r="B19" s="3"/>
      <c r="C19" s="3" t="s">
        <v>17</v>
      </c>
      <c r="D19" s="3" t="s">
        <v>34</v>
      </c>
      <c r="E19" s="3"/>
      <c r="F19" s="3"/>
      <c r="G19" s="5">
        <f>SUM(G20)</f>
        <v>5787.9</v>
      </c>
      <c r="H19" s="5">
        <f>SUM(H20)</f>
        <v>5857.8</v>
      </c>
      <c r="I19" s="5">
        <f>SUM(I20)</f>
        <v>5857.8</v>
      </c>
    </row>
    <row r="20" spans="1:9" s="93" customFormat="1">
      <c r="A20" s="85" t="s">
        <v>82</v>
      </c>
      <c r="B20" s="94"/>
      <c r="C20" s="94" t="s">
        <v>17</v>
      </c>
      <c r="D20" s="94" t="s">
        <v>34</v>
      </c>
      <c r="E20" s="94" t="s">
        <v>83</v>
      </c>
      <c r="F20" s="94"/>
      <c r="G20" s="95">
        <f>SUM(G21+G24+G26)</f>
        <v>5787.9</v>
      </c>
      <c r="H20" s="95">
        <f>SUM(H21+H24+H26)</f>
        <v>5857.8</v>
      </c>
      <c r="I20" s="95">
        <f>SUM(I21+I24+I26)</f>
        <v>5857.8</v>
      </c>
    </row>
    <row r="21" spans="1:9">
      <c r="A21" s="185" t="s">
        <v>35</v>
      </c>
      <c r="B21" s="3"/>
      <c r="C21" s="3" t="s">
        <v>17</v>
      </c>
      <c r="D21" s="3" t="s">
        <v>34</v>
      </c>
      <c r="E21" s="3" t="s">
        <v>43</v>
      </c>
      <c r="F21" s="3"/>
      <c r="G21" s="7">
        <f>SUM(G22:G23)</f>
        <v>433.6</v>
      </c>
      <c r="H21" s="7">
        <f>SUM(H22:H23)</f>
        <v>433.6</v>
      </c>
      <c r="I21" s="7">
        <f>SUM(I22:I23)</f>
        <v>433.6</v>
      </c>
    </row>
    <row r="22" spans="1:9" ht="31.5">
      <c r="A22" s="185" t="s">
        <v>22</v>
      </c>
      <c r="B22" s="3"/>
      <c r="C22" s="3" t="s">
        <v>17</v>
      </c>
      <c r="D22" s="3" t="s">
        <v>34</v>
      </c>
      <c r="E22" s="3" t="s">
        <v>43</v>
      </c>
      <c r="F22" s="3" t="s">
        <v>32</v>
      </c>
      <c r="G22" s="7">
        <v>424.6</v>
      </c>
      <c r="H22" s="7">
        <v>424.6</v>
      </c>
      <c r="I22" s="7">
        <v>424.6</v>
      </c>
    </row>
    <row r="23" spans="1:9">
      <c r="A23" s="185" t="s">
        <v>10</v>
      </c>
      <c r="B23" s="3"/>
      <c r="C23" s="3" t="s">
        <v>17</v>
      </c>
      <c r="D23" s="3" t="s">
        <v>34</v>
      </c>
      <c r="E23" s="3" t="s">
        <v>43</v>
      </c>
      <c r="F23" s="3" t="s">
        <v>36</v>
      </c>
      <c r="G23" s="7">
        <v>9</v>
      </c>
      <c r="H23" s="7">
        <v>9</v>
      </c>
      <c r="I23" s="7">
        <v>9</v>
      </c>
    </row>
    <row r="24" spans="1:9" ht="31.5">
      <c r="A24" s="185" t="s">
        <v>37</v>
      </c>
      <c r="B24" s="3"/>
      <c r="C24" s="3" t="s">
        <v>17</v>
      </c>
      <c r="D24" s="3" t="s">
        <v>34</v>
      </c>
      <c r="E24" s="3" t="s">
        <v>44</v>
      </c>
      <c r="F24" s="3"/>
      <c r="G24" s="7">
        <f>SUM(G25)</f>
        <v>536.79999999999995</v>
      </c>
      <c r="H24" s="7">
        <f>SUM(H25)</f>
        <v>606.70000000000005</v>
      </c>
      <c r="I24" s="7">
        <f>SUM(I25)</f>
        <v>606.70000000000005</v>
      </c>
    </row>
    <row r="25" spans="1:9" ht="31.5">
      <c r="A25" s="185" t="s">
        <v>22</v>
      </c>
      <c r="B25" s="3"/>
      <c r="C25" s="3" t="s">
        <v>17</v>
      </c>
      <c r="D25" s="3" t="s">
        <v>34</v>
      </c>
      <c r="E25" s="3" t="s">
        <v>44</v>
      </c>
      <c r="F25" s="3" t="s">
        <v>32</v>
      </c>
      <c r="G25" s="7">
        <v>536.79999999999995</v>
      </c>
      <c r="H25" s="7">
        <v>606.70000000000005</v>
      </c>
      <c r="I25" s="7">
        <v>606.70000000000005</v>
      </c>
    </row>
    <row r="26" spans="1:9" ht="31.5">
      <c r="A26" s="185" t="s">
        <v>38</v>
      </c>
      <c r="B26" s="3"/>
      <c r="C26" s="3" t="s">
        <v>17</v>
      </c>
      <c r="D26" s="3" t="s">
        <v>34</v>
      </c>
      <c r="E26" s="3" t="s">
        <v>45</v>
      </c>
      <c r="F26" s="3"/>
      <c r="G26" s="5">
        <f>SUM(G27:G28)</f>
        <v>4817.5</v>
      </c>
      <c r="H26" s="5">
        <f>SUM(H27:H28)</f>
        <v>4817.5</v>
      </c>
      <c r="I26" s="5">
        <f>SUM(I27:I28)</f>
        <v>4817.5</v>
      </c>
    </row>
    <row r="27" spans="1:9" ht="31.5">
      <c r="A27" s="185" t="s">
        <v>22</v>
      </c>
      <c r="B27" s="3"/>
      <c r="C27" s="3" t="s">
        <v>17</v>
      </c>
      <c r="D27" s="3" t="s">
        <v>34</v>
      </c>
      <c r="E27" s="3" t="s">
        <v>45</v>
      </c>
      <c r="F27" s="3" t="s">
        <v>32</v>
      </c>
      <c r="G27" s="5">
        <v>2920</v>
      </c>
      <c r="H27" s="5">
        <v>2920</v>
      </c>
      <c r="I27" s="5">
        <v>2920</v>
      </c>
    </row>
    <row r="28" spans="1:9">
      <c r="A28" s="185" t="s">
        <v>19</v>
      </c>
      <c r="B28" s="3"/>
      <c r="C28" s="3" t="s">
        <v>17</v>
      </c>
      <c r="D28" s="3" t="s">
        <v>34</v>
      </c>
      <c r="E28" s="3" t="s">
        <v>45</v>
      </c>
      <c r="F28" s="3" t="s">
        <v>39</v>
      </c>
      <c r="G28" s="5">
        <v>1897.5</v>
      </c>
      <c r="H28" s="5">
        <v>1897.5</v>
      </c>
      <c r="I28" s="5">
        <v>1897.5</v>
      </c>
    </row>
    <row r="29" spans="1:9">
      <c r="A29" s="185" t="s">
        <v>46</v>
      </c>
      <c r="B29" s="3"/>
      <c r="C29" s="3" t="s">
        <v>47</v>
      </c>
      <c r="D29" s="3"/>
      <c r="E29" s="3"/>
      <c r="F29" s="3"/>
      <c r="G29" s="5">
        <f t="shared" ref="G29:I32" si="0">SUM(G30)</f>
        <v>0</v>
      </c>
      <c r="H29" s="5">
        <f t="shared" si="0"/>
        <v>0</v>
      </c>
      <c r="I29" s="5">
        <f t="shared" si="0"/>
        <v>0</v>
      </c>
    </row>
    <row r="30" spans="1:9" hidden="1">
      <c r="A30" s="2" t="s">
        <v>113</v>
      </c>
      <c r="B30" s="18"/>
      <c r="C30" s="186" t="s">
        <v>47</v>
      </c>
      <c r="D30" s="186" t="s">
        <v>61</v>
      </c>
      <c r="E30" s="3"/>
      <c r="F30" s="3"/>
      <c r="G30" s="5">
        <f t="shared" si="0"/>
        <v>0</v>
      </c>
      <c r="H30" s="5">
        <f t="shared" si="0"/>
        <v>0</v>
      </c>
      <c r="I30" s="5">
        <f t="shared" si="0"/>
        <v>0</v>
      </c>
    </row>
    <row r="31" spans="1:9" s="93" customFormat="1" hidden="1">
      <c r="A31" s="85" t="s">
        <v>82</v>
      </c>
      <c r="B31" s="94"/>
      <c r="C31" s="90" t="s">
        <v>47</v>
      </c>
      <c r="D31" s="90" t="s">
        <v>61</v>
      </c>
      <c r="E31" s="94" t="s">
        <v>83</v>
      </c>
      <c r="F31" s="94"/>
      <c r="G31" s="95">
        <f t="shared" si="0"/>
        <v>0</v>
      </c>
      <c r="H31" s="95">
        <f t="shared" si="0"/>
        <v>0</v>
      </c>
      <c r="I31" s="95">
        <f t="shared" si="0"/>
        <v>0</v>
      </c>
    </row>
    <row r="32" spans="1:9" ht="31.5" hidden="1">
      <c r="A32" s="185" t="s">
        <v>38</v>
      </c>
      <c r="B32" s="3"/>
      <c r="C32" s="186" t="s">
        <v>47</v>
      </c>
      <c r="D32" s="186" t="s">
        <v>61</v>
      </c>
      <c r="E32" s="3" t="s">
        <v>45</v>
      </c>
      <c r="F32" s="3"/>
      <c r="G32" s="5">
        <f t="shared" si="0"/>
        <v>0</v>
      </c>
      <c r="H32" s="5">
        <f t="shared" si="0"/>
        <v>0</v>
      </c>
      <c r="I32" s="5">
        <f t="shared" si="0"/>
        <v>0</v>
      </c>
    </row>
    <row r="33" spans="1:9" ht="31.5" hidden="1">
      <c r="A33" s="185" t="s">
        <v>22</v>
      </c>
      <c r="B33" s="3"/>
      <c r="C33" s="186" t="s">
        <v>47</v>
      </c>
      <c r="D33" s="186" t="s">
        <v>61</v>
      </c>
      <c r="E33" s="3" t="s">
        <v>45</v>
      </c>
      <c r="F33" s="3" t="s">
        <v>32</v>
      </c>
      <c r="G33" s="5"/>
      <c r="H33" s="5"/>
      <c r="I33" s="5"/>
    </row>
    <row r="34" spans="1:9" s="19" customFormat="1">
      <c r="A34" s="60" t="s">
        <v>698</v>
      </c>
      <c r="B34" s="120">
        <v>283</v>
      </c>
      <c r="C34" s="121"/>
      <c r="D34" s="121"/>
      <c r="E34" s="121"/>
      <c r="F34" s="121"/>
      <c r="G34" s="122">
        <f>SUM(G35+G116+G182+G507+G544)+G321+G568+G537+G530</f>
        <v>2067645.2000000002</v>
      </c>
      <c r="H34" s="122">
        <f>SUM(H35+H116+H182+H507+H544)+H321+H568+H537+H530</f>
        <v>2025684.5</v>
      </c>
      <c r="I34" s="122">
        <f>SUM(I35+I116+I182+I507+I544)+I321+I568+I537+I530</f>
        <v>2890877.0999999996</v>
      </c>
    </row>
    <row r="35" spans="1:9">
      <c r="A35" s="185" t="s">
        <v>29</v>
      </c>
      <c r="B35" s="18"/>
      <c r="C35" s="186" t="s">
        <v>17</v>
      </c>
      <c r="D35" s="186"/>
      <c r="E35" s="186"/>
      <c r="F35" s="20"/>
      <c r="G35" s="7">
        <f>G36+G42+G66+G70</f>
        <v>394192.59999999992</v>
      </c>
      <c r="H35" s="7">
        <f t="shared" ref="H35:I35" si="1">H36+H42+H66+H70</f>
        <v>400258.69999999995</v>
      </c>
      <c r="I35" s="7">
        <f t="shared" si="1"/>
        <v>467432.6</v>
      </c>
    </row>
    <row r="36" spans="1:9" ht="31.5">
      <c r="A36" s="185" t="s">
        <v>57</v>
      </c>
      <c r="B36" s="18"/>
      <c r="C36" s="186" t="s">
        <v>17</v>
      </c>
      <c r="D36" s="186" t="s">
        <v>20</v>
      </c>
      <c r="E36" s="186"/>
      <c r="F36" s="20"/>
      <c r="G36" s="7">
        <f t="shared" ref="G36:I40" si="2">SUM(G37)</f>
        <v>7595.6</v>
      </c>
      <c r="H36" s="7">
        <f t="shared" si="2"/>
        <v>7595.6</v>
      </c>
      <c r="I36" s="7">
        <f t="shared" si="2"/>
        <v>7595.6</v>
      </c>
    </row>
    <row r="37" spans="1:9" s="93" customFormat="1" ht="31.5">
      <c r="A37" s="85" t="s">
        <v>704</v>
      </c>
      <c r="B37" s="102"/>
      <c r="C37" s="90" t="s">
        <v>17</v>
      </c>
      <c r="D37" s="90" t="s">
        <v>20</v>
      </c>
      <c r="E37" s="91" t="s">
        <v>129</v>
      </c>
      <c r="F37" s="91"/>
      <c r="G37" s="92">
        <f>G38</f>
        <v>7595.6</v>
      </c>
      <c r="H37" s="92">
        <f>H38</f>
        <v>7595.6</v>
      </c>
      <c r="I37" s="92">
        <f>I38</f>
        <v>7595.6</v>
      </c>
    </row>
    <row r="38" spans="1:9">
      <c r="A38" s="185" t="s">
        <v>147</v>
      </c>
      <c r="B38" s="18"/>
      <c r="C38" s="186" t="s">
        <v>17</v>
      </c>
      <c r="D38" s="186" t="s">
        <v>20</v>
      </c>
      <c r="E38" s="186" t="s">
        <v>150</v>
      </c>
      <c r="F38" s="20"/>
      <c r="G38" s="7">
        <f>G39</f>
        <v>7595.6</v>
      </c>
      <c r="H38" s="7">
        <f t="shared" ref="H38:I38" si="3">H39</f>
        <v>7595.6</v>
      </c>
      <c r="I38" s="7">
        <f t="shared" si="3"/>
        <v>7595.6</v>
      </c>
    </row>
    <row r="39" spans="1:9" ht="31.5">
      <c r="A39" s="185" t="s">
        <v>731</v>
      </c>
      <c r="B39" s="18"/>
      <c r="C39" s="186" t="s">
        <v>17</v>
      </c>
      <c r="D39" s="186" t="s">
        <v>20</v>
      </c>
      <c r="E39" s="186" t="s">
        <v>148</v>
      </c>
      <c r="F39" s="20"/>
      <c r="G39" s="7">
        <f>G40</f>
        <v>7595.6</v>
      </c>
      <c r="H39" s="7">
        <f t="shared" ref="H39:I39" si="4">H40</f>
        <v>7595.6</v>
      </c>
      <c r="I39" s="7">
        <f t="shared" si="4"/>
        <v>7595.6</v>
      </c>
    </row>
    <row r="40" spans="1:9">
      <c r="A40" s="185" t="s">
        <v>88</v>
      </c>
      <c r="B40" s="18"/>
      <c r="C40" s="186" t="s">
        <v>17</v>
      </c>
      <c r="D40" s="186" t="s">
        <v>20</v>
      </c>
      <c r="E40" s="186" t="s">
        <v>149</v>
      </c>
      <c r="F40" s="186"/>
      <c r="G40" s="7">
        <f t="shared" si="2"/>
        <v>7595.6</v>
      </c>
      <c r="H40" s="7">
        <f t="shared" si="2"/>
        <v>7595.6</v>
      </c>
      <c r="I40" s="7">
        <f t="shared" si="2"/>
        <v>7595.6</v>
      </c>
    </row>
    <row r="41" spans="1:9" ht="47.25">
      <c r="A41" s="2" t="s">
        <v>21</v>
      </c>
      <c r="B41" s="18"/>
      <c r="C41" s="186" t="s">
        <v>17</v>
      </c>
      <c r="D41" s="186" t="s">
        <v>20</v>
      </c>
      <c r="E41" s="186" t="s">
        <v>149</v>
      </c>
      <c r="F41" s="186" t="s">
        <v>31</v>
      </c>
      <c r="G41" s="7">
        <v>7595.6</v>
      </c>
      <c r="H41" s="7">
        <v>7595.6</v>
      </c>
      <c r="I41" s="7">
        <v>7595.6</v>
      </c>
    </row>
    <row r="42" spans="1:9" ht="31.5">
      <c r="A42" s="185" t="s">
        <v>97</v>
      </c>
      <c r="B42" s="18"/>
      <c r="C42" s="186" t="s">
        <v>17</v>
      </c>
      <c r="D42" s="186" t="s">
        <v>7</v>
      </c>
      <c r="E42" s="20"/>
      <c r="F42" s="20"/>
      <c r="G42" s="7">
        <f>G43+G50+G56+G62</f>
        <v>325815.99999999994</v>
      </c>
      <c r="H42" s="7">
        <f>SUM(H43)+H50+H62+H56</f>
        <v>348749.8</v>
      </c>
      <c r="I42" s="7">
        <f>SUM(I43)+I50+I62+I56</f>
        <v>348749.8</v>
      </c>
    </row>
    <row r="43" spans="1:9" s="93" customFormat="1" ht="31.5">
      <c r="A43" s="85" t="s">
        <v>704</v>
      </c>
      <c r="B43" s="102"/>
      <c r="C43" s="90" t="s">
        <v>17</v>
      </c>
      <c r="D43" s="90" t="s">
        <v>7</v>
      </c>
      <c r="E43" s="91" t="s">
        <v>129</v>
      </c>
      <c r="F43" s="91"/>
      <c r="G43" s="92">
        <f>G44</f>
        <v>316594.09999999998</v>
      </c>
      <c r="H43" s="92">
        <f t="shared" ref="H43:I43" si="5">H44</f>
        <v>339527.9</v>
      </c>
      <c r="I43" s="92">
        <f t="shared" si="5"/>
        <v>339527.9</v>
      </c>
    </row>
    <row r="44" spans="1:9">
      <c r="A44" s="185" t="s">
        <v>147</v>
      </c>
      <c r="B44" s="18"/>
      <c r="C44" s="186" t="s">
        <v>17</v>
      </c>
      <c r="D44" s="186" t="s">
        <v>7</v>
      </c>
      <c r="E44" s="186" t="s">
        <v>150</v>
      </c>
      <c r="F44" s="20"/>
      <c r="G44" s="7">
        <f>G45</f>
        <v>316594.09999999998</v>
      </c>
      <c r="H44" s="7">
        <f t="shared" ref="H44:I44" si="6">H45</f>
        <v>339527.9</v>
      </c>
      <c r="I44" s="7">
        <f t="shared" si="6"/>
        <v>339527.9</v>
      </c>
    </row>
    <row r="45" spans="1:9" ht="31.5">
      <c r="A45" s="185" t="s">
        <v>731</v>
      </c>
      <c r="B45" s="18"/>
      <c r="C45" s="186" t="s">
        <v>17</v>
      </c>
      <c r="D45" s="186" t="s">
        <v>7</v>
      </c>
      <c r="E45" s="186" t="s">
        <v>148</v>
      </c>
      <c r="F45" s="20"/>
      <c r="G45" s="7">
        <f>G46</f>
        <v>316594.09999999998</v>
      </c>
      <c r="H45" s="7">
        <f t="shared" ref="H45:I45" si="7">H46</f>
        <v>339527.9</v>
      </c>
      <c r="I45" s="7">
        <f t="shared" si="7"/>
        <v>339527.9</v>
      </c>
    </row>
    <row r="46" spans="1:9">
      <c r="A46" s="185" t="s">
        <v>27</v>
      </c>
      <c r="B46" s="18"/>
      <c r="C46" s="186" t="s">
        <v>17</v>
      </c>
      <c r="D46" s="186" t="s">
        <v>7</v>
      </c>
      <c r="E46" s="186" t="s">
        <v>151</v>
      </c>
      <c r="F46" s="186"/>
      <c r="G46" s="7">
        <f>SUM(G47:G49)</f>
        <v>316594.09999999998</v>
      </c>
      <c r="H46" s="7">
        <f>SUM(H47:H49)</f>
        <v>339527.9</v>
      </c>
      <c r="I46" s="7">
        <f>SUM(I47:I49)</f>
        <v>339527.9</v>
      </c>
    </row>
    <row r="47" spans="1:9" ht="47.25">
      <c r="A47" s="2" t="s">
        <v>21</v>
      </c>
      <c r="B47" s="18"/>
      <c r="C47" s="186" t="s">
        <v>17</v>
      </c>
      <c r="D47" s="186" t="s">
        <v>7</v>
      </c>
      <c r="E47" s="186" t="s">
        <v>151</v>
      </c>
      <c r="F47" s="186" t="s">
        <v>31</v>
      </c>
      <c r="G47" s="7">
        <v>316495.59999999998</v>
      </c>
      <c r="H47" s="7">
        <v>339429.4</v>
      </c>
      <c r="I47" s="7">
        <v>339429.4</v>
      </c>
    </row>
    <row r="48" spans="1:9" ht="31.5">
      <c r="A48" s="185" t="s">
        <v>22</v>
      </c>
      <c r="B48" s="18"/>
      <c r="C48" s="186" t="s">
        <v>17</v>
      </c>
      <c r="D48" s="186" t="s">
        <v>7</v>
      </c>
      <c r="E48" s="186" t="s">
        <v>151</v>
      </c>
      <c r="F48" s="186" t="s">
        <v>32</v>
      </c>
      <c r="G48" s="7">
        <v>98.5</v>
      </c>
      <c r="H48" s="7">
        <v>98.5</v>
      </c>
      <c r="I48" s="7">
        <v>98.5</v>
      </c>
    </row>
    <row r="49" spans="1:9" hidden="1">
      <c r="A49" s="185" t="s">
        <v>19</v>
      </c>
      <c r="B49" s="18"/>
      <c r="C49" s="186" t="s">
        <v>17</v>
      </c>
      <c r="D49" s="186" t="s">
        <v>7</v>
      </c>
      <c r="E49" s="186" t="s">
        <v>151</v>
      </c>
      <c r="F49" s="186" t="s">
        <v>39</v>
      </c>
      <c r="G49" s="7"/>
      <c r="H49" s="7"/>
      <c r="I49" s="7"/>
    </row>
    <row r="50" spans="1:9" s="93" customFormat="1" ht="31.5">
      <c r="A50" s="85" t="s">
        <v>705</v>
      </c>
      <c r="B50" s="91"/>
      <c r="C50" s="90" t="s">
        <v>17</v>
      </c>
      <c r="D50" s="90" t="s">
        <v>7</v>
      </c>
      <c r="E50" s="90" t="s">
        <v>130</v>
      </c>
      <c r="F50" s="91"/>
      <c r="G50" s="92">
        <f>G51</f>
        <v>1271</v>
      </c>
      <c r="H50" s="92">
        <f t="shared" ref="H50:I50" si="8">H51</f>
        <v>1271</v>
      </c>
      <c r="I50" s="92">
        <f t="shared" si="8"/>
        <v>1271</v>
      </c>
    </row>
    <row r="51" spans="1:9">
      <c r="A51" s="185" t="s">
        <v>147</v>
      </c>
      <c r="B51" s="20"/>
      <c r="C51" s="186" t="s">
        <v>17</v>
      </c>
      <c r="D51" s="186" t="s">
        <v>7</v>
      </c>
      <c r="E51" s="20" t="s">
        <v>152</v>
      </c>
      <c r="F51" s="20"/>
      <c r="G51" s="7">
        <f>G52</f>
        <v>1271</v>
      </c>
      <c r="H51" s="7">
        <f t="shared" ref="H51:I51" si="9">H52</f>
        <v>1271</v>
      </c>
      <c r="I51" s="7">
        <f t="shared" si="9"/>
        <v>1271</v>
      </c>
    </row>
    <row r="52" spans="1:9" ht="54.75" customHeight="1">
      <c r="A52" s="185" t="s">
        <v>765</v>
      </c>
      <c r="B52" s="20"/>
      <c r="C52" s="186" t="s">
        <v>17</v>
      </c>
      <c r="D52" s="186" t="s">
        <v>7</v>
      </c>
      <c r="E52" s="20" t="s">
        <v>153</v>
      </c>
      <c r="F52" s="20"/>
      <c r="G52" s="7">
        <f>G53</f>
        <v>1271</v>
      </c>
      <c r="H52" s="7">
        <f t="shared" ref="H52:I52" si="10">H53</f>
        <v>1271</v>
      </c>
      <c r="I52" s="7">
        <f t="shared" si="10"/>
        <v>1271</v>
      </c>
    </row>
    <row r="53" spans="1:9" ht="31.5">
      <c r="A53" s="185" t="s">
        <v>284</v>
      </c>
      <c r="B53" s="20"/>
      <c r="C53" s="186" t="s">
        <v>17</v>
      </c>
      <c r="D53" s="186" t="s">
        <v>7</v>
      </c>
      <c r="E53" s="20" t="s">
        <v>154</v>
      </c>
      <c r="F53" s="20"/>
      <c r="G53" s="7">
        <f>SUM(G54:G55)</f>
        <v>1271</v>
      </c>
      <c r="H53" s="7">
        <f>SUM(H54:H55)</f>
        <v>1271</v>
      </c>
      <c r="I53" s="7">
        <f>SUM(I54:I55)</f>
        <v>1271</v>
      </c>
    </row>
    <row r="54" spans="1:9" ht="47.25">
      <c r="A54" s="2" t="s">
        <v>21</v>
      </c>
      <c r="B54" s="20"/>
      <c r="C54" s="186" t="s">
        <v>17</v>
      </c>
      <c r="D54" s="186" t="s">
        <v>7</v>
      </c>
      <c r="E54" s="20" t="s">
        <v>154</v>
      </c>
      <c r="F54" s="20">
        <v>100</v>
      </c>
      <c r="G54" s="7">
        <v>1210.4000000000001</v>
      </c>
      <c r="H54" s="7">
        <v>1210.4000000000001</v>
      </c>
      <c r="I54" s="7">
        <v>1210.4000000000001</v>
      </c>
    </row>
    <row r="55" spans="1:9" ht="31.5">
      <c r="A55" s="185" t="s">
        <v>22</v>
      </c>
      <c r="B55" s="20"/>
      <c r="C55" s="186" t="s">
        <v>17</v>
      </c>
      <c r="D55" s="186" t="s">
        <v>7</v>
      </c>
      <c r="E55" s="20" t="s">
        <v>154</v>
      </c>
      <c r="F55" s="186" t="s">
        <v>32</v>
      </c>
      <c r="G55" s="7">
        <v>60.6</v>
      </c>
      <c r="H55" s="7">
        <v>60.6</v>
      </c>
      <c r="I55" s="7">
        <v>60.6</v>
      </c>
    </row>
    <row r="56" spans="1:9" s="93" customFormat="1" ht="34.5" customHeight="1">
      <c r="A56" s="85" t="s">
        <v>706</v>
      </c>
      <c r="B56" s="102"/>
      <c r="C56" s="90" t="s">
        <v>17</v>
      </c>
      <c r="D56" s="90" t="s">
        <v>7</v>
      </c>
      <c r="E56" s="90" t="s">
        <v>131</v>
      </c>
      <c r="F56" s="90"/>
      <c r="G56" s="92">
        <f>G57</f>
        <v>7625.8</v>
      </c>
      <c r="H56" s="92">
        <f t="shared" ref="H56:I57" si="11">H57</f>
        <v>7625.8</v>
      </c>
      <c r="I56" s="92">
        <f t="shared" si="11"/>
        <v>7625.8</v>
      </c>
    </row>
    <row r="57" spans="1:9">
      <c r="A57" s="185" t="s">
        <v>147</v>
      </c>
      <c r="B57" s="18"/>
      <c r="C57" s="186" t="s">
        <v>17</v>
      </c>
      <c r="D57" s="186" t="s">
        <v>7</v>
      </c>
      <c r="E57" s="186" t="s">
        <v>155</v>
      </c>
      <c r="F57" s="186"/>
      <c r="G57" s="7">
        <f>G58</f>
        <v>7625.8</v>
      </c>
      <c r="H57" s="7">
        <f t="shared" si="11"/>
        <v>7625.8</v>
      </c>
      <c r="I57" s="7">
        <f t="shared" si="11"/>
        <v>7625.8</v>
      </c>
    </row>
    <row r="58" spans="1:9" ht="31.5">
      <c r="A58" s="185" t="s">
        <v>202</v>
      </c>
      <c r="B58" s="18"/>
      <c r="C58" s="186" t="s">
        <v>17</v>
      </c>
      <c r="D58" s="186" t="s">
        <v>7</v>
      </c>
      <c r="E58" s="186" t="s">
        <v>200</v>
      </c>
      <c r="F58" s="186"/>
      <c r="G58" s="7">
        <f>G59</f>
        <v>7625.8</v>
      </c>
      <c r="H58" s="7">
        <f t="shared" ref="H58:I58" si="12">H59</f>
        <v>7625.8</v>
      </c>
      <c r="I58" s="7">
        <f t="shared" si="12"/>
        <v>7625.8</v>
      </c>
    </row>
    <row r="59" spans="1:9" ht="31.5">
      <c r="A59" s="185" t="s">
        <v>282</v>
      </c>
      <c r="B59" s="18"/>
      <c r="C59" s="186" t="s">
        <v>17</v>
      </c>
      <c r="D59" s="186" t="s">
        <v>7</v>
      </c>
      <c r="E59" s="186" t="s">
        <v>810</v>
      </c>
      <c r="F59" s="186"/>
      <c r="G59" s="7">
        <f>SUM(G60:G61)</f>
        <v>7625.8</v>
      </c>
      <c r="H59" s="7">
        <f>SUM(H60:H61)</f>
        <v>7625.8</v>
      </c>
      <c r="I59" s="7">
        <f>SUM(I60:I61)</f>
        <v>7625.8</v>
      </c>
    </row>
    <row r="60" spans="1:9" ht="47.25">
      <c r="A60" s="2" t="s">
        <v>21</v>
      </c>
      <c r="B60" s="18"/>
      <c r="C60" s="186" t="s">
        <v>17</v>
      </c>
      <c r="D60" s="186" t="s">
        <v>7</v>
      </c>
      <c r="E60" s="186" t="s">
        <v>810</v>
      </c>
      <c r="F60" s="20">
        <v>100</v>
      </c>
      <c r="G60" s="7">
        <v>7262.6</v>
      </c>
      <c r="H60" s="7">
        <v>7262.6</v>
      </c>
      <c r="I60" s="7">
        <v>7262.6</v>
      </c>
    </row>
    <row r="61" spans="1:9" ht="31.5">
      <c r="A61" s="185" t="s">
        <v>22</v>
      </c>
      <c r="B61" s="18"/>
      <c r="C61" s="186" t="s">
        <v>17</v>
      </c>
      <c r="D61" s="186" t="s">
        <v>7</v>
      </c>
      <c r="E61" s="186" t="s">
        <v>810</v>
      </c>
      <c r="F61" s="186" t="s">
        <v>32</v>
      </c>
      <c r="G61" s="7">
        <v>363.2</v>
      </c>
      <c r="H61" s="7">
        <v>363.2</v>
      </c>
      <c r="I61" s="7">
        <v>363.2</v>
      </c>
    </row>
    <row r="62" spans="1:9">
      <c r="A62" s="185" t="s">
        <v>82</v>
      </c>
      <c r="B62" s="18"/>
      <c r="C62" s="186" t="s">
        <v>17</v>
      </c>
      <c r="D62" s="186" t="s">
        <v>7</v>
      </c>
      <c r="E62" s="186" t="s">
        <v>83</v>
      </c>
      <c r="F62" s="186"/>
      <c r="G62" s="7">
        <f>SUM(G63)</f>
        <v>325.10000000000002</v>
      </c>
      <c r="H62" s="7">
        <f>SUM(H63)</f>
        <v>325.10000000000002</v>
      </c>
      <c r="I62" s="7">
        <f>SUM(I63)</f>
        <v>325.10000000000002</v>
      </c>
    </row>
    <row r="63" spans="1:9" ht="157.5">
      <c r="A63" s="63" t="s">
        <v>800</v>
      </c>
      <c r="B63" s="18"/>
      <c r="C63" s="186" t="s">
        <v>17</v>
      </c>
      <c r="D63" s="186" t="s">
        <v>7</v>
      </c>
      <c r="E63" s="186" t="s">
        <v>126</v>
      </c>
      <c r="F63" s="20"/>
      <c r="G63" s="7">
        <f>SUM(G64:G65)</f>
        <v>325.10000000000002</v>
      </c>
      <c r="H63" s="7">
        <f>SUM(H64:H65)</f>
        <v>325.10000000000002</v>
      </c>
      <c r="I63" s="7">
        <f>SUM(I64:I65)</f>
        <v>325.10000000000002</v>
      </c>
    </row>
    <row r="64" spans="1:9" ht="47.25">
      <c r="A64" s="2" t="s">
        <v>21</v>
      </c>
      <c r="B64" s="18"/>
      <c r="C64" s="186" t="s">
        <v>17</v>
      </c>
      <c r="D64" s="186" t="s">
        <v>7</v>
      </c>
      <c r="E64" s="186" t="s">
        <v>126</v>
      </c>
      <c r="F64" s="186" t="s">
        <v>31</v>
      </c>
      <c r="G64" s="7">
        <v>308.3</v>
      </c>
      <c r="H64" s="7">
        <v>308.3</v>
      </c>
      <c r="I64" s="7">
        <v>308.3</v>
      </c>
    </row>
    <row r="65" spans="1:9" ht="31.5">
      <c r="A65" s="185" t="s">
        <v>22</v>
      </c>
      <c r="B65" s="18"/>
      <c r="C65" s="186" t="s">
        <v>17</v>
      </c>
      <c r="D65" s="186" t="s">
        <v>7</v>
      </c>
      <c r="E65" s="186" t="s">
        <v>126</v>
      </c>
      <c r="F65" s="186" t="s">
        <v>32</v>
      </c>
      <c r="G65" s="7">
        <v>16.8</v>
      </c>
      <c r="H65" s="7">
        <v>16.8</v>
      </c>
      <c r="I65" s="7">
        <v>16.8</v>
      </c>
    </row>
    <row r="66" spans="1:9">
      <c r="A66" s="185" t="s">
        <v>60</v>
      </c>
      <c r="B66" s="18"/>
      <c r="C66" s="186" t="s">
        <v>17</v>
      </c>
      <c r="D66" s="186" t="s">
        <v>61</v>
      </c>
      <c r="E66" s="186"/>
      <c r="F66" s="186"/>
      <c r="G66" s="7">
        <f t="shared" ref="G66:I68" si="13">SUM(G67)</f>
        <v>162.19999999999999</v>
      </c>
      <c r="H66" s="7">
        <f t="shared" si="13"/>
        <v>10.9</v>
      </c>
      <c r="I66" s="7">
        <f t="shared" si="13"/>
        <v>11.8</v>
      </c>
    </row>
    <row r="67" spans="1:9">
      <c r="A67" s="185" t="s">
        <v>106</v>
      </c>
      <c r="B67" s="18"/>
      <c r="C67" s="186" t="s">
        <v>17</v>
      </c>
      <c r="D67" s="186" t="s">
        <v>61</v>
      </c>
      <c r="E67" s="186" t="s">
        <v>83</v>
      </c>
      <c r="F67" s="186"/>
      <c r="G67" s="7">
        <f>G68</f>
        <v>162.19999999999999</v>
      </c>
      <c r="H67" s="7">
        <f t="shared" si="13"/>
        <v>10.9</v>
      </c>
      <c r="I67" s="7">
        <f t="shared" si="13"/>
        <v>11.8</v>
      </c>
    </row>
    <row r="68" spans="1:9" ht="47.25">
      <c r="A68" s="185" t="s">
        <v>89</v>
      </c>
      <c r="B68" s="18"/>
      <c r="C68" s="186" t="s">
        <v>17</v>
      </c>
      <c r="D68" s="186" t="s">
        <v>61</v>
      </c>
      <c r="E68" s="186" t="s">
        <v>108</v>
      </c>
      <c r="F68" s="186"/>
      <c r="G68" s="7">
        <f t="shared" si="13"/>
        <v>162.19999999999999</v>
      </c>
      <c r="H68" s="7">
        <f t="shared" si="13"/>
        <v>10.9</v>
      </c>
      <c r="I68" s="7">
        <f t="shared" si="13"/>
        <v>11.8</v>
      </c>
    </row>
    <row r="69" spans="1:9" ht="31.5">
      <c r="A69" s="185" t="s">
        <v>22</v>
      </c>
      <c r="B69" s="18"/>
      <c r="C69" s="186" t="s">
        <v>17</v>
      </c>
      <c r="D69" s="186" t="s">
        <v>61</v>
      </c>
      <c r="E69" s="186" t="s">
        <v>108</v>
      </c>
      <c r="F69" s="186" t="s">
        <v>32</v>
      </c>
      <c r="G69" s="7">
        <v>162.19999999999999</v>
      </c>
      <c r="H69" s="7">
        <v>10.9</v>
      </c>
      <c r="I69" s="7">
        <v>11.8</v>
      </c>
    </row>
    <row r="70" spans="1:9">
      <c r="A70" s="185" t="s">
        <v>33</v>
      </c>
      <c r="B70" s="18"/>
      <c r="C70" s="186" t="s">
        <v>17</v>
      </c>
      <c r="D70" s="186" t="s">
        <v>34</v>
      </c>
      <c r="E70" s="186"/>
      <c r="F70" s="20"/>
      <c r="G70" s="7">
        <f>SUM(G71+G91+G99+G112)+G86+G107</f>
        <v>60618.8</v>
      </c>
      <c r="H70" s="7">
        <f t="shared" ref="H70:I70" si="14">SUM(H71+H91+H99+H112)+H86+H107</f>
        <v>43902.399999999994</v>
      </c>
      <c r="I70" s="7">
        <f t="shared" si="14"/>
        <v>111075.4</v>
      </c>
    </row>
    <row r="71" spans="1:9" s="93" customFormat="1" ht="31.5">
      <c r="A71" s="85" t="s">
        <v>704</v>
      </c>
      <c r="B71" s="102"/>
      <c r="C71" s="90" t="s">
        <v>17</v>
      </c>
      <c r="D71" s="90" t="s">
        <v>34</v>
      </c>
      <c r="E71" s="91" t="s">
        <v>129</v>
      </c>
      <c r="F71" s="91"/>
      <c r="G71" s="92">
        <f>G72</f>
        <v>40563.5</v>
      </c>
      <c r="H71" s="92">
        <f t="shared" ref="H71:I71" si="15">H72</f>
        <v>23847.1</v>
      </c>
      <c r="I71" s="92">
        <f t="shared" si="15"/>
        <v>75147.5</v>
      </c>
    </row>
    <row r="72" spans="1:9">
      <c r="A72" s="185" t="s">
        <v>147</v>
      </c>
      <c r="B72" s="18"/>
      <c r="C72" s="186" t="s">
        <v>17</v>
      </c>
      <c r="D72" s="186" t="s">
        <v>34</v>
      </c>
      <c r="E72" s="20" t="s">
        <v>150</v>
      </c>
      <c r="F72" s="20"/>
      <c r="G72" s="7">
        <f>G73+G83</f>
        <v>40563.5</v>
      </c>
      <c r="H72" s="7">
        <f t="shared" ref="H72:I72" si="16">H73+H83</f>
        <v>23847.1</v>
      </c>
      <c r="I72" s="7">
        <f t="shared" si="16"/>
        <v>75147.5</v>
      </c>
    </row>
    <row r="73" spans="1:9" ht="31.5">
      <c r="A73" s="185" t="s">
        <v>731</v>
      </c>
      <c r="B73" s="18"/>
      <c r="C73" s="186" t="s">
        <v>17</v>
      </c>
      <c r="D73" s="186" t="s">
        <v>34</v>
      </c>
      <c r="E73" s="20" t="s">
        <v>148</v>
      </c>
      <c r="F73" s="20"/>
      <c r="G73" s="7">
        <f>G74+G77+G79</f>
        <v>40463.5</v>
      </c>
      <c r="H73" s="7">
        <f t="shared" ref="H73:I73" si="17">H74+H77+H79</f>
        <v>23747.1</v>
      </c>
      <c r="I73" s="7">
        <f t="shared" si="17"/>
        <v>74847.5</v>
      </c>
    </row>
    <row r="74" spans="1:9">
      <c r="A74" s="185" t="s">
        <v>35</v>
      </c>
      <c r="B74" s="18"/>
      <c r="C74" s="186" t="s">
        <v>17</v>
      </c>
      <c r="D74" s="186" t="s">
        <v>34</v>
      </c>
      <c r="E74" s="20" t="s">
        <v>157</v>
      </c>
      <c r="F74" s="20"/>
      <c r="G74" s="7">
        <f>SUM(G75:G76)</f>
        <v>2541.1000000000004</v>
      </c>
      <c r="H74" s="7">
        <f>SUM(H75:H76)</f>
        <v>2541.1000000000004</v>
      </c>
      <c r="I74" s="7">
        <f>SUM(I75:I76)</f>
        <v>10459.699999999999</v>
      </c>
    </row>
    <row r="75" spans="1:9" ht="31.5">
      <c r="A75" s="185" t="s">
        <v>22</v>
      </c>
      <c r="B75" s="18"/>
      <c r="C75" s="186" t="s">
        <v>17</v>
      </c>
      <c r="D75" s="186" t="s">
        <v>34</v>
      </c>
      <c r="E75" s="20" t="s">
        <v>157</v>
      </c>
      <c r="F75" s="20">
        <v>200</v>
      </c>
      <c r="G75" s="7">
        <v>2428.8000000000002</v>
      </c>
      <c r="H75" s="7">
        <v>2428.8000000000002</v>
      </c>
      <c r="I75" s="7">
        <v>10347.4</v>
      </c>
    </row>
    <row r="76" spans="1:9">
      <c r="A76" s="185" t="s">
        <v>10</v>
      </c>
      <c r="B76" s="18"/>
      <c r="C76" s="186" t="s">
        <v>17</v>
      </c>
      <c r="D76" s="186" t="s">
        <v>34</v>
      </c>
      <c r="E76" s="20" t="s">
        <v>157</v>
      </c>
      <c r="F76" s="20">
        <v>800</v>
      </c>
      <c r="G76" s="7">
        <v>112.3</v>
      </c>
      <c r="H76" s="7">
        <v>112.3</v>
      </c>
      <c r="I76" s="7">
        <v>112.3</v>
      </c>
    </row>
    <row r="77" spans="1:9" ht="31.5">
      <c r="A77" s="185" t="s">
        <v>37</v>
      </c>
      <c r="B77" s="18"/>
      <c r="C77" s="186" t="s">
        <v>17</v>
      </c>
      <c r="D77" s="186" t="s">
        <v>34</v>
      </c>
      <c r="E77" s="20" t="s">
        <v>158</v>
      </c>
      <c r="F77" s="20"/>
      <c r="G77" s="7">
        <f>SUM(G78)</f>
        <v>17817.900000000001</v>
      </c>
      <c r="H77" s="7">
        <f>SUM(H78)</f>
        <v>11651.5</v>
      </c>
      <c r="I77" s="7">
        <f>SUM(I78)</f>
        <v>34062.699999999997</v>
      </c>
    </row>
    <row r="78" spans="1:9" ht="31.5">
      <c r="A78" s="185" t="s">
        <v>22</v>
      </c>
      <c r="B78" s="18"/>
      <c r="C78" s="186" t="s">
        <v>17</v>
      </c>
      <c r="D78" s="186" t="s">
        <v>34</v>
      </c>
      <c r="E78" s="20" t="s">
        <v>158</v>
      </c>
      <c r="F78" s="20">
        <v>200</v>
      </c>
      <c r="G78" s="7">
        <v>17817.900000000001</v>
      </c>
      <c r="H78" s="7">
        <v>11651.5</v>
      </c>
      <c r="I78" s="7">
        <v>34062.699999999997</v>
      </c>
    </row>
    <row r="79" spans="1:9" ht="31.5">
      <c r="A79" s="185" t="s">
        <v>38</v>
      </c>
      <c r="B79" s="18"/>
      <c r="C79" s="186" t="s">
        <v>17</v>
      </c>
      <c r="D79" s="186" t="s">
        <v>34</v>
      </c>
      <c r="E79" s="20" t="s">
        <v>159</v>
      </c>
      <c r="F79" s="20"/>
      <c r="G79" s="7">
        <f>SUM(G80:G82)</f>
        <v>20104.5</v>
      </c>
      <c r="H79" s="7">
        <f>SUM(H80:H82)</f>
        <v>9554.5</v>
      </c>
      <c r="I79" s="7">
        <f>SUM(I80:I82)</f>
        <v>30325.1</v>
      </c>
    </row>
    <row r="80" spans="1:9" ht="31.5">
      <c r="A80" s="185" t="s">
        <v>22</v>
      </c>
      <c r="B80" s="18"/>
      <c r="C80" s="186" t="s">
        <v>17</v>
      </c>
      <c r="D80" s="186" t="s">
        <v>34</v>
      </c>
      <c r="E80" s="20" t="s">
        <v>159</v>
      </c>
      <c r="F80" s="20">
        <v>200</v>
      </c>
      <c r="G80" s="7">
        <v>18627.8</v>
      </c>
      <c r="H80" s="7">
        <v>8077.7999999999993</v>
      </c>
      <c r="I80" s="7">
        <v>28848.399999999998</v>
      </c>
    </row>
    <row r="81" spans="1:9">
      <c r="A81" s="185" t="s">
        <v>19</v>
      </c>
      <c r="B81" s="18"/>
      <c r="C81" s="186" t="s">
        <v>17</v>
      </c>
      <c r="D81" s="186" t="s">
        <v>34</v>
      </c>
      <c r="E81" s="20" t="s">
        <v>159</v>
      </c>
      <c r="F81" s="20">
        <v>300</v>
      </c>
      <c r="G81" s="7">
        <v>600</v>
      </c>
      <c r="H81" s="7">
        <v>600</v>
      </c>
      <c r="I81" s="7">
        <v>600</v>
      </c>
    </row>
    <row r="82" spans="1:9">
      <c r="A82" s="185" t="s">
        <v>10</v>
      </c>
      <c r="B82" s="18"/>
      <c r="C82" s="186" t="s">
        <v>17</v>
      </c>
      <c r="D82" s="186" t="s">
        <v>34</v>
      </c>
      <c r="E82" s="20" t="s">
        <v>159</v>
      </c>
      <c r="F82" s="20">
        <v>800</v>
      </c>
      <c r="G82" s="7">
        <v>876.7</v>
      </c>
      <c r="H82" s="7">
        <v>876.7</v>
      </c>
      <c r="I82" s="7">
        <v>876.7</v>
      </c>
    </row>
    <row r="83" spans="1:9" ht="31.5">
      <c r="A83" s="185" t="s">
        <v>762</v>
      </c>
      <c r="B83" s="18"/>
      <c r="C83" s="186" t="s">
        <v>17</v>
      </c>
      <c r="D83" s="186" t="s">
        <v>34</v>
      </c>
      <c r="E83" s="186" t="s">
        <v>206</v>
      </c>
      <c r="F83" s="20"/>
      <c r="G83" s="7">
        <f>G84</f>
        <v>100</v>
      </c>
      <c r="H83" s="7">
        <f t="shared" ref="H83:I83" si="18">H84</f>
        <v>100</v>
      </c>
      <c r="I83" s="7">
        <f t="shared" si="18"/>
        <v>300</v>
      </c>
    </row>
    <row r="84" spans="1:9" ht="31.5">
      <c r="A84" s="185" t="s">
        <v>38</v>
      </c>
      <c r="B84" s="18"/>
      <c r="C84" s="186" t="s">
        <v>17</v>
      </c>
      <c r="D84" s="186" t="s">
        <v>34</v>
      </c>
      <c r="E84" s="20" t="s">
        <v>205</v>
      </c>
      <c r="F84" s="20"/>
      <c r="G84" s="7">
        <f>SUM(G85)</f>
        <v>100</v>
      </c>
      <c r="H84" s="7">
        <f t="shared" ref="H84:I84" si="19">SUM(H85)</f>
        <v>100</v>
      </c>
      <c r="I84" s="7">
        <f t="shared" si="19"/>
        <v>300</v>
      </c>
    </row>
    <row r="85" spans="1:9" ht="31.5">
      <c r="A85" s="185" t="s">
        <v>22</v>
      </c>
      <c r="B85" s="18"/>
      <c r="C85" s="186" t="s">
        <v>17</v>
      </c>
      <c r="D85" s="186" t="s">
        <v>34</v>
      </c>
      <c r="E85" s="20" t="s">
        <v>205</v>
      </c>
      <c r="F85" s="20">
        <v>200</v>
      </c>
      <c r="G85" s="7">
        <v>100</v>
      </c>
      <c r="H85" s="7">
        <v>100</v>
      </c>
      <c r="I85" s="7">
        <v>300</v>
      </c>
    </row>
    <row r="86" spans="1:9" s="93" customFormat="1" ht="34.5" customHeight="1">
      <c r="A86" s="97" t="s">
        <v>706</v>
      </c>
      <c r="B86" s="102"/>
      <c r="C86" s="90" t="s">
        <v>17</v>
      </c>
      <c r="D86" s="90" t="s">
        <v>34</v>
      </c>
      <c r="E86" s="91" t="s">
        <v>131</v>
      </c>
      <c r="F86" s="91"/>
      <c r="G86" s="92">
        <f>SUM(G87)</f>
        <v>180</v>
      </c>
      <c r="H86" s="92">
        <f t="shared" ref="H86:I86" si="20">SUM(H87)</f>
        <v>180</v>
      </c>
      <c r="I86" s="92">
        <f t="shared" si="20"/>
        <v>180</v>
      </c>
    </row>
    <row r="87" spans="1:9">
      <c r="A87" s="185" t="s">
        <v>147</v>
      </c>
      <c r="B87" s="18"/>
      <c r="C87" s="186" t="s">
        <v>17</v>
      </c>
      <c r="D87" s="186" t="s">
        <v>34</v>
      </c>
      <c r="E87" s="20" t="s">
        <v>155</v>
      </c>
      <c r="F87" s="20"/>
      <c r="G87" s="7">
        <f>G88</f>
        <v>180</v>
      </c>
      <c r="H87" s="7">
        <f t="shared" ref="H87" si="21">H88</f>
        <v>180</v>
      </c>
      <c r="I87" s="7">
        <f t="shared" ref="I87" si="22">I88</f>
        <v>180</v>
      </c>
    </row>
    <row r="88" spans="1:9" ht="47.25">
      <c r="A88" s="185" t="s">
        <v>201</v>
      </c>
      <c r="B88" s="18"/>
      <c r="C88" s="186" t="s">
        <v>17</v>
      </c>
      <c r="D88" s="186" t="s">
        <v>34</v>
      </c>
      <c r="E88" s="20" t="s">
        <v>156</v>
      </c>
      <c r="F88" s="20"/>
      <c r="G88" s="7">
        <f>G89</f>
        <v>180</v>
      </c>
      <c r="H88" s="7">
        <f t="shared" ref="H88" si="23">H89</f>
        <v>180</v>
      </c>
      <c r="I88" s="7">
        <f t="shared" ref="I88" si="24">I89</f>
        <v>180</v>
      </c>
    </row>
    <row r="89" spans="1:9" ht="31.5">
      <c r="A89" s="2" t="s">
        <v>38</v>
      </c>
      <c r="B89" s="18"/>
      <c r="C89" s="186" t="s">
        <v>17</v>
      </c>
      <c r="D89" s="186" t="s">
        <v>34</v>
      </c>
      <c r="E89" s="20" t="s">
        <v>809</v>
      </c>
      <c r="F89" s="20"/>
      <c r="G89" s="7">
        <f>SUM(G90:G90)</f>
        <v>180</v>
      </c>
      <c r="H89" s="7">
        <f t="shared" ref="H89:I89" si="25">SUM(H90)</f>
        <v>180</v>
      </c>
      <c r="I89" s="7">
        <f t="shared" si="25"/>
        <v>180</v>
      </c>
    </row>
    <row r="90" spans="1:9" ht="31.5">
      <c r="A90" s="2" t="s">
        <v>22</v>
      </c>
      <c r="B90" s="18"/>
      <c r="C90" s="186" t="s">
        <v>17</v>
      </c>
      <c r="D90" s="186" t="s">
        <v>34</v>
      </c>
      <c r="E90" s="20" t="s">
        <v>809</v>
      </c>
      <c r="F90" s="20">
        <v>200</v>
      </c>
      <c r="G90" s="7">
        <v>180</v>
      </c>
      <c r="H90" s="7">
        <v>180</v>
      </c>
      <c r="I90" s="7">
        <v>180</v>
      </c>
    </row>
    <row r="91" spans="1:9" s="93" customFormat="1" ht="37.5" customHeight="1">
      <c r="A91" s="85" t="s">
        <v>732</v>
      </c>
      <c r="B91" s="102"/>
      <c r="C91" s="90" t="s">
        <v>17</v>
      </c>
      <c r="D91" s="90" t="s">
        <v>34</v>
      </c>
      <c r="E91" s="91" t="s">
        <v>133</v>
      </c>
      <c r="F91" s="91"/>
      <c r="G91" s="92">
        <f>SUM(G93)</f>
        <v>10759.3</v>
      </c>
      <c r="H91" s="92">
        <f t="shared" ref="H91:I91" si="26">SUM(H93)</f>
        <v>10759.3</v>
      </c>
      <c r="I91" s="92">
        <f t="shared" si="26"/>
        <v>26631.9</v>
      </c>
    </row>
    <row r="92" spans="1:9">
      <c r="A92" s="185" t="s">
        <v>147</v>
      </c>
      <c r="B92" s="186"/>
      <c r="C92" s="186" t="s">
        <v>17</v>
      </c>
      <c r="D92" s="186" t="s">
        <v>34</v>
      </c>
      <c r="E92" s="186" t="s">
        <v>163</v>
      </c>
      <c r="F92" s="186"/>
      <c r="G92" s="7">
        <f>SUM(G93)</f>
        <v>10759.3</v>
      </c>
      <c r="H92" s="7">
        <f t="shared" ref="H92:I92" si="27">SUM(H93)</f>
        <v>10759.3</v>
      </c>
      <c r="I92" s="7">
        <f t="shared" si="27"/>
        <v>26631.9</v>
      </c>
    </row>
    <row r="93" spans="1:9" ht="47.25">
      <c r="A93" s="185" t="s">
        <v>755</v>
      </c>
      <c r="B93" s="18"/>
      <c r="C93" s="186" t="s">
        <v>17</v>
      </c>
      <c r="D93" s="186" t="s">
        <v>34</v>
      </c>
      <c r="E93" s="20" t="s">
        <v>180</v>
      </c>
      <c r="F93" s="20"/>
      <c r="G93" s="7">
        <f>G94+G97</f>
        <v>10759.3</v>
      </c>
      <c r="H93" s="7">
        <f t="shared" ref="H93:I93" si="28">H94+H97</f>
        <v>10759.3</v>
      </c>
      <c r="I93" s="7">
        <f t="shared" si="28"/>
        <v>26631.9</v>
      </c>
    </row>
    <row r="94" spans="1:9">
      <c r="A94" s="185" t="s">
        <v>211</v>
      </c>
      <c r="B94" s="18"/>
      <c r="C94" s="186" t="s">
        <v>17</v>
      </c>
      <c r="D94" s="186" t="s">
        <v>34</v>
      </c>
      <c r="E94" s="20" t="s">
        <v>181</v>
      </c>
      <c r="F94" s="20"/>
      <c r="G94" s="7">
        <f>SUM(G95:G96)</f>
        <v>10759.3</v>
      </c>
      <c r="H94" s="7">
        <f>SUM(H95:H96)</f>
        <v>10759.3</v>
      </c>
      <c r="I94" s="7">
        <f>SUM(I95:I96)</f>
        <v>26631.9</v>
      </c>
    </row>
    <row r="95" spans="1:9" ht="31.5">
      <c r="A95" s="185" t="s">
        <v>22</v>
      </c>
      <c r="B95" s="18"/>
      <c r="C95" s="186" t="s">
        <v>17</v>
      </c>
      <c r="D95" s="186" t="s">
        <v>34</v>
      </c>
      <c r="E95" s="20" t="s">
        <v>181</v>
      </c>
      <c r="F95" s="20">
        <v>200</v>
      </c>
      <c r="G95" s="7">
        <v>10759.3</v>
      </c>
      <c r="H95" s="7">
        <v>10759.3</v>
      </c>
      <c r="I95" s="7">
        <v>26631.9</v>
      </c>
    </row>
    <row r="96" spans="1:9" hidden="1">
      <c r="A96" s="185" t="s">
        <v>10</v>
      </c>
      <c r="B96" s="18"/>
      <c r="C96" s="186" t="s">
        <v>17</v>
      </c>
      <c r="D96" s="186" t="s">
        <v>34</v>
      </c>
      <c r="E96" s="20" t="s">
        <v>181</v>
      </c>
      <c r="F96" s="20">
        <v>800</v>
      </c>
      <c r="G96" s="7"/>
      <c r="H96" s="7"/>
      <c r="I96" s="7"/>
    </row>
    <row r="97" spans="1:9" hidden="1">
      <c r="A97" s="185" t="s">
        <v>212</v>
      </c>
      <c r="B97" s="18"/>
      <c r="C97" s="186" t="s">
        <v>17</v>
      </c>
      <c r="D97" s="186" t="s">
        <v>34</v>
      </c>
      <c r="E97" s="20" t="s">
        <v>213</v>
      </c>
      <c r="F97" s="20"/>
      <c r="G97" s="7">
        <f>G98</f>
        <v>0</v>
      </c>
      <c r="H97" s="7">
        <f t="shared" ref="H97:I97" si="29">H98</f>
        <v>0</v>
      </c>
      <c r="I97" s="7">
        <f t="shared" si="29"/>
        <v>0</v>
      </c>
    </row>
    <row r="98" spans="1:9" ht="31.5" hidden="1">
      <c r="A98" s="185" t="s">
        <v>22</v>
      </c>
      <c r="B98" s="18"/>
      <c r="C98" s="186" t="s">
        <v>17</v>
      </c>
      <c r="D98" s="186" t="s">
        <v>34</v>
      </c>
      <c r="E98" s="20" t="s">
        <v>213</v>
      </c>
      <c r="F98" s="20">
        <v>200</v>
      </c>
      <c r="G98" s="7"/>
      <c r="H98" s="7"/>
      <c r="I98" s="7"/>
    </row>
    <row r="99" spans="1:9" s="93" customFormat="1" ht="31.5">
      <c r="A99" s="85" t="s">
        <v>572</v>
      </c>
      <c r="B99" s="102"/>
      <c r="C99" s="90" t="s">
        <v>17</v>
      </c>
      <c r="D99" s="90" t="s">
        <v>34</v>
      </c>
      <c r="E99" s="91" t="s">
        <v>134</v>
      </c>
      <c r="F99" s="91"/>
      <c r="G99" s="92">
        <f>G100</f>
        <v>8966</v>
      </c>
      <c r="H99" s="92">
        <f t="shared" ref="H99:I99" si="30">H100</f>
        <v>8966</v>
      </c>
      <c r="I99" s="92">
        <f t="shared" si="30"/>
        <v>8966</v>
      </c>
    </row>
    <row r="100" spans="1:9">
      <c r="A100" s="185" t="s">
        <v>147</v>
      </c>
      <c r="B100" s="18"/>
      <c r="C100" s="186" t="s">
        <v>17</v>
      </c>
      <c r="D100" s="186" t="s">
        <v>34</v>
      </c>
      <c r="E100" s="20" t="s">
        <v>162</v>
      </c>
      <c r="F100" s="20"/>
      <c r="G100" s="7">
        <f>G101+G104</f>
        <v>8966</v>
      </c>
      <c r="H100" s="7">
        <f>H101+H104</f>
        <v>8966</v>
      </c>
      <c r="I100" s="7">
        <f>I101+I104</f>
        <v>8966</v>
      </c>
    </row>
    <row r="101" spans="1:9" ht="31.5">
      <c r="A101" s="185" t="s">
        <v>208</v>
      </c>
      <c r="B101" s="18"/>
      <c r="C101" s="186" t="s">
        <v>17</v>
      </c>
      <c r="D101" s="186" t="s">
        <v>34</v>
      </c>
      <c r="E101" s="20" t="s">
        <v>164</v>
      </c>
      <c r="F101" s="20"/>
      <c r="G101" s="7">
        <f>G102</f>
        <v>8513.2000000000007</v>
      </c>
      <c r="H101" s="7">
        <f>H102</f>
        <v>8513.2000000000007</v>
      </c>
      <c r="I101" s="7">
        <f>I102</f>
        <v>8513.2000000000007</v>
      </c>
    </row>
    <row r="102" spans="1:9">
      <c r="A102" s="185" t="s">
        <v>216</v>
      </c>
      <c r="B102" s="18"/>
      <c r="C102" s="186" t="s">
        <v>17</v>
      </c>
      <c r="D102" s="186" t="s">
        <v>34</v>
      </c>
      <c r="E102" s="20" t="s">
        <v>217</v>
      </c>
      <c r="F102" s="20"/>
      <c r="G102" s="7">
        <f>SUM(G103)</f>
        <v>8513.2000000000007</v>
      </c>
      <c r="H102" s="7">
        <f>SUM(H103)</f>
        <v>8513.2000000000007</v>
      </c>
      <c r="I102" s="7">
        <f>SUM(I103)</f>
        <v>8513.2000000000007</v>
      </c>
    </row>
    <row r="103" spans="1:9" ht="31.5">
      <c r="A103" s="185" t="s">
        <v>90</v>
      </c>
      <c r="B103" s="18"/>
      <c r="C103" s="186" t="s">
        <v>17</v>
      </c>
      <c r="D103" s="186" t="s">
        <v>34</v>
      </c>
      <c r="E103" s="20" t="s">
        <v>217</v>
      </c>
      <c r="F103" s="20">
        <v>600</v>
      </c>
      <c r="G103" s="7">
        <v>8513.2000000000007</v>
      </c>
      <c r="H103" s="7">
        <v>8513.2000000000007</v>
      </c>
      <c r="I103" s="7">
        <v>8513.2000000000007</v>
      </c>
    </row>
    <row r="104" spans="1:9" ht="31.5">
      <c r="A104" s="185" t="s">
        <v>209</v>
      </c>
      <c r="B104" s="18"/>
      <c r="C104" s="186" t="s">
        <v>17</v>
      </c>
      <c r="D104" s="186" t="s">
        <v>34</v>
      </c>
      <c r="E104" s="20" t="s">
        <v>165</v>
      </c>
      <c r="F104" s="20"/>
      <c r="G104" s="7">
        <f>G105</f>
        <v>452.8</v>
      </c>
      <c r="H104" s="7">
        <f t="shared" ref="H104:I104" si="31">H105</f>
        <v>452.8</v>
      </c>
      <c r="I104" s="7">
        <f t="shared" si="31"/>
        <v>452.8</v>
      </c>
    </row>
    <row r="105" spans="1:9" ht="47.25">
      <c r="A105" s="185" t="s">
        <v>283</v>
      </c>
      <c r="B105" s="18"/>
      <c r="C105" s="186" t="s">
        <v>17</v>
      </c>
      <c r="D105" s="186" t="s">
        <v>34</v>
      </c>
      <c r="E105" s="20" t="s">
        <v>210</v>
      </c>
      <c r="F105" s="20"/>
      <c r="G105" s="7">
        <f>SUM(G106)</f>
        <v>452.8</v>
      </c>
      <c r="H105" s="7">
        <f>SUM(H106)</f>
        <v>452.8</v>
      </c>
      <c r="I105" s="7">
        <f>SUM(I106)</f>
        <v>452.8</v>
      </c>
    </row>
    <row r="106" spans="1:9" ht="31.5">
      <c r="A106" s="185" t="s">
        <v>90</v>
      </c>
      <c r="B106" s="18"/>
      <c r="C106" s="186" t="s">
        <v>17</v>
      </c>
      <c r="D106" s="186" t="s">
        <v>34</v>
      </c>
      <c r="E106" s="20" t="s">
        <v>210</v>
      </c>
      <c r="F106" s="20">
        <v>600</v>
      </c>
      <c r="G106" s="7">
        <v>452.8</v>
      </c>
      <c r="H106" s="7">
        <v>452.8</v>
      </c>
      <c r="I106" s="7">
        <v>452.8</v>
      </c>
    </row>
    <row r="107" spans="1:9" ht="31.5">
      <c r="A107" s="85" t="s">
        <v>733</v>
      </c>
      <c r="B107" s="90"/>
      <c r="C107" s="90" t="s">
        <v>17</v>
      </c>
      <c r="D107" s="90" t="s">
        <v>34</v>
      </c>
      <c r="E107" s="90" t="s">
        <v>681</v>
      </c>
      <c r="F107" s="90"/>
      <c r="G107" s="92">
        <f>G108</f>
        <v>150</v>
      </c>
      <c r="H107" s="92">
        <f t="shared" ref="H107:I108" si="32">H108</f>
        <v>150</v>
      </c>
      <c r="I107" s="92">
        <f t="shared" si="32"/>
        <v>150</v>
      </c>
    </row>
    <row r="108" spans="1:9">
      <c r="A108" s="185" t="s">
        <v>147</v>
      </c>
      <c r="B108" s="186"/>
      <c r="C108" s="186" t="s">
        <v>17</v>
      </c>
      <c r="D108" s="186" t="s">
        <v>34</v>
      </c>
      <c r="E108" s="186" t="s">
        <v>682</v>
      </c>
      <c r="F108" s="186"/>
      <c r="G108" s="7">
        <f>G109</f>
        <v>150</v>
      </c>
      <c r="H108" s="7">
        <f t="shared" si="32"/>
        <v>150</v>
      </c>
      <c r="I108" s="7">
        <f t="shared" si="32"/>
        <v>150</v>
      </c>
    </row>
    <row r="109" spans="1:9" ht="31.5">
      <c r="A109" s="185" t="s">
        <v>791</v>
      </c>
      <c r="B109" s="186"/>
      <c r="C109" s="186" t="s">
        <v>17</v>
      </c>
      <c r="D109" s="186" t="s">
        <v>34</v>
      </c>
      <c r="E109" s="186" t="s">
        <v>683</v>
      </c>
      <c r="F109" s="186"/>
      <c r="G109" s="7">
        <f>SUM(G110)</f>
        <v>150</v>
      </c>
      <c r="H109" s="7">
        <f t="shared" ref="H109:I110" si="33">SUM(H110)</f>
        <v>150</v>
      </c>
      <c r="I109" s="7">
        <f t="shared" si="33"/>
        <v>150</v>
      </c>
    </row>
    <row r="110" spans="1:9">
      <c r="A110" s="185" t="s">
        <v>204</v>
      </c>
      <c r="B110" s="186"/>
      <c r="C110" s="186" t="s">
        <v>17</v>
      </c>
      <c r="D110" s="186" t="s">
        <v>34</v>
      </c>
      <c r="E110" s="186" t="s">
        <v>684</v>
      </c>
      <c r="F110" s="186"/>
      <c r="G110" s="7">
        <f>SUM(G111)</f>
        <v>150</v>
      </c>
      <c r="H110" s="7">
        <f t="shared" si="33"/>
        <v>150</v>
      </c>
      <c r="I110" s="7">
        <f t="shared" si="33"/>
        <v>150</v>
      </c>
    </row>
    <row r="111" spans="1:9" ht="31.5">
      <c r="A111" s="185" t="s">
        <v>22</v>
      </c>
      <c r="B111" s="186"/>
      <c r="C111" s="186" t="s">
        <v>17</v>
      </c>
      <c r="D111" s="186" t="s">
        <v>34</v>
      </c>
      <c r="E111" s="186" t="s">
        <v>684</v>
      </c>
      <c r="F111" s="186" t="s">
        <v>32</v>
      </c>
      <c r="G111" s="7">
        <v>150</v>
      </c>
      <c r="H111" s="7">
        <v>150</v>
      </c>
      <c r="I111" s="7">
        <v>150</v>
      </c>
    </row>
    <row r="112" spans="1:9" hidden="1">
      <c r="A112" s="85" t="s">
        <v>82</v>
      </c>
      <c r="B112" s="18"/>
      <c r="C112" s="90" t="s">
        <v>17</v>
      </c>
      <c r="D112" s="90" t="s">
        <v>34</v>
      </c>
      <c r="E112" s="91" t="s">
        <v>83</v>
      </c>
      <c r="F112" s="91"/>
      <c r="G112" s="92">
        <f>G113</f>
        <v>0</v>
      </c>
      <c r="H112" s="92">
        <f t="shared" ref="H112:I112" si="34">H113</f>
        <v>0</v>
      </c>
      <c r="I112" s="92">
        <f t="shared" si="34"/>
        <v>0</v>
      </c>
    </row>
    <row r="113" spans="1:9" ht="31.5" hidden="1">
      <c r="A113" s="185" t="s">
        <v>38</v>
      </c>
      <c r="B113" s="18"/>
      <c r="C113" s="186" t="s">
        <v>17</v>
      </c>
      <c r="D113" s="186" t="s">
        <v>34</v>
      </c>
      <c r="E113" s="20" t="s">
        <v>45</v>
      </c>
      <c r="F113" s="20"/>
      <c r="G113" s="7">
        <f>G115+G114</f>
        <v>0</v>
      </c>
      <c r="H113" s="7">
        <f t="shared" ref="H113:I113" si="35">H115+H114</f>
        <v>0</v>
      </c>
      <c r="I113" s="7">
        <f t="shared" si="35"/>
        <v>0</v>
      </c>
    </row>
    <row r="114" spans="1:9" ht="31.5" hidden="1">
      <c r="A114" s="2" t="s">
        <v>22</v>
      </c>
      <c r="B114" s="18"/>
      <c r="C114" s="186" t="s">
        <v>17</v>
      </c>
      <c r="D114" s="186" t="s">
        <v>34</v>
      </c>
      <c r="E114" s="20" t="s">
        <v>45</v>
      </c>
      <c r="F114" s="20">
        <v>200</v>
      </c>
      <c r="G114" s="7"/>
      <c r="H114" s="7"/>
      <c r="I114" s="7"/>
    </row>
    <row r="115" spans="1:9" hidden="1">
      <c r="A115" s="185" t="s">
        <v>10</v>
      </c>
      <c r="B115" s="18"/>
      <c r="C115" s="186" t="s">
        <v>17</v>
      </c>
      <c r="D115" s="186" t="s">
        <v>34</v>
      </c>
      <c r="E115" s="20" t="s">
        <v>45</v>
      </c>
      <c r="F115" s="20">
        <v>800</v>
      </c>
      <c r="G115" s="7"/>
      <c r="H115" s="7"/>
      <c r="I115" s="7"/>
    </row>
    <row r="116" spans="1:9">
      <c r="A116" s="185" t="s">
        <v>91</v>
      </c>
      <c r="B116" s="18"/>
      <c r="C116" s="186" t="s">
        <v>24</v>
      </c>
      <c r="D116" s="186"/>
      <c r="E116" s="186"/>
      <c r="F116" s="186"/>
      <c r="G116" s="7">
        <f>G117+G126+G140+G170</f>
        <v>89124.700000000012</v>
      </c>
      <c r="H116" s="7">
        <f t="shared" ref="H116:I116" si="36">H117+H126+H140+H170</f>
        <v>127220.90000000001</v>
      </c>
      <c r="I116" s="7">
        <f t="shared" si="36"/>
        <v>136317.1</v>
      </c>
    </row>
    <row r="117" spans="1:9">
      <c r="A117" s="21" t="s">
        <v>63</v>
      </c>
      <c r="B117" s="20"/>
      <c r="C117" s="186" t="s">
        <v>24</v>
      </c>
      <c r="D117" s="186" t="s">
        <v>7</v>
      </c>
      <c r="E117" s="186"/>
      <c r="F117" s="186"/>
      <c r="G117" s="7">
        <f t="shared" ref="G117:I117" si="37">SUM(G118)</f>
        <v>8740.1</v>
      </c>
      <c r="H117" s="7">
        <f t="shared" si="37"/>
        <v>9245.6</v>
      </c>
      <c r="I117" s="7">
        <f t="shared" si="37"/>
        <v>9641.7000000000007</v>
      </c>
    </row>
    <row r="118" spans="1:9" s="93" customFormat="1">
      <c r="A118" s="85" t="s">
        <v>82</v>
      </c>
      <c r="B118" s="102"/>
      <c r="C118" s="90" t="s">
        <v>24</v>
      </c>
      <c r="D118" s="90" t="s">
        <v>7</v>
      </c>
      <c r="E118" s="91" t="s">
        <v>83</v>
      </c>
      <c r="F118" s="90"/>
      <c r="G118" s="92">
        <f>G119+G123</f>
        <v>8740.1</v>
      </c>
      <c r="H118" s="92">
        <f t="shared" ref="H118:I118" si="38">H119+H123</f>
        <v>9245.6</v>
      </c>
      <c r="I118" s="92">
        <f t="shared" si="38"/>
        <v>9641.7000000000007</v>
      </c>
    </row>
    <row r="119" spans="1:9" ht="31.5">
      <c r="A119" s="185" t="s">
        <v>592</v>
      </c>
      <c r="B119" s="18"/>
      <c r="C119" s="186" t="s">
        <v>24</v>
      </c>
      <c r="D119" s="186" t="s">
        <v>7</v>
      </c>
      <c r="E119" s="186" t="s">
        <v>111</v>
      </c>
      <c r="F119" s="186"/>
      <c r="G119" s="7">
        <f>G120+G121+G122</f>
        <v>6372.2</v>
      </c>
      <c r="H119" s="7">
        <f t="shared" ref="H119:I119" si="39">H120+H121+H122</f>
        <v>6877.7</v>
      </c>
      <c r="I119" s="7">
        <f t="shared" si="39"/>
        <v>7273.8</v>
      </c>
    </row>
    <row r="120" spans="1:9" ht="47.25">
      <c r="A120" s="2" t="s">
        <v>21</v>
      </c>
      <c r="B120" s="18"/>
      <c r="C120" s="186" t="s">
        <v>24</v>
      </c>
      <c r="D120" s="186" t="s">
        <v>7</v>
      </c>
      <c r="E120" s="186" t="s">
        <v>111</v>
      </c>
      <c r="F120" s="186" t="s">
        <v>31</v>
      </c>
      <c r="G120" s="7">
        <v>6372.2</v>
      </c>
      <c r="H120" s="7">
        <v>6877.7</v>
      </c>
      <c r="I120" s="7">
        <v>7273.8</v>
      </c>
    </row>
    <row r="121" spans="1:9" ht="31.5" hidden="1">
      <c r="A121" s="185" t="s">
        <v>22</v>
      </c>
      <c r="B121" s="18"/>
      <c r="C121" s="186" t="s">
        <v>24</v>
      </c>
      <c r="D121" s="186" t="s">
        <v>7</v>
      </c>
      <c r="E121" s="186" t="s">
        <v>111</v>
      </c>
      <c r="F121" s="186" t="s">
        <v>32</v>
      </c>
      <c r="G121" s="7"/>
      <c r="H121" s="7"/>
      <c r="I121" s="7"/>
    </row>
    <row r="122" spans="1:9" hidden="1">
      <c r="A122" s="185" t="s">
        <v>10</v>
      </c>
      <c r="B122" s="18"/>
      <c r="C122" s="186" t="s">
        <v>24</v>
      </c>
      <c r="D122" s="186" t="s">
        <v>7</v>
      </c>
      <c r="E122" s="186" t="s">
        <v>111</v>
      </c>
      <c r="F122" s="186" t="s">
        <v>36</v>
      </c>
      <c r="G122" s="7"/>
      <c r="H122" s="7"/>
      <c r="I122" s="7"/>
    </row>
    <row r="123" spans="1:9" ht="35.25" customHeight="1">
      <c r="A123" s="185" t="s">
        <v>286</v>
      </c>
      <c r="B123" s="18"/>
      <c r="C123" s="186" t="s">
        <v>24</v>
      </c>
      <c r="D123" s="186" t="s">
        <v>7</v>
      </c>
      <c r="E123" s="186" t="s">
        <v>285</v>
      </c>
      <c r="F123" s="186"/>
      <c r="G123" s="7">
        <f>SUM(G124:G125)</f>
        <v>2367.9</v>
      </c>
      <c r="H123" s="7">
        <f t="shared" ref="H123:I123" si="40">SUM(H124:H125)</f>
        <v>2367.9</v>
      </c>
      <c r="I123" s="7">
        <f t="shared" si="40"/>
        <v>2367.9</v>
      </c>
    </row>
    <row r="124" spans="1:9" ht="47.25">
      <c r="A124" s="2" t="s">
        <v>21</v>
      </c>
      <c r="B124" s="18"/>
      <c r="C124" s="186" t="s">
        <v>24</v>
      </c>
      <c r="D124" s="186" t="s">
        <v>7</v>
      </c>
      <c r="E124" s="186" t="s">
        <v>285</v>
      </c>
      <c r="F124" s="186" t="s">
        <v>31</v>
      </c>
      <c r="G124" s="7">
        <v>2367.9</v>
      </c>
      <c r="H124" s="7">
        <v>2367.9</v>
      </c>
      <c r="I124" s="7">
        <v>2367.9</v>
      </c>
    </row>
    <row r="125" spans="1:9" ht="31.5" hidden="1">
      <c r="A125" s="185" t="s">
        <v>22</v>
      </c>
      <c r="B125" s="18"/>
      <c r="C125" s="186" t="s">
        <v>24</v>
      </c>
      <c r="D125" s="186" t="s">
        <v>7</v>
      </c>
      <c r="E125" s="186" t="s">
        <v>285</v>
      </c>
      <c r="F125" s="186" t="s">
        <v>32</v>
      </c>
      <c r="G125" s="7"/>
      <c r="H125" s="7"/>
      <c r="I125" s="7"/>
    </row>
    <row r="126" spans="1:9">
      <c r="A126" s="2" t="s">
        <v>114</v>
      </c>
      <c r="B126" s="3"/>
      <c r="C126" s="3" t="s">
        <v>24</v>
      </c>
      <c r="D126" s="3" t="s">
        <v>64</v>
      </c>
      <c r="E126" s="3"/>
      <c r="F126" s="3"/>
      <c r="G126" s="5">
        <f>SUM(G127)+G137</f>
        <v>44084.700000000004</v>
      </c>
      <c r="H126" s="5">
        <f t="shared" ref="H126:I126" si="41">SUM(H127)+H137</f>
        <v>58804.500000000007</v>
      </c>
      <c r="I126" s="5">
        <f t="shared" si="41"/>
        <v>58804.500000000007</v>
      </c>
    </row>
    <row r="127" spans="1:9" s="93" customFormat="1" ht="31.5">
      <c r="A127" s="97" t="s">
        <v>711</v>
      </c>
      <c r="B127" s="94"/>
      <c r="C127" s="94" t="s">
        <v>24</v>
      </c>
      <c r="D127" s="94" t="s">
        <v>64</v>
      </c>
      <c r="E127" s="94" t="s">
        <v>135</v>
      </c>
      <c r="F127" s="94"/>
      <c r="G127" s="95">
        <f>SUM(G128)</f>
        <v>44084.700000000004</v>
      </c>
      <c r="H127" s="95">
        <f t="shared" ref="H127:I127" si="42">SUM(H128)</f>
        <v>58804.500000000007</v>
      </c>
      <c r="I127" s="95">
        <f t="shared" si="42"/>
        <v>58804.500000000007</v>
      </c>
    </row>
    <row r="128" spans="1:9">
      <c r="A128" s="2" t="s">
        <v>147</v>
      </c>
      <c r="B128" s="3"/>
      <c r="C128" s="3" t="s">
        <v>24</v>
      </c>
      <c r="D128" s="3" t="s">
        <v>64</v>
      </c>
      <c r="E128" s="3" t="s">
        <v>258</v>
      </c>
      <c r="F128" s="3"/>
      <c r="G128" s="5">
        <f>G129+G134</f>
        <v>44084.700000000004</v>
      </c>
      <c r="H128" s="5">
        <f t="shared" ref="H128:I128" si="43">H129+H134</f>
        <v>58804.500000000007</v>
      </c>
      <c r="I128" s="5">
        <f t="shared" si="43"/>
        <v>58804.500000000007</v>
      </c>
    </row>
    <row r="129" spans="1:9" ht="31.5">
      <c r="A129" s="2" t="s">
        <v>792</v>
      </c>
      <c r="B129" s="3"/>
      <c r="C129" s="3" t="s">
        <v>24</v>
      </c>
      <c r="D129" s="3" t="s">
        <v>64</v>
      </c>
      <c r="E129" s="3" t="s">
        <v>259</v>
      </c>
      <c r="F129" s="3"/>
      <c r="G129" s="5">
        <f>G130</f>
        <v>43982.8</v>
      </c>
      <c r="H129" s="5">
        <f t="shared" ref="H129:I129" si="44">H130</f>
        <v>56074.200000000004</v>
      </c>
      <c r="I129" s="5">
        <f t="shared" si="44"/>
        <v>56074.200000000004</v>
      </c>
    </row>
    <row r="130" spans="1:9">
      <c r="A130" s="2" t="s">
        <v>216</v>
      </c>
      <c r="B130" s="3"/>
      <c r="C130" s="3" t="s">
        <v>24</v>
      </c>
      <c r="D130" s="3" t="s">
        <v>64</v>
      </c>
      <c r="E130" s="3" t="s">
        <v>260</v>
      </c>
      <c r="F130" s="3"/>
      <c r="G130" s="5">
        <f>G131+G132+G133</f>
        <v>43982.8</v>
      </c>
      <c r="H130" s="5">
        <f t="shared" ref="H130:I130" si="45">H131+H132+H133</f>
        <v>56074.200000000004</v>
      </c>
      <c r="I130" s="5">
        <f t="shared" si="45"/>
        <v>56074.200000000004</v>
      </c>
    </row>
    <row r="131" spans="1:9" ht="47.25">
      <c r="A131" s="2" t="s">
        <v>21</v>
      </c>
      <c r="B131" s="3"/>
      <c r="C131" s="3" t="s">
        <v>24</v>
      </c>
      <c r="D131" s="3" t="s">
        <v>64</v>
      </c>
      <c r="E131" s="3" t="s">
        <v>260</v>
      </c>
      <c r="F131" s="3" t="s">
        <v>31</v>
      </c>
      <c r="G131" s="5">
        <v>39566.5</v>
      </c>
      <c r="H131" s="5">
        <v>46657.9</v>
      </c>
      <c r="I131" s="5">
        <v>46657.9</v>
      </c>
    </row>
    <row r="132" spans="1:9" ht="31.5">
      <c r="A132" s="2" t="s">
        <v>22</v>
      </c>
      <c r="B132" s="3"/>
      <c r="C132" s="3" t="s">
        <v>24</v>
      </c>
      <c r="D132" s="3" t="s">
        <v>64</v>
      </c>
      <c r="E132" s="3" t="s">
        <v>260</v>
      </c>
      <c r="F132" s="3" t="s">
        <v>32</v>
      </c>
      <c r="G132" s="5">
        <v>4159.8999999999996</v>
      </c>
      <c r="H132" s="5">
        <v>9159.9</v>
      </c>
      <c r="I132" s="5">
        <v>9159.9</v>
      </c>
    </row>
    <row r="133" spans="1:9">
      <c r="A133" s="185" t="s">
        <v>10</v>
      </c>
      <c r="B133" s="3"/>
      <c r="C133" s="3" t="s">
        <v>24</v>
      </c>
      <c r="D133" s="3" t="s">
        <v>64</v>
      </c>
      <c r="E133" s="3" t="s">
        <v>260</v>
      </c>
      <c r="F133" s="3" t="s">
        <v>36</v>
      </c>
      <c r="G133" s="5">
        <v>256.39999999999998</v>
      </c>
      <c r="H133" s="5">
        <v>256.39999999999998</v>
      </c>
      <c r="I133" s="5">
        <v>256.39999999999998</v>
      </c>
    </row>
    <row r="134" spans="1:9" ht="47.25">
      <c r="A134" s="2" t="s">
        <v>531</v>
      </c>
      <c r="B134" s="3"/>
      <c r="C134" s="3" t="s">
        <v>24</v>
      </c>
      <c r="D134" s="3" t="s">
        <v>64</v>
      </c>
      <c r="E134" s="3" t="s">
        <v>261</v>
      </c>
      <c r="F134" s="3"/>
      <c r="G134" s="5">
        <f>G135</f>
        <v>101.9</v>
      </c>
      <c r="H134" s="5">
        <f t="shared" ref="H134:I134" si="46">H135</f>
        <v>2730.3</v>
      </c>
      <c r="I134" s="5">
        <f t="shared" si="46"/>
        <v>2730.3</v>
      </c>
    </row>
    <row r="135" spans="1:9">
      <c r="A135" s="2" t="s">
        <v>204</v>
      </c>
      <c r="B135" s="3"/>
      <c r="C135" s="3" t="s">
        <v>24</v>
      </c>
      <c r="D135" s="3" t="s">
        <v>64</v>
      </c>
      <c r="E135" s="3" t="s">
        <v>262</v>
      </c>
      <c r="F135" s="3"/>
      <c r="G135" s="5">
        <f>G136</f>
        <v>101.9</v>
      </c>
      <c r="H135" s="5">
        <f t="shared" ref="H135:I135" si="47">H136</f>
        <v>2730.3</v>
      </c>
      <c r="I135" s="5">
        <f t="shared" si="47"/>
        <v>2730.3</v>
      </c>
    </row>
    <row r="136" spans="1:9" ht="31.5">
      <c r="A136" s="2" t="s">
        <v>22</v>
      </c>
      <c r="B136" s="3"/>
      <c r="C136" s="3" t="s">
        <v>24</v>
      </c>
      <c r="D136" s="3" t="s">
        <v>64</v>
      </c>
      <c r="E136" s="3" t="s">
        <v>262</v>
      </c>
      <c r="F136" s="3" t="s">
        <v>32</v>
      </c>
      <c r="G136" s="5">
        <v>101.9</v>
      </c>
      <c r="H136" s="5">
        <v>2730.3</v>
      </c>
      <c r="I136" s="5">
        <v>2730.3</v>
      </c>
    </row>
    <row r="137" spans="1:9" hidden="1">
      <c r="A137" s="2" t="s">
        <v>82</v>
      </c>
      <c r="B137" s="3"/>
      <c r="C137" s="3" t="s">
        <v>24</v>
      </c>
      <c r="D137" s="3" t="s">
        <v>64</v>
      </c>
      <c r="E137" s="3" t="s">
        <v>83</v>
      </c>
      <c r="F137" s="3"/>
      <c r="G137" s="5">
        <f>G138</f>
        <v>0</v>
      </c>
      <c r="H137" s="5"/>
      <c r="I137" s="5"/>
    </row>
    <row r="138" spans="1:9" ht="31.5" hidden="1">
      <c r="A138" s="2" t="s">
        <v>646</v>
      </c>
      <c r="B138" s="3"/>
      <c r="C138" s="3" t="s">
        <v>24</v>
      </c>
      <c r="D138" s="3" t="s">
        <v>64</v>
      </c>
      <c r="E138" s="3" t="s">
        <v>645</v>
      </c>
      <c r="F138" s="3"/>
      <c r="G138" s="5">
        <f>G139</f>
        <v>0</v>
      </c>
      <c r="H138" s="5"/>
      <c r="I138" s="5"/>
    </row>
    <row r="139" spans="1:9" ht="31.5" hidden="1">
      <c r="A139" s="2" t="s">
        <v>646</v>
      </c>
      <c r="B139" s="3"/>
      <c r="C139" s="3" t="s">
        <v>24</v>
      </c>
      <c r="D139" s="3" t="s">
        <v>64</v>
      </c>
      <c r="E139" s="3" t="s">
        <v>645</v>
      </c>
      <c r="F139" s="3" t="s">
        <v>36</v>
      </c>
      <c r="G139" s="5"/>
      <c r="H139" s="5"/>
      <c r="I139" s="5"/>
    </row>
    <row r="140" spans="1:9" ht="31.5">
      <c r="A140" s="2" t="s">
        <v>115</v>
      </c>
      <c r="B140" s="3"/>
      <c r="C140" s="3" t="s">
        <v>24</v>
      </c>
      <c r="D140" s="3" t="s">
        <v>14</v>
      </c>
      <c r="E140" s="3"/>
      <c r="F140" s="3"/>
      <c r="G140" s="5">
        <f>G141+G153+G167+G158</f>
        <v>31373.3</v>
      </c>
      <c r="H140" s="5">
        <f t="shared" ref="H140:I140" si="48">H141+H153+H167+H158</f>
        <v>57953</v>
      </c>
      <c r="I140" s="5">
        <f t="shared" si="48"/>
        <v>66653.100000000006</v>
      </c>
    </row>
    <row r="141" spans="1:9" ht="31.5">
      <c r="A141" s="97" t="s">
        <v>711</v>
      </c>
      <c r="B141" s="94"/>
      <c r="C141" s="94" t="s">
        <v>24</v>
      </c>
      <c r="D141" s="94" t="s">
        <v>14</v>
      </c>
      <c r="E141" s="94" t="s">
        <v>135</v>
      </c>
      <c r="F141" s="94"/>
      <c r="G141" s="5">
        <f>G142+G146</f>
        <v>15072.199999999999</v>
      </c>
      <c r="H141" s="5">
        <f t="shared" ref="H141:I141" si="49">H142+H146</f>
        <v>27336.500000000004</v>
      </c>
      <c r="I141" s="5">
        <f t="shared" si="49"/>
        <v>35343.5</v>
      </c>
    </row>
    <row r="142" spans="1:9">
      <c r="A142" s="2" t="s">
        <v>184</v>
      </c>
      <c r="B142" s="3"/>
      <c r="C142" s="3" t="s">
        <v>532</v>
      </c>
      <c r="D142" s="3" t="s">
        <v>14</v>
      </c>
      <c r="E142" s="3" t="s">
        <v>533</v>
      </c>
      <c r="F142" s="3"/>
      <c r="G142" s="5">
        <f>G143</f>
        <v>650.9</v>
      </c>
      <c r="H142" s="5">
        <f t="shared" ref="H142:I142" si="50">H143</f>
        <v>650.9</v>
      </c>
      <c r="I142" s="5">
        <f t="shared" si="50"/>
        <v>650.9</v>
      </c>
    </row>
    <row r="143" spans="1:9" ht="31.5">
      <c r="A143" s="2" t="s">
        <v>858</v>
      </c>
      <c r="B143" s="3"/>
      <c r="C143" s="3" t="s">
        <v>532</v>
      </c>
      <c r="D143" s="3" t="s">
        <v>14</v>
      </c>
      <c r="E143" s="3" t="s">
        <v>856</v>
      </c>
      <c r="F143" s="3"/>
      <c r="G143" s="5">
        <f>G144</f>
        <v>650.9</v>
      </c>
      <c r="H143" s="5">
        <f t="shared" ref="H143:I143" si="51">H144</f>
        <v>650.9</v>
      </c>
      <c r="I143" s="5">
        <f t="shared" si="51"/>
        <v>650.9</v>
      </c>
    </row>
    <row r="144" spans="1:9" ht="31.5">
      <c r="A144" s="2" t="s">
        <v>859</v>
      </c>
      <c r="B144" s="3"/>
      <c r="C144" s="3" t="s">
        <v>24</v>
      </c>
      <c r="D144" s="3" t="s">
        <v>14</v>
      </c>
      <c r="E144" s="3" t="s">
        <v>857</v>
      </c>
      <c r="F144" s="3"/>
      <c r="G144" s="5">
        <f>G145</f>
        <v>650.9</v>
      </c>
      <c r="H144" s="5">
        <f t="shared" ref="H144:I144" si="52">H145</f>
        <v>650.9</v>
      </c>
      <c r="I144" s="5">
        <f t="shared" si="52"/>
        <v>650.9</v>
      </c>
    </row>
    <row r="145" spans="1:9" ht="31.5">
      <c r="A145" s="2" t="s">
        <v>22</v>
      </c>
      <c r="B145" s="3"/>
      <c r="C145" s="3" t="s">
        <v>24</v>
      </c>
      <c r="D145" s="3" t="s">
        <v>14</v>
      </c>
      <c r="E145" s="3" t="s">
        <v>857</v>
      </c>
      <c r="F145" s="3" t="s">
        <v>32</v>
      </c>
      <c r="G145" s="5">
        <v>650.9</v>
      </c>
      <c r="H145" s="5">
        <v>650.9</v>
      </c>
      <c r="I145" s="5">
        <v>650.9</v>
      </c>
    </row>
    <row r="146" spans="1:9">
      <c r="A146" s="2" t="s">
        <v>147</v>
      </c>
      <c r="B146" s="3"/>
      <c r="C146" s="3" t="s">
        <v>24</v>
      </c>
      <c r="D146" s="3" t="s">
        <v>14</v>
      </c>
      <c r="E146" s="3" t="s">
        <v>258</v>
      </c>
      <c r="F146" s="3"/>
      <c r="G146" s="5">
        <f>G147+G150</f>
        <v>14421.3</v>
      </c>
      <c r="H146" s="5">
        <f t="shared" ref="H146:I146" si="53">H147+H150</f>
        <v>26685.600000000002</v>
      </c>
      <c r="I146" s="5">
        <f t="shared" si="53"/>
        <v>34692.6</v>
      </c>
    </row>
    <row r="147" spans="1:9" ht="63">
      <c r="A147" s="2" t="s">
        <v>794</v>
      </c>
      <c r="B147" s="3"/>
      <c r="C147" s="3" t="s">
        <v>24</v>
      </c>
      <c r="D147" s="3" t="s">
        <v>14</v>
      </c>
      <c r="E147" s="3" t="s">
        <v>263</v>
      </c>
      <c r="F147" s="3"/>
      <c r="G147" s="5">
        <f>G148</f>
        <v>10185.6</v>
      </c>
      <c r="H147" s="5">
        <f t="shared" ref="H147:I147" si="54">H148</f>
        <v>22550.9</v>
      </c>
      <c r="I147" s="5">
        <f t="shared" si="54"/>
        <v>30557.9</v>
      </c>
    </row>
    <row r="148" spans="1:9">
      <c r="A148" s="2" t="s">
        <v>204</v>
      </c>
      <c r="B148" s="3"/>
      <c r="C148" s="3" t="s">
        <v>24</v>
      </c>
      <c r="D148" s="3" t="s">
        <v>14</v>
      </c>
      <c r="E148" s="3" t="s">
        <v>264</v>
      </c>
      <c r="F148" s="3"/>
      <c r="G148" s="5">
        <f>G149</f>
        <v>10185.6</v>
      </c>
      <c r="H148" s="5">
        <f t="shared" ref="H148:I148" si="55">H149</f>
        <v>22550.9</v>
      </c>
      <c r="I148" s="5">
        <f t="shared" si="55"/>
        <v>30557.9</v>
      </c>
    </row>
    <row r="149" spans="1:9" ht="31.5">
      <c r="A149" s="2" t="s">
        <v>22</v>
      </c>
      <c r="B149" s="3"/>
      <c r="C149" s="3" t="s">
        <v>24</v>
      </c>
      <c r="D149" s="3" t="s">
        <v>14</v>
      </c>
      <c r="E149" s="3" t="s">
        <v>264</v>
      </c>
      <c r="F149" s="3" t="s">
        <v>32</v>
      </c>
      <c r="G149" s="5">
        <v>10185.6</v>
      </c>
      <c r="H149" s="5">
        <v>22550.9</v>
      </c>
      <c r="I149" s="5">
        <v>30557.9</v>
      </c>
    </row>
    <row r="150" spans="1:9" ht="47.25">
      <c r="A150" s="2" t="s">
        <v>793</v>
      </c>
      <c r="B150" s="3"/>
      <c r="C150" s="3" t="s">
        <v>24</v>
      </c>
      <c r="D150" s="3" t="s">
        <v>14</v>
      </c>
      <c r="E150" s="3" t="s">
        <v>265</v>
      </c>
      <c r="F150" s="3"/>
      <c r="G150" s="5">
        <f>G151</f>
        <v>4235.7</v>
      </c>
      <c r="H150" s="5">
        <f t="shared" ref="H150:I151" si="56">H151</f>
        <v>4134.7</v>
      </c>
      <c r="I150" s="5">
        <f t="shared" si="56"/>
        <v>4134.7</v>
      </c>
    </row>
    <row r="151" spans="1:9">
      <c r="A151" s="2" t="s">
        <v>204</v>
      </c>
      <c r="B151" s="3"/>
      <c r="C151" s="3" t="s">
        <v>24</v>
      </c>
      <c r="D151" s="3" t="s">
        <v>14</v>
      </c>
      <c r="E151" s="3" t="s">
        <v>266</v>
      </c>
      <c r="F151" s="3"/>
      <c r="G151" s="5">
        <f>G152</f>
        <v>4235.7</v>
      </c>
      <c r="H151" s="5">
        <f t="shared" si="56"/>
        <v>4134.7</v>
      </c>
      <c r="I151" s="5">
        <f t="shared" si="56"/>
        <v>4134.7</v>
      </c>
    </row>
    <row r="152" spans="1:9" ht="31.5">
      <c r="A152" s="2" t="s">
        <v>22</v>
      </c>
      <c r="B152" s="3"/>
      <c r="C152" s="3" t="s">
        <v>24</v>
      </c>
      <c r="D152" s="3" t="s">
        <v>14</v>
      </c>
      <c r="E152" s="3" t="s">
        <v>266</v>
      </c>
      <c r="F152" s="3" t="s">
        <v>32</v>
      </c>
      <c r="G152" s="5">
        <v>4235.7</v>
      </c>
      <c r="H152" s="5">
        <v>4134.7</v>
      </c>
      <c r="I152" s="5">
        <v>4134.7</v>
      </c>
    </row>
    <row r="153" spans="1:9" s="93" customFormat="1" ht="31.5">
      <c r="A153" s="85" t="s">
        <v>712</v>
      </c>
      <c r="B153" s="94"/>
      <c r="C153" s="94" t="s">
        <v>24</v>
      </c>
      <c r="D153" s="94" t="s">
        <v>14</v>
      </c>
      <c r="E153" s="94" t="s">
        <v>136</v>
      </c>
      <c r="F153" s="94"/>
      <c r="G153" s="95">
        <f>G154</f>
        <v>10.6</v>
      </c>
      <c r="H153" s="95">
        <f t="shared" ref="H153:I154" si="57">H154</f>
        <v>10.6</v>
      </c>
      <c r="I153" s="95">
        <f t="shared" si="57"/>
        <v>10.6</v>
      </c>
    </row>
    <row r="154" spans="1:9">
      <c r="A154" s="185" t="s">
        <v>147</v>
      </c>
      <c r="B154" s="3"/>
      <c r="C154" s="3" t="s">
        <v>24</v>
      </c>
      <c r="D154" s="3" t="s">
        <v>14</v>
      </c>
      <c r="E154" s="3" t="s">
        <v>182</v>
      </c>
      <c r="F154" s="3"/>
      <c r="G154" s="5">
        <f>G155</f>
        <v>10.6</v>
      </c>
      <c r="H154" s="5">
        <f t="shared" si="57"/>
        <v>10.6</v>
      </c>
      <c r="I154" s="5">
        <f t="shared" si="57"/>
        <v>10.6</v>
      </c>
    </row>
    <row r="155" spans="1:9" ht="47.25">
      <c r="A155" s="185" t="s">
        <v>753</v>
      </c>
      <c r="B155" s="3"/>
      <c r="C155" s="3" t="s">
        <v>24</v>
      </c>
      <c r="D155" s="3" t="s">
        <v>14</v>
      </c>
      <c r="E155" s="3" t="s">
        <v>183</v>
      </c>
      <c r="F155" s="3"/>
      <c r="G155" s="5">
        <f>G156</f>
        <v>10.6</v>
      </c>
      <c r="H155" s="5">
        <f t="shared" ref="H155:I155" si="58">H156</f>
        <v>10.6</v>
      </c>
      <c r="I155" s="5">
        <f t="shared" si="58"/>
        <v>10.6</v>
      </c>
    </row>
    <row r="156" spans="1:9" ht="141.75">
      <c r="A156" s="185" t="s">
        <v>574</v>
      </c>
      <c r="B156" s="3"/>
      <c r="C156" s="3" t="s">
        <v>24</v>
      </c>
      <c r="D156" s="3" t="s">
        <v>14</v>
      </c>
      <c r="E156" s="4" t="s">
        <v>808</v>
      </c>
      <c r="F156" s="3"/>
      <c r="G156" s="5">
        <f>SUM(G157)</f>
        <v>10.6</v>
      </c>
      <c r="H156" s="5">
        <f t="shared" ref="H156:I156" si="59">SUM(H157)</f>
        <v>10.6</v>
      </c>
      <c r="I156" s="5">
        <f t="shared" si="59"/>
        <v>10.6</v>
      </c>
    </row>
    <row r="157" spans="1:9" ht="47.25">
      <c r="A157" s="2" t="s">
        <v>21</v>
      </c>
      <c r="B157" s="3"/>
      <c r="C157" s="3" t="s">
        <v>24</v>
      </c>
      <c r="D157" s="3" t="s">
        <v>14</v>
      </c>
      <c r="E157" s="4" t="s">
        <v>808</v>
      </c>
      <c r="F157" s="3" t="s">
        <v>31</v>
      </c>
      <c r="G157" s="5">
        <v>10.6</v>
      </c>
      <c r="H157" s="5">
        <v>10.6</v>
      </c>
      <c r="I157" s="5">
        <v>10.6</v>
      </c>
    </row>
    <row r="158" spans="1:9" ht="47.25">
      <c r="A158" s="2" t="s">
        <v>723</v>
      </c>
      <c r="B158" s="3"/>
      <c r="C158" s="3" t="s">
        <v>24</v>
      </c>
      <c r="D158" s="3" t="s">
        <v>14</v>
      </c>
      <c r="E158" s="20" t="s">
        <v>231</v>
      </c>
      <c r="F158" s="3"/>
      <c r="G158" s="5">
        <f>G159+G163</f>
        <v>15790.5</v>
      </c>
      <c r="H158" s="5">
        <f t="shared" ref="H158:I158" si="60">H159+H163</f>
        <v>30105.9</v>
      </c>
      <c r="I158" s="5">
        <f t="shared" si="60"/>
        <v>30799</v>
      </c>
    </row>
    <row r="159" spans="1:9">
      <c r="A159" s="49" t="s">
        <v>184</v>
      </c>
      <c r="B159" s="47"/>
      <c r="C159" s="3" t="s">
        <v>24</v>
      </c>
      <c r="D159" s="3" t="s">
        <v>14</v>
      </c>
      <c r="E159" s="20" t="s">
        <v>542</v>
      </c>
      <c r="F159" s="20"/>
      <c r="G159" s="5">
        <f>SUM(G160)</f>
        <v>5212.1000000000004</v>
      </c>
      <c r="H159" s="5">
        <f t="shared" ref="H159:I161" si="61">SUM(H160)</f>
        <v>5212.1000000000004</v>
      </c>
      <c r="I159" s="5">
        <f t="shared" si="61"/>
        <v>0</v>
      </c>
    </row>
    <row r="160" spans="1:9" ht="31.5">
      <c r="A160" s="81" t="s">
        <v>549</v>
      </c>
      <c r="B160" s="47"/>
      <c r="C160" s="3" t="s">
        <v>24</v>
      </c>
      <c r="D160" s="3" t="s">
        <v>14</v>
      </c>
      <c r="E160" s="20" t="s">
        <v>543</v>
      </c>
      <c r="F160" s="20"/>
      <c r="G160" s="5">
        <f>SUM(G161)</f>
        <v>5212.1000000000004</v>
      </c>
      <c r="H160" s="5">
        <f t="shared" si="61"/>
        <v>5212.1000000000004</v>
      </c>
      <c r="I160" s="5">
        <f t="shared" si="61"/>
        <v>0</v>
      </c>
    </row>
    <row r="161" spans="1:9" ht="47.25">
      <c r="A161" s="81" t="s">
        <v>544</v>
      </c>
      <c r="B161" s="47"/>
      <c r="C161" s="3" t="s">
        <v>24</v>
      </c>
      <c r="D161" s="3" t="s">
        <v>14</v>
      </c>
      <c r="E161" s="20" t="s">
        <v>545</v>
      </c>
      <c r="F161" s="20"/>
      <c r="G161" s="5">
        <f>SUM(G162)</f>
        <v>5212.1000000000004</v>
      </c>
      <c r="H161" s="5">
        <f t="shared" si="61"/>
        <v>5212.1000000000004</v>
      </c>
      <c r="I161" s="5">
        <f t="shared" si="61"/>
        <v>0</v>
      </c>
    </row>
    <row r="162" spans="1:9" ht="31.5">
      <c r="A162" s="185" t="s">
        <v>22</v>
      </c>
      <c r="B162" s="47"/>
      <c r="C162" s="3" t="s">
        <v>24</v>
      </c>
      <c r="D162" s="3" t="s">
        <v>14</v>
      </c>
      <c r="E162" s="20" t="s">
        <v>545</v>
      </c>
      <c r="F162" s="20">
        <v>200</v>
      </c>
      <c r="G162" s="5">
        <v>5212.1000000000004</v>
      </c>
      <c r="H162" s="5">
        <v>5212.1000000000004</v>
      </c>
      <c r="I162" s="5"/>
    </row>
    <row r="163" spans="1:9">
      <c r="A163" s="185" t="s">
        <v>147</v>
      </c>
      <c r="B163" s="47"/>
      <c r="C163" s="3" t="s">
        <v>24</v>
      </c>
      <c r="D163" s="3" t="s">
        <v>14</v>
      </c>
      <c r="E163" s="20" t="s">
        <v>546</v>
      </c>
      <c r="F163" s="20"/>
      <c r="G163" s="5">
        <f>SUM(G164)</f>
        <v>10578.4</v>
      </c>
      <c r="H163" s="5">
        <f t="shared" ref="H163:I165" si="62">SUM(H164)</f>
        <v>24893.8</v>
      </c>
      <c r="I163" s="5">
        <f t="shared" si="62"/>
        <v>30799</v>
      </c>
    </row>
    <row r="164" spans="1:9" ht="78.75">
      <c r="A164" s="185" t="s">
        <v>860</v>
      </c>
      <c r="B164" s="47"/>
      <c r="C164" s="3" t="s">
        <v>24</v>
      </c>
      <c r="D164" s="3" t="s">
        <v>14</v>
      </c>
      <c r="E164" s="20" t="s">
        <v>547</v>
      </c>
      <c r="F164" s="20"/>
      <c r="G164" s="5">
        <f>SUM(G165)</f>
        <v>10578.4</v>
      </c>
      <c r="H164" s="5">
        <f t="shared" si="62"/>
        <v>24893.8</v>
      </c>
      <c r="I164" s="5">
        <f t="shared" si="62"/>
        <v>30799</v>
      </c>
    </row>
    <row r="165" spans="1:9">
      <c r="A165" s="49" t="s">
        <v>18</v>
      </c>
      <c r="B165" s="47"/>
      <c r="C165" s="3" t="s">
        <v>24</v>
      </c>
      <c r="D165" s="3" t="s">
        <v>14</v>
      </c>
      <c r="E165" s="20" t="s">
        <v>548</v>
      </c>
      <c r="F165" s="20"/>
      <c r="G165" s="5">
        <f>SUM(G166)</f>
        <v>10578.4</v>
      </c>
      <c r="H165" s="5">
        <f t="shared" si="62"/>
        <v>24893.8</v>
      </c>
      <c r="I165" s="5">
        <f t="shared" si="62"/>
        <v>30799</v>
      </c>
    </row>
    <row r="166" spans="1:9" ht="31.5">
      <c r="A166" s="185" t="s">
        <v>22</v>
      </c>
      <c r="B166" s="47"/>
      <c r="C166" s="3" t="s">
        <v>24</v>
      </c>
      <c r="D166" s="3" t="s">
        <v>14</v>
      </c>
      <c r="E166" s="20" t="s">
        <v>548</v>
      </c>
      <c r="F166" s="20">
        <v>200</v>
      </c>
      <c r="G166" s="5">
        <v>10578.4</v>
      </c>
      <c r="H166" s="5">
        <v>24893.8</v>
      </c>
      <c r="I166" s="5">
        <v>30799</v>
      </c>
    </row>
    <row r="167" spans="1:9">
      <c r="A167" s="97" t="s">
        <v>82</v>
      </c>
      <c r="B167" s="94"/>
      <c r="C167" s="94" t="s">
        <v>24</v>
      </c>
      <c r="D167" s="94" t="s">
        <v>14</v>
      </c>
      <c r="E167" s="94" t="s">
        <v>83</v>
      </c>
      <c r="F167" s="94"/>
      <c r="G167" s="95">
        <f>SUM(G168)</f>
        <v>500</v>
      </c>
      <c r="H167" s="95">
        <f t="shared" ref="H167:I167" si="63">SUM(H168)</f>
        <v>500</v>
      </c>
      <c r="I167" s="95">
        <f t="shared" si="63"/>
        <v>500</v>
      </c>
    </row>
    <row r="168" spans="1:9" ht="31.5">
      <c r="A168" s="2" t="s">
        <v>101</v>
      </c>
      <c r="B168" s="3"/>
      <c r="C168" s="3" t="s">
        <v>24</v>
      </c>
      <c r="D168" s="3" t="s">
        <v>14</v>
      </c>
      <c r="E168" s="3" t="s">
        <v>102</v>
      </c>
      <c r="F168" s="3"/>
      <c r="G168" s="5">
        <f>SUM(G169)</f>
        <v>500</v>
      </c>
      <c r="H168" s="5">
        <f>SUM(H169)</f>
        <v>500</v>
      </c>
      <c r="I168" s="5">
        <f>SUM(I169)</f>
        <v>500</v>
      </c>
    </row>
    <row r="169" spans="1:9" ht="31.5">
      <c r="A169" s="2" t="s">
        <v>22</v>
      </c>
      <c r="B169" s="3"/>
      <c r="C169" s="3" t="s">
        <v>24</v>
      </c>
      <c r="D169" s="3" t="s">
        <v>14</v>
      </c>
      <c r="E169" s="3" t="s">
        <v>102</v>
      </c>
      <c r="F169" s="3" t="s">
        <v>32</v>
      </c>
      <c r="G169" s="5">
        <v>500</v>
      </c>
      <c r="H169" s="5">
        <v>500</v>
      </c>
      <c r="I169" s="5">
        <v>500</v>
      </c>
    </row>
    <row r="170" spans="1:9" ht="31.5">
      <c r="A170" s="2" t="s">
        <v>680</v>
      </c>
      <c r="B170" s="3"/>
      <c r="C170" s="3" t="s">
        <v>24</v>
      </c>
      <c r="D170" s="3" t="s">
        <v>679</v>
      </c>
      <c r="E170" s="3"/>
      <c r="F170" s="3"/>
      <c r="G170" s="5">
        <f>G171</f>
        <v>4926.5999999999995</v>
      </c>
      <c r="H170" s="5">
        <f t="shared" ref="H170:I170" si="64">H171</f>
        <v>1217.8000000000002</v>
      </c>
      <c r="I170" s="5">
        <f t="shared" si="64"/>
        <v>1217.8000000000002</v>
      </c>
    </row>
    <row r="171" spans="1:9" ht="31.5">
      <c r="A171" s="85" t="s">
        <v>734</v>
      </c>
      <c r="B171" s="90"/>
      <c r="C171" s="3" t="s">
        <v>24</v>
      </c>
      <c r="D171" s="3" t="s">
        <v>679</v>
      </c>
      <c r="E171" s="90" t="s">
        <v>132</v>
      </c>
      <c r="F171" s="90"/>
      <c r="G171" s="92">
        <f>G178+G173+G179</f>
        <v>4926.5999999999995</v>
      </c>
      <c r="H171" s="92">
        <f t="shared" ref="H171:I171" si="65">H178+H173+H179</f>
        <v>1217.8000000000002</v>
      </c>
      <c r="I171" s="92">
        <f t="shared" si="65"/>
        <v>1217.8000000000002</v>
      </c>
    </row>
    <row r="172" spans="1:9">
      <c r="A172" s="185" t="s">
        <v>147</v>
      </c>
      <c r="B172" s="90"/>
      <c r="C172" s="3" t="s">
        <v>24</v>
      </c>
      <c r="D172" s="3" t="s">
        <v>679</v>
      </c>
      <c r="E172" s="186" t="s">
        <v>160</v>
      </c>
      <c r="F172" s="90"/>
      <c r="G172" s="92">
        <f>G173+G176</f>
        <v>4154.7</v>
      </c>
      <c r="H172" s="92">
        <f t="shared" ref="H172:I172" si="66">H173+H176</f>
        <v>455.6</v>
      </c>
      <c r="I172" s="92">
        <f t="shared" si="66"/>
        <v>455.6</v>
      </c>
    </row>
    <row r="173" spans="1:9" ht="31.5">
      <c r="A173" s="185" t="s">
        <v>760</v>
      </c>
      <c r="B173" s="186"/>
      <c r="C173" s="3" t="s">
        <v>24</v>
      </c>
      <c r="D173" s="3" t="s">
        <v>679</v>
      </c>
      <c r="E173" s="186" t="s">
        <v>161</v>
      </c>
      <c r="F173" s="186"/>
      <c r="G173" s="7">
        <f>G174</f>
        <v>3854.1</v>
      </c>
      <c r="H173" s="7">
        <f t="shared" ref="H173:I174" si="67">H174</f>
        <v>155</v>
      </c>
      <c r="I173" s="7">
        <f t="shared" si="67"/>
        <v>155</v>
      </c>
    </row>
    <row r="174" spans="1:9">
      <c r="A174" s="185" t="s">
        <v>204</v>
      </c>
      <c r="B174" s="186"/>
      <c r="C174" s="3" t="s">
        <v>24</v>
      </c>
      <c r="D174" s="3" t="s">
        <v>679</v>
      </c>
      <c r="E174" s="186" t="s">
        <v>219</v>
      </c>
      <c r="F174" s="186"/>
      <c r="G174" s="7">
        <f>G175</f>
        <v>3854.1</v>
      </c>
      <c r="H174" s="7">
        <f t="shared" si="67"/>
        <v>155</v>
      </c>
      <c r="I174" s="7">
        <f t="shared" si="67"/>
        <v>155</v>
      </c>
    </row>
    <row r="175" spans="1:9" ht="31.5">
      <c r="A175" s="185" t="s">
        <v>22</v>
      </c>
      <c r="B175" s="186"/>
      <c r="C175" s="3" t="s">
        <v>24</v>
      </c>
      <c r="D175" s="3" t="s">
        <v>679</v>
      </c>
      <c r="E175" s="186" t="s">
        <v>219</v>
      </c>
      <c r="F175" s="186" t="s">
        <v>32</v>
      </c>
      <c r="G175" s="7">
        <f>3700+154.1</f>
        <v>3854.1</v>
      </c>
      <c r="H175" s="7">
        <v>155</v>
      </c>
      <c r="I175" s="7">
        <v>155</v>
      </c>
    </row>
    <row r="176" spans="1:9" ht="47.25">
      <c r="A176" s="185" t="s">
        <v>761</v>
      </c>
      <c r="B176" s="186"/>
      <c r="C176" s="3" t="s">
        <v>24</v>
      </c>
      <c r="D176" s="3" t="s">
        <v>679</v>
      </c>
      <c r="E176" s="186" t="s">
        <v>816</v>
      </c>
      <c r="F176" s="186"/>
      <c r="G176" s="7">
        <f>SUM(G177)</f>
        <v>300.60000000000002</v>
      </c>
      <c r="H176" s="7">
        <f t="shared" ref="H176:I176" si="68">SUM(H177)</f>
        <v>300.60000000000002</v>
      </c>
      <c r="I176" s="7">
        <f t="shared" si="68"/>
        <v>300.60000000000002</v>
      </c>
    </row>
    <row r="177" spans="1:9">
      <c r="A177" s="185" t="s">
        <v>204</v>
      </c>
      <c r="B177" s="186"/>
      <c r="C177" s="3" t="s">
        <v>24</v>
      </c>
      <c r="D177" s="3" t="s">
        <v>679</v>
      </c>
      <c r="E177" s="186" t="s">
        <v>817</v>
      </c>
      <c r="F177" s="186"/>
      <c r="G177" s="7">
        <f>G178</f>
        <v>300.60000000000002</v>
      </c>
      <c r="H177" s="7">
        <f t="shared" ref="H177:I177" si="69">H178</f>
        <v>300.60000000000002</v>
      </c>
      <c r="I177" s="7">
        <f t="shared" si="69"/>
        <v>300.60000000000002</v>
      </c>
    </row>
    <row r="178" spans="1:9">
      <c r="A178" s="2" t="s">
        <v>19</v>
      </c>
      <c r="B178" s="186"/>
      <c r="C178" s="3" t="s">
        <v>24</v>
      </c>
      <c r="D178" s="3" t="s">
        <v>679</v>
      </c>
      <c r="E178" s="186" t="s">
        <v>817</v>
      </c>
      <c r="F178" s="186" t="s">
        <v>39</v>
      </c>
      <c r="G178" s="7">
        <v>300.60000000000002</v>
      </c>
      <c r="H178" s="7">
        <v>300.60000000000002</v>
      </c>
      <c r="I178" s="7">
        <v>300.60000000000002</v>
      </c>
    </row>
    <row r="179" spans="1:9" ht="47.25">
      <c r="A179" s="185" t="s">
        <v>806</v>
      </c>
      <c r="B179" s="90"/>
      <c r="C179" s="3" t="s">
        <v>24</v>
      </c>
      <c r="D179" s="3" t="s">
        <v>679</v>
      </c>
      <c r="E179" s="186" t="s">
        <v>805</v>
      </c>
      <c r="F179" s="186"/>
      <c r="G179" s="7">
        <f>G180</f>
        <v>771.9</v>
      </c>
      <c r="H179" s="7">
        <f t="shared" ref="H179:I179" si="70">H180</f>
        <v>762.2</v>
      </c>
      <c r="I179" s="7">
        <f t="shared" si="70"/>
        <v>762.2</v>
      </c>
    </row>
    <row r="180" spans="1:9" ht="31.5">
      <c r="A180" s="185" t="s">
        <v>801</v>
      </c>
      <c r="B180" s="186"/>
      <c r="C180" s="3" t="s">
        <v>24</v>
      </c>
      <c r="D180" s="3" t="s">
        <v>679</v>
      </c>
      <c r="E180" s="186" t="s">
        <v>807</v>
      </c>
      <c r="F180" s="186"/>
      <c r="G180" s="7">
        <f>G181</f>
        <v>771.9</v>
      </c>
      <c r="H180" s="7">
        <f t="shared" ref="H180:I180" si="71">H181</f>
        <v>762.2</v>
      </c>
      <c r="I180" s="7">
        <f t="shared" si="71"/>
        <v>762.2</v>
      </c>
    </row>
    <row r="181" spans="1:9" ht="47.25">
      <c r="A181" s="2" t="s">
        <v>21</v>
      </c>
      <c r="B181" s="186"/>
      <c r="C181" s="3" t="s">
        <v>24</v>
      </c>
      <c r="D181" s="3" t="s">
        <v>679</v>
      </c>
      <c r="E181" s="186" t="s">
        <v>807</v>
      </c>
      <c r="F181" s="186" t="s">
        <v>31</v>
      </c>
      <c r="G181" s="7">
        <v>771.9</v>
      </c>
      <c r="H181" s="7">
        <v>762.2</v>
      </c>
      <c r="I181" s="7">
        <v>762.2</v>
      </c>
    </row>
    <row r="182" spans="1:9">
      <c r="A182" s="185" t="s">
        <v>6</v>
      </c>
      <c r="B182" s="18"/>
      <c r="C182" s="186" t="s">
        <v>7</v>
      </c>
      <c r="D182" s="20"/>
      <c r="E182" s="20"/>
      <c r="F182" s="20"/>
      <c r="G182" s="7">
        <f>G183+G205+G280</f>
        <v>879360.6</v>
      </c>
      <c r="H182" s="7">
        <f>H183+H205+H280</f>
        <v>756391.3</v>
      </c>
      <c r="I182" s="7">
        <f>I183+I205+I280</f>
        <v>756113.20000000007</v>
      </c>
    </row>
    <row r="183" spans="1:9">
      <c r="A183" s="2" t="s">
        <v>8</v>
      </c>
      <c r="B183" s="3"/>
      <c r="C183" s="3" t="s">
        <v>7</v>
      </c>
      <c r="D183" s="3" t="s">
        <v>9</v>
      </c>
      <c r="E183" s="3"/>
      <c r="F183" s="3"/>
      <c r="G183" s="5">
        <f>SUM(G184)+G189+G202</f>
        <v>385800</v>
      </c>
      <c r="H183" s="5">
        <f>SUM(H184)+H189</f>
        <v>484176</v>
      </c>
      <c r="I183" s="5">
        <f>SUM(I184)+I189</f>
        <v>484176</v>
      </c>
    </row>
    <row r="184" spans="1:9" s="93" customFormat="1" ht="47.25">
      <c r="A184" s="85" t="s">
        <v>713</v>
      </c>
      <c r="B184" s="94"/>
      <c r="C184" s="94" t="s">
        <v>7</v>
      </c>
      <c r="D184" s="94" t="s">
        <v>9</v>
      </c>
      <c r="E184" s="94" t="s">
        <v>139</v>
      </c>
      <c r="F184" s="94"/>
      <c r="G184" s="95">
        <f>G185</f>
        <v>1788.5</v>
      </c>
      <c r="H184" s="95">
        <f t="shared" ref="H184:I184" si="72">H185</f>
        <v>0</v>
      </c>
      <c r="I184" s="95">
        <f t="shared" si="72"/>
        <v>0</v>
      </c>
    </row>
    <row r="185" spans="1:9">
      <c r="A185" s="22" t="s">
        <v>267</v>
      </c>
      <c r="B185" s="3"/>
      <c r="C185" s="3" t="s">
        <v>7</v>
      </c>
      <c r="D185" s="3" t="s">
        <v>9</v>
      </c>
      <c r="E185" s="4" t="s">
        <v>268</v>
      </c>
      <c r="F185" s="3"/>
      <c r="G185" s="5">
        <f>G186</f>
        <v>1788.5</v>
      </c>
      <c r="H185" s="5">
        <f t="shared" ref="H185:I185" si="73">H186</f>
        <v>0</v>
      </c>
      <c r="I185" s="5">
        <f t="shared" si="73"/>
        <v>0</v>
      </c>
    </row>
    <row r="186" spans="1:9" ht="47.25">
      <c r="A186" s="49" t="s">
        <v>796</v>
      </c>
      <c r="B186" s="3"/>
      <c r="C186" s="3" t="s">
        <v>7</v>
      </c>
      <c r="D186" s="3" t="s">
        <v>9</v>
      </c>
      <c r="E186" s="20" t="s">
        <v>274</v>
      </c>
      <c r="F186" s="3"/>
      <c r="G186" s="5">
        <f>G187</f>
        <v>1788.5</v>
      </c>
      <c r="H186" s="5">
        <f t="shared" ref="H186:I186" si="74">H187</f>
        <v>0</v>
      </c>
      <c r="I186" s="5">
        <f t="shared" si="74"/>
        <v>0</v>
      </c>
    </row>
    <row r="187" spans="1:9" ht="31.5">
      <c r="A187" s="49" t="s">
        <v>270</v>
      </c>
      <c r="B187" s="3"/>
      <c r="C187" s="3" t="s">
        <v>7</v>
      </c>
      <c r="D187" s="3" t="s">
        <v>9</v>
      </c>
      <c r="E187" s="20" t="s">
        <v>275</v>
      </c>
      <c r="F187" s="3"/>
      <c r="G187" s="5">
        <f>G188</f>
        <v>1788.5</v>
      </c>
      <c r="H187" s="5">
        <f t="shared" ref="H187:I187" si="75">H188</f>
        <v>0</v>
      </c>
      <c r="I187" s="5">
        <f t="shared" si="75"/>
        <v>0</v>
      </c>
    </row>
    <row r="188" spans="1:9" ht="31.5">
      <c r="A188" s="21" t="s">
        <v>100</v>
      </c>
      <c r="B188" s="3"/>
      <c r="C188" s="3" t="s">
        <v>7</v>
      </c>
      <c r="D188" s="3" t="s">
        <v>9</v>
      </c>
      <c r="E188" s="20" t="s">
        <v>275</v>
      </c>
      <c r="F188" s="3" t="s">
        <v>95</v>
      </c>
      <c r="G188" s="5">
        <v>1788.5</v>
      </c>
      <c r="H188" s="5"/>
      <c r="I188" s="5"/>
    </row>
    <row r="189" spans="1:9" s="93" customFormat="1" ht="47.25">
      <c r="A189" s="97" t="s">
        <v>719</v>
      </c>
      <c r="B189" s="94"/>
      <c r="C189" s="94" t="s">
        <v>7</v>
      </c>
      <c r="D189" s="94" t="s">
        <v>9</v>
      </c>
      <c r="E189" s="94" t="s">
        <v>227</v>
      </c>
      <c r="F189" s="94"/>
      <c r="G189" s="95">
        <f>G190+G194</f>
        <v>384011.5</v>
      </c>
      <c r="H189" s="95">
        <f>H190+H194</f>
        <v>484176</v>
      </c>
      <c r="I189" s="95">
        <f>I190+I194</f>
        <v>484176</v>
      </c>
    </row>
    <row r="190" spans="1:9">
      <c r="A190" s="21" t="s">
        <v>184</v>
      </c>
      <c r="B190" s="47"/>
      <c r="C190" s="3" t="s">
        <v>7</v>
      </c>
      <c r="D190" s="3" t="s">
        <v>9</v>
      </c>
      <c r="E190" s="20" t="s">
        <v>433</v>
      </c>
      <c r="F190" s="20"/>
      <c r="G190" s="5">
        <f>G191</f>
        <v>144975.6</v>
      </c>
      <c r="H190" s="5">
        <f t="shared" ref="H190:I191" si="76">H191</f>
        <v>144975.6</v>
      </c>
      <c r="I190" s="5">
        <f t="shared" si="76"/>
        <v>144975.6</v>
      </c>
    </row>
    <row r="191" spans="1:9" ht="47.25">
      <c r="A191" s="207" t="s">
        <v>434</v>
      </c>
      <c r="B191" s="47"/>
      <c r="C191" s="3" t="s">
        <v>7</v>
      </c>
      <c r="D191" s="3" t="s">
        <v>9</v>
      </c>
      <c r="E191" s="20" t="s">
        <v>435</v>
      </c>
      <c r="F191" s="20"/>
      <c r="G191" s="5">
        <f>G192</f>
        <v>144975.6</v>
      </c>
      <c r="H191" s="5">
        <f t="shared" si="76"/>
        <v>144975.6</v>
      </c>
      <c r="I191" s="5">
        <f t="shared" si="76"/>
        <v>144975.6</v>
      </c>
    </row>
    <row r="192" spans="1:9" ht="47.25">
      <c r="A192" s="185" t="s">
        <v>436</v>
      </c>
      <c r="B192" s="47"/>
      <c r="C192" s="3" t="s">
        <v>7</v>
      </c>
      <c r="D192" s="3" t="s">
        <v>9</v>
      </c>
      <c r="E192" s="20" t="s">
        <v>437</v>
      </c>
      <c r="F192" s="20"/>
      <c r="G192" s="5">
        <f>G193</f>
        <v>144975.6</v>
      </c>
      <c r="H192" s="5">
        <f t="shared" ref="H192:I192" si="77">H193</f>
        <v>144975.6</v>
      </c>
      <c r="I192" s="5">
        <f t="shared" si="77"/>
        <v>144975.6</v>
      </c>
    </row>
    <row r="193" spans="1:9" ht="31.5">
      <c r="A193" s="22" t="s">
        <v>22</v>
      </c>
      <c r="B193" s="47"/>
      <c r="C193" s="3" t="s">
        <v>7</v>
      </c>
      <c r="D193" s="3" t="s">
        <v>9</v>
      </c>
      <c r="E193" s="20" t="s">
        <v>437</v>
      </c>
      <c r="F193" s="20">
        <v>200</v>
      </c>
      <c r="G193" s="5">
        <v>144975.6</v>
      </c>
      <c r="H193" s="5">
        <v>144975.6</v>
      </c>
      <c r="I193" s="5">
        <v>144975.6</v>
      </c>
    </row>
    <row r="194" spans="1:9">
      <c r="A194" s="185" t="s">
        <v>147</v>
      </c>
      <c r="B194" s="3"/>
      <c r="C194" s="3" t="s">
        <v>7</v>
      </c>
      <c r="D194" s="3" t="s">
        <v>9</v>
      </c>
      <c r="E194" s="20" t="s">
        <v>438</v>
      </c>
      <c r="F194" s="20"/>
      <c r="G194" s="5">
        <f>G195</f>
        <v>239035.90000000002</v>
      </c>
      <c r="H194" s="5">
        <f t="shared" ref="H194:I194" si="78">H195</f>
        <v>339200.4</v>
      </c>
      <c r="I194" s="5">
        <f t="shared" si="78"/>
        <v>339200.4</v>
      </c>
    </row>
    <row r="195" spans="1:9" ht="31.5">
      <c r="A195" s="185" t="s">
        <v>775</v>
      </c>
      <c r="B195" s="3"/>
      <c r="C195" s="3" t="s">
        <v>7</v>
      </c>
      <c r="D195" s="3" t="s">
        <v>9</v>
      </c>
      <c r="E195" s="20" t="s">
        <v>439</v>
      </c>
      <c r="F195" s="20"/>
      <c r="G195" s="5">
        <f>G198+G200+G196</f>
        <v>239035.90000000002</v>
      </c>
      <c r="H195" s="5">
        <f t="shared" ref="H195:I195" si="79">H198+H200+H196</f>
        <v>339200.4</v>
      </c>
      <c r="I195" s="5">
        <f t="shared" si="79"/>
        <v>339200.4</v>
      </c>
    </row>
    <row r="196" spans="1:9">
      <c r="A196" s="87" t="s">
        <v>18</v>
      </c>
      <c r="B196" s="47"/>
      <c r="C196" s="3" t="s">
        <v>7</v>
      </c>
      <c r="D196" s="3" t="s">
        <v>9</v>
      </c>
      <c r="E196" s="20" t="s">
        <v>562</v>
      </c>
      <c r="F196" s="20"/>
      <c r="G196" s="5">
        <f>G197</f>
        <v>600</v>
      </c>
      <c r="H196" s="5">
        <f t="shared" ref="H196:I196" si="80">H197</f>
        <v>0</v>
      </c>
      <c r="I196" s="5">
        <f t="shared" si="80"/>
        <v>0</v>
      </c>
    </row>
    <row r="197" spans="1:9" ht="31.5">
      <c r="A197" s="88" t="s">
        <v>22</v>
      </c>
      <c r="B197" s="47"/>
      <c r="C197" s="3" t="s">
        <v>7</v>
      </c>
      <c r="D197" s="3" t="s">
        <v>9</v>
      </c>
      <c r="E197" s="20" t="s">
        <v>562</v>
      </c>
      <c r="F197" s="20">
        <v>200</v>
      </c>
      <c r="G197" s="5">
        <v>600</v>
      </c>
      <c r="H197" s="5"/>
      <c r="I197" s="5"/>
    </row>
    <row r="198" spans="1:9">
      <c r="A198" s="185" t="s">
        <v>440</v>
      </c>
      <c r="B198" s="3"/>
      <c r="C198" s="3" t="s">
        <v>7</v>
      </c>
      <c r="D198" s="3" t="s">
        <v>9</v>
      </c>
      <c r="E198" s="20" t="s">
        <v>441</v>
      </c>
      <c r="F198" s="20"/>
      <c r="G198" s="5">
        <f>G199</f>
        <v>133164.70000000001</v>
      </c>
      <c r="H198" s="5">
        <f t="shared" ref="H198:I198" si="81">H199</f>
        <v>163164.70000000001</v>
      </c>
      <c r="I198" s="5">
        <f t="shared" si="81"/>
        <v>163164.70000000001</v>
      </c>
    </row>
    <row r="199" spans="1:9" ht="31.5">
      <c r="A199" s="22" t="s">
        <v>22</v>
      </c>
      <c r="B199" s="3"/>
      <c r="C199" s="3" t="s">
        <v>7</v>
      </c>
      <c r="D199" s="3" t="s">
        <v>9</v>
      </c>
      <c r="E199" s="20" t="s">
        <v>441</v>
      </c>
      <c r="F199" s="20">
        <v>200</v>
      </c>
      <c r="G199" s="5">
        <v>133164.70000000001</v>
      </c>
      <c r="H199" s="5">
        <v>163164.70000000001</v>
      </c>
      <c r="I199" s="5">
        <v>163164.70000000001</v>
      </c>
    </row>
    <row r="200" spans="1:9">
      <c r="A200" s="185" t="s">
        <v>442</v>
      </c>
      <c r="B200" s="3"/>
      <c r="C200" s="3" t="s">
        <v>7</v>
      </c>
      <c r="D200" s="3" t="s">
        <v>9</v>
      </c>
      <c r="E200" s="20" t="s">
        <v>443</v>
      </c>
      <c r="F200" s="20"/>
      <c r="G200" s="5">
        <f>G201</f>
        <v>105271.2</v>
      </c>
      <c r="H200" s="5">
        <f t="shared" ref="H200:I200" si="82">H201</f>
        <v>176035.7</v>
      </c>
      <c r="I200" s="5">
        <f t="shared" si="82"/>
        <v>176035.7</v>
      </c>
    </row>
    <row r="201" spans="1:9" ht="31.5">
      <c r="A201" s="22" t="s">
        <v>22</v>
      </c>
      <c r="B201" s="3"/>
      <c r="C201" s="3" t="s">
        <v>7</v>
      </c>
      <c r="D201" s="3" t="s">
        <v>9</v>
      </c>
      <c r="E201" s="20" t="s">
        <v>443</v>
      </c>
      <c r="F201" s="20">
        <v>200</v>
      </c>
      <c r="G201" s="5">
        <v>105271.2</v>
      </c>
      <c r="H201" s="5">
        <v>176035.7</v>
      </c>
      <c r="I201" s="5">
        <v>176035.7</v>
      </c>
    </row>
    <row r="202" spans="1:9" hidden="1">
      <c r="A202" s="2" t="s">
        <v>82</v>
      </c>
      <c r="B202" s="3"/>
      <c r="C202" s="3" t="s">
        <v>7</v>
      </c>
      <c r="D202" s="3" t="s">
        <v>9</v>
      </c>
      <c r="E202" s="3" t="s">
        <v>83</v>
      </c>
      <c r="F202" s="3"/>
      <c r="G202" s="5">
        <f>G203</f>
        <v>0</v>
      </c>
      <c r="H202" s="5"/>
      <c r="I202" s="5"/>
    </row>
    <row r="203" spans="1:9" ht="31.5" hidden="1">
      <c r="A203" s="185" t="s">
        <v>38</v>
      </c>
      <c r="B203" s="3"/>
      <c r="C203" s="3" t="s">
        <v>7</v>
      </c>
      <c r="D203" s="3" t="s">
        <v>9</v>
      </c>
      <c r="E203" s="20" t="s">
        <v>45</v>
      </c>
      <c r="F203" s="3"/>
      <c r="G203" s="5">
        <f>G204</f>
        <v>0</v>
      </c>
      <c r="H203" s="5"/>
      <c r="I203" s="5"/>
    </row>
    <row r="204" spans="1:9" hidden="1">
      <c r="A204" s="185" t="s">
        <v>10</v>
      </c>
      <c r="B204" s="18"/>
      <c r="C204" s="3" t="s">
        <v>7</v>
      </c>
      <c r="D204" s="3" t="s">
        <v>9</v>
      </c>
      <c r="E204" s="20" t="s">
        <v>45</v>
      </c>
      <c r="F204" s="20">
        <v>800</v>
      </c>
      <c r="G204" s="5">
        <v>0</v>
      </c>
      <c r="H204" s="5"/>
      <c r="I204" s="5"/>
    </row>
    <row r="205" spans="1:9">
      <c r="A205" s="2" t="s">
        <v>99</v>
      </c>
      <c r="B205" s="3"/>
      <c r="C205" s="3" t="s">
        <v>7</v>
      </c>
      <c r="D205" s="3" t="s">
        <v>64</v>
      </c>
      <c r="E205" s="3"/>
      <c r="F205" s="3"/>
      <c r="G205" s="5">
        <f>G206+G220+G215+G232+G237</f>
        <v>462441.19999999995</v>
      </c>
      <c r="H205" s="5">
        <f t="shared" ref="H205:I205" si="83">H206+H220+H215+H232+H237</f>
        <v>245382.5</v>
      </c>
      <c r="I205" s="5">
        <f t="shared" si="83"/>
        <v>245104.4</v>
      </c>
    </row>
    <row r="206" spans="1:9" s="93" customFormat="1" ht="47.25">
      <c r="A206" s="85" t="s">
        <v>713</v>
      </c>
      <c r="B206" s="94"/>
      <c r="C206" s="94" t="s">
        <v>7</v>
      </c>
      <c r="D206" s="94" t="s">
        <v>64</v>
      </c>
      <c r="E206" s="94" t="s">
        <v>139</v>
      </c>
      <c r="F206" s="94"/>
      <c r="G206" s="95">
        <f>G211+G207</f>
        <v>117223.6</v>
      </c>
      <c r="H206" s="95">
        <f t="shared" ref="H206:I206" si="84">H211+H207</f>
        <v>0</v>
      </c>
      <c r="I206" s="95">
        <f t="shared" si="84"/>
        <v>0</v>
      </c>
    </row>
    <row r="207" spans="1:9" hidden="1">
      <c r="A207" s="185" t="s">
        <v>184</v>
      </c>
      <c r="B207" s="3"/>
      <c r="C207" s="3" t="s">
        <v>7</v>
      </c>
      <c r="D207" s="3" t="s">
        <v>64</v>
      </c>
      <c r="E207" s="3" t="s">
        <v>534</v>
      </c>
      <c r="F207" s="3"/>
      <c r="G207" s="5">
        <f>G208</f>
        <v>0</v>
      </c>
      <c r="H207" s="5">
        <f t="shared" ref="H207:I207" si="85">H208</f>
        <v>0</v>
      </c>
      <c r="I207" s="5">
        <f t="shared" si="85"/>
        <v>0</v>
      </c>
    </row>
    <row r="208" spans="1:9" ht="31.5" hidden="1">
      <c r="A208" s="185" t="s">
        <v>444</v>
      </c>
      <c r="B208" s="3"/>
      <c r="C208" s="3" t="s">
        <v>7</v>
      </c>
      <c r="D208" s="3" t="s">
        <v>64</v>
      </c>
      <c r="E208" s="3" t="s">
        <v>535</v>
      </c>
      <c r="F208" s="3"/>
      <c r="G208" s="5">
        <f>G209</f>
        <v>0</v>
      </c>
      <c r="H208" s="5">
        <f t="shared" ref="H208:I208" si="86">H209</f>
        <v>0</v>
      </c>
      <c r="I208" s="5">
        <f t="shared" si="86"/>
        <v>0</v>
      </c>
    </row>
    <row r="209" spans="1:9" ht="31.5" hidden="1">
      <c r="A209" s="185" t="s">
        <v>536</v>
      </c>
      <c r="B209" s="3"/>
      <c r="C209" s="3" t="s">
        <v>7</v>
      </c>
      <c r="D209" s="3" t="s">
        <v>64</v>
      </c>
      <c r="E209" s="3" t="s">
        <v>537</v>
      </c>
      <c r="F209" s="3"/>
      <c r="G209" s="5">
        <f>G210</f>
        <v>0</v>
      </c>
      <c r="H209" s="5">
        <f t="shared" ref="H209:I209" si="87">H210</f>
        <v>0</v>
      </c>
      <c r="I209" s="5">
        <f t="shared" si="87"/>
        <v>0</v>
      </c>
    </row>
    <row r="210" spans="1:9" ht="31.5" hidden="1">
      <c r="A210" s="185" t="s">
        <v>100</v>
      </c>
      <c r="B210" s="3"/>
      <c r="C210" s="3" t="s">
        <v>7</v>
      </c>
      <c r="D210" s="3" t="s">
        <v>64</v>
      </c>
      <c r="E210" s="3" t="s">
        <v>537</v>
      </c>
      <c r="F210" s="3" t="s">
        <v>95</v>
      </c>
      <c r="G210" s="5"/>
      <c r="H210" s="5"/>
      <c r="I210" s="5"/>
    </row>
    <row r="211" spans="1:9">
      <c r="A211" s="22" t="s">
        <v>267</v>
      </c>
      <c r="B211" s="3"/>
      <c r="C211" s="3" t="s">
        <v>7</v>
      </c>
      <c r="D211" s="3" t="s">
        <v>64</v>
      </c>
      <c r="E211" s="4" t="s">
        <v>268</v>
      </c>
      <c r="F211" s="3"/>
      <c r="G211" s="5">
        <f>G212</f>
        <v>117223.6</v>
      </c>
      <c r="H211" s="5">
        <f t="shared" ref="H211:I211" si="88">H212</f>
        <v>0</v>
      </c>
      <c r="I211" s="5">
        <f t="shared" si="88"/>
        <v>0</v>
      </c>
    </row>
    <row r="212" spans="1:9" ht="47.25">
      <c r="A212" s="49" t="s">
        <v>796</v>
      </c>
      <c r="B212" s="3"/>
      <c r="C212" s="3" t="s">
        <v>7</v>
      </c>
      <c r="D212" s="3" t="s">
        <v>64</v>
      </c>
      <c r="E212" s="20" t="s">
        <v>274</v>
      </c>
      <c r="F212" s="3"/>
      <c r="G212" s="5">
        <f>G213</f>
        <v>117223.6</v>
      </c>
      <c r="H212" s="5">
        <f t="shared" ref="H212:I212" si="89">H213</f>
        <v>0</v>
      </c>
      <c r="I212" s="5">
        <f t="shared" si="89"/>
        <v>0</v>
      </c>
    </row>
    <row r="213" spans="1:9" ht="31.5">
      <c r="A213" s="49" t="s">
        <v>270</v>
      </c>
      <c r="B213" s="3"/>
      <c r="C213" s="3" t="s">
        <v>7</v>
      </c>
      <c r="D213" s="3" t="s">
        <v>64</v>
      </c>
      <c r="E213" s="20" t="s">
        <v>275</v>
      </c>
      <c r="F213" s="3"/>
      <c r="G213" s="5">
        <f>G214</f>
        <v>117223.6</v>
      </c>
      <c r="H213" s="5">
        <f t="shared" ref="H213:I213" si="90">H214</f>
        <v>0</v>
      </c>
      <c r="I213" s="5">
        <f t="shared" si="90"/>
        <v>0</v>
      </c>
    </row>
    <row r="214" spans="1:9" ht="31.5">
      <c r="A214" s="21" t="s">
        <v>100</v>
      </c>
      <c r="B214" s="3"/>
      <c r="C214" s="3" t="s">
        <v>7</v>
      </c>
      <c r="D214" s="3" t="s">
        <v>64</v>
      </c>
      <c r="E214" s="20" t="s">
        <v>275</v>
      </c>
      <c r="F214" s="3" t="s">
        <v>95</v>
      </c>
      <c r="G214" s="5">
        <v>117223.6</v>
      </c>
      <c r="H214" s="5"/>
      <c r="I214" s="48"/>
    </row>
    <row r="215" spans="1:9" s="93" customFormat="1" ht="31.5" hidden="1">
      <c r="A215" s="97" t="s">
        <v>716</v>
      </c>
      <c r="B215" s="94"/>
      <c r="C215" s="94" t="s">
        <v>7</v>
      </c>
      <c r="D215" s="94" t="s">
        <v>64</v>
      </c>
      <c r="E215" s="94" t="s">
        <v>225</v>
      </c>
      <c r="F215" s="94"/>
      <c r="G215" s="95">
        <f>SUM(G216)</f>
        <v>0</v>
      </c>
      <c r="H215" s="95">
        <f t="shared" ref="H215:I218" si="91">SUM(H216)</f>
        <v>0</v>
      </c>
      <c r="I215" s="95">
        <f t="shared" si="91"/>
        <v>0</v>
      </c>
    </row>
    <row r="216" spans="1:9" hidden="1">
      <c r="A216" s="185" t="s">
        <v>147</v>
      </c>
      <c r="B216" s="3"/>
      <c r="C216" s="3" t="s">
        <v>7</v>
      </c>
      <c r="D216" s="3" t="s">
        <v>64</v>
      </c>
      <c r="E216" s="20" t="s">
        <v>477</v>
      </c>
      <c r="F216" s="3"/>
      <c r="G216" s="5">
        <f>SUM(G217)</f>
        <v>0</v>
      </c>
      <c r="H216" s="5">
        <f t="shared" si="91"/>
        <v>0</v>
      </c>
      <c r="I216" s="5">
        <f t="shared" si="91"/>
        <v>0</v>
      </c>
    </row>
    <row r="217" spans="1:9" ht="47.25" hidden="1">
      <c r="A217" s="81" t="s">
        <v>770</v>
      </c>
      <c r="B217" s="3"/>
      <c r="C217" s="3" t="s">
        <v>7</v>
      </c>
      <c r="D217" s="3" t="s">
        <v>64</v>
      </c>
      <c r="E217" s="20" t="s">
        <v>478</v>
      </c>
      <c r="F217" s="3"/>
      <c r="G217" s="5">
        <f>SUM(G218)</f>
        <v>0</v>
      </c>
      <c r="H217" s="5">
        <f t="shared" si="91"/>
        <v>0</v>
      </c>
      <c r="I217" s="5">
        <f t="shared" si="91"/>
        <v>0</v>
      </c>
    </row>
    <row r="218" spans="1:9" ht="31.5" hidden="1">
      <c r="A218" s="22" t="s">
        <v>539</v>
      </c>
      <c r="B218" s="3"/>
      <c r="C218" s="3" t="s">
        <v>7</v>
      </c>
      <c r="D218" s="3" t="s">
        <v>64</v>
      </c>
      <c r="E218" s="20" t="s">
        <v>540</v>
      </c>
      <c r="F218" s="3"/>
      <c r="G218" s="5">
        <f>SUM(G219)</f>
        <v>0</v>
      </c>
      <c r="H218" s="5">
        <f t="shared" si="91"/>
        <v>0</v>
      </c>
      <c r="I218" s="5">
        <f t="shared" si="91"/>
        <v>0</v>
      </c>
    </row>
    <row r="219" spans="1:9" ht="31.5" hidden="1">
      <c r="A219" s="22" t="s">
        <v>22</v>
      </c>
      <c r="B219" s="3"/>
      <c r="C219" s="3" t="s">
        <v>7</v>
      </c>
      <c r="D219" s="3" t="s">
        <v>64</v>
      </c>
      <c r="E219" s="20" t="s">
        <v>540</v>
      </c>
      <c r="F219" s="3" t="s">
        <v>32</v>
      </c>
      <c r="G219" s="5"/>
      <c r="H219" s="5"/>
      <c r="I219" s="5"/>
    </row>
    <row r="220" spans="1:9" s="93" customFormat="1" ht="47.25">
      <c r="A220" s="97" t="s">
        <v>719</v>
      </c>
      <c r="B220" s="94"/>
      <c r="C220" s="94" t="s">
        <v>7</v>
      </c>
      <c r="D220" s="94" t="s">
        <v>64</v>
      </c>
      <c r="E220" s="94" t="s">
        <v>227</v>
      </c>
      <c r="F220" s="103"/>
      <c r="G220" s="95">
        <f>G221+G225</f>
        <v>345217.6</v>
      </c>
      <c r="H220" s="95">
        <f t="shared" ref="H220:I220" si="92">H221+H225</f>
        <v>245382.5</v>
      </c>
      <c r="I220" s="95">
        <f t="shared" si="92"/>
        <v>245104.4</v>
      </c>
    </row>
    <row r="221" spans="1:9">
      <c r="A221" s="21" t="s">
        <v>184</v>
      </c>
      <c r="B221" s="47"/>
      <c r="C221" s="3" t="s">
        <v>7</v>
      </c>
      <c r="D221" s="3" t="s">
        <v>64</v>
      </c>
      <c r="E221" s="20" t="s">
        <v>433</v>
      </c>
      <c r="F221" s="47"/>
      <c r="G221" s="5">
        <f>G222</f>
        <v>190364.2</v>
      </c>
      <c r="H221" s="5">
        <f t="shared" ref="H221:I221" si="93">H222</f>
        <v>90529.1</v>
      </c>
      <c r="I221" s="5">
        <f t="shared" si="93"/>
        <v>90251</v>
      </c>
    </row>
    <row r="222" spans="1:9" ht="31.5">
      <c r="A222" s="185" t="s">
        <v>444</v>
      </c>
      <c r="B222" s="47"/>
      <c r="C222" s="3" t="s">
        <v>7</v>
      </c>
      <c r="D222" s="3" t="s">
        <v>64</v>
      </c>
      <c r="E222" s="20" t="s">
        <v>445</v>
      </c>
      <c r="F222" s="20"/>
      <c r="G222" s="5">
        <f>G223</f>
        <v>190364.2</v>
      </c>
      <c r="H222" s="5">
        <f t="shared" ref="H222:I222" si="94">H223</f>
        <v>90529.1</v>
      </c>
      <c r="I222" s="5">
        <f t="shared" si="94"/>
        <v>90251</v>
      </c>
    </row>
    <row r="223" spans="1:9" ht="31.5">
      <c r="A223" s="185" t="s">
        <v>446</v>
      </c>
      <c r="B223" s="47"/>
      <c r="C223" s="3" t="s">
        <v>7</v>
      </c>
      <c r="D223" s="3" t="s">
        <v>64</v>
      </c>
      <c r="E223" s="20" t="s">
        <v>447</v>
      </c>
      <c r="F223" s="20"/>
      <c r="G223" s="5">
        <f>G224</f>
        <v>190364.2</v>
      </c>
      <c r="H223" s="5">
        <f t="shared" ref="H223:I223" si="95">H224</f>
        <v>90529.1</v>
      </c>
      <c r="I223" s="5">
        <f t="shared" si="95"/>
        <v>90251</v>
      </c>
    </row>
    <row r="224" spans="1:9" ht="31.5">
      <c r="A224" s="22" t="s">
        <v>22</v>
      </c>
      <c r="B224" s="47"/>
      <c r="C224" s="3" t="s">
        <v>7</v>
      </c>
      <c r="D224" s="3" t="s">
        <v>64</v>
      </c>
      <c r="E224" s="20" t="s">
        <v>447</v>
      </c>
      <c r="F224" s="20">
        <v>200</v>
      </c>
      <c r="G224" s="5">
        <v>190364.2</v>
      </c>
      <c r="H224" s="5">
        <v>90529.1</v>
      </c>
      <c r="I224" s="5">
        <v>90251</v>
      </c>
    </row>
    <row r="225" spans="1:9">
      <c r="A225" s="22" t="s">
        <v>143</v>
      </c>
      <c r="B225" s="47"/>
      <c r="C225" s="3" t="s">
        <v>7</v>
      </c>
      <c r="D225" s="3" t="s">
        <v>64</v>
      </c>
      <c r="E225" s="20" t="s">
        <v>438</v>
      </c>
      <c r="F225" s="20"/>
      <c r="G225" s="5">
        <f>G226+G229</f>
        <v>154853.4</v>
      </c>
      <c r="H225" s="5">
        <f t="shared" ref="H225:I225" si="96">H226+H229</f>
        <v>154853.4</v>
      </c>
      <c r="I225" s="5">
        <f t="shared" si="96"/>
        <v>154853.4</v>
      </c>
    </row>
    <row r="226" spans="1:9" ht="31.5">
      <c r="A226" s="185" t="s">
        <v>774</v>
      </c>
      <c r="B226" s="47"/>
      <c r="C226" s="3" t="s">
        <v>7</v>
      </c>
      <c r="D226" s="3" t="s">
        <v>64</v>
      </c>
      <c r="E226" s="20" t="s">
        <v>448</v>
      </c>
      <c r="F226" s="20"/>
      <c r="G226" s="5">
        <f>G227</f>
        <v>99412</v>
      </c>
      <c r="H226" s="5">
        <f t="shared" ref="H226:I226" si="97">H227</f>
        <v>99412</v>
      </c>
      <c r="I226" s="5">
        <f t="shared" si="97"/>
        <v>99412</v>
      </c>
    </row>
    <row r="227" spans="1:9" ht="31.5">
      <c r="A227" s="185" t="s">
        <v>449</v>
      </c>
      <c r="B227" s="47"/>
      <c r="C227" s="3" t="s">
        <v>7</v>
      </c>
      <c r="D227" s="3" t="s">
        <v>64</v>
      </c>
      <c r="E227" s="20" t="s">
        <v>450</v>
      </c>
      <c r="F227" s="20"/>
      <c r="G227" s="5">
        <f>G228</f>
        <v>99412</v>
      </c>
      <c r="H227" s="5">
        <f t="shared" ref="H227:I227" si="98">H228</f>
        <v>99412</v>
      </c>
      <c r="I227" s="5">
        <f t="shared" si="98"/>
        <v>99412</v>
      </c>
    </row>
    <row r="228" spans="1:9" ht="31.5">
      <c r="A228" s="22" t="s">
        <v>22</v>
      </c>
      <c r="B228" s="47"/>
      <c r="C228" s="3" t="s">
        <v>7</v>
      </c>
      <c r="D228" s="3" t="s">
        <v>64</v>
      </c>
      <c r="E228" s="20" t="s">
        <v>450</v>
      </c>
      <c r="F228" s="20">
        <v>200</v>
      </c>
      <c r="G228" s="5">
        <v>99412</v>
      </c>
      <c r="H228" s="5">
        <v>99412</v>
      </c>
      <c r="I228" s="5">
        <v>99412</v>
      </c>
    </row>
    <row r="229" spans="1:9" ht="31.5">
      <c r="A229" s="185" t="s">
        <v>777</v>
      </c>
      <c r="B229" s="47"/>
      <c r="C229" s="3" t="s">
        <v>7</v>
      </c>
      <c r="D229" s="3" t="s">
        <v>64</v>
      </c>
      <c r="E229" s="20" t="s">
        <v>451</v>
      </c>
      <c r="F229" s="20"/>
      <c r="G229" s="5">
        <f>G230</f>
        <v>55441.4</v>
      </c>
      <c r="H229" s="5">
        <f t="shared" ref="H229:I229" si="99">H230</f>
        <v>55441.4</v>
      </c>
      <c r="I229" s="5">
        <f t="shared" si="99"/>
        <v>55441.4</v>
      </c>
    </row>
    <row r="230" spans="1:9">
      <c r="A230" s="21" t="s">
        <v>452</v>
      </c>
      <c r="B230" s="47"/>
      <c r="C230" s="3" t="s">
        <v>7</v>
      </c>
      <c r="D230" s="3" t="s">
        <v>64</v>
      </c>
      <c r="E230" s="20" t="s">
        <v>453</v>
      </c>
      <c r="F230" s="20"/>
      <c r="G230" s="5">
        <f>G231</f>
        <v>55441.4</v>
      </c>
      <c r="H230" s="5">
        <f t="shared" ref="H230:I230" si="100">H231</f>
        <v>55441.4</v>
      </c>
      <c r="I230" s="5">
        <f t="shared" si="100"/>
        <v>55441.4</v>
      </c>
    </row>
    <row r="231" spans="1:9" ht="31.5">
      <c r="A231" s="22" t="s">
        <v>22</v>
      </c>
      <c r="B231" s="3"/>
      <c r="C231" s="3" t="s">
        <v>7</v>
      </c>
      <c r="D231" s="3" t="s">
        <v>64</v>
      </c>
      <c r="E231" s="20" t="s">
        <v>453</v>
      </c>
      <c r="F231" s="20">
        <v>200</v>
      </c>
      <c r="G231" s="5">
        <v>55441.4</v>
      </c>
      <c r="H231" s="5">
        <v>55441.4</v>
      </c>
      <c r="I231" s="5">
        <v>55441.4</v>
      </c>
    </row>
    <row r="232" spans="1:9" s="93" customFormat="1" ht="31.5" hidden="1">
      <c r="A232" s="104" t="s">
        <v>507</v>
      </c>
      <c r="B232" s="103"/>
      <c r="C232" s="94" t="s">
        <v>7</v>
      </c>
      <c r="D232" s="94" t="s">
        <v>64</v>
      </c>
      <c r="E232" s="91" t="s">
        <v>228</v>
      </c>
      <c r="F232" s="91"/>
      <c r="G232" s="95">
        <f>SUM(G233)</f>
        <v>0</v>
      </c>
      <c r="H232" s="95">
        <f t="shared" ref="H232:I235" si="101">SUM(H233)</f>
        <v>0</v>
      </c>
      <c r="I232" s="95">
        <f t="shared" si="101"/>
        <v>0</v>
      </c>
    </row>
    <row r="233" spans="1:9" hidden="1">
      <c r="A233" s="22" t="s">
        <v>267</v>
      </c>
      <c r="B233" s="47"/>
      <c r="C233" s="3" t="s">
        <v>7</v>
      </c>
      <c r="D233" s="3" t="s">
        <v>64</v>
      </c>
      <c r="E233" s="20" t="s">
        <v>490</v>
      </c>
      <c r="F233" s="20"/>
      <c r="G233" s="5">
        <f>SUM(G234)</f>
        <v>0</v>
      </c>
      <c r="H233" s="5">
        <f t="shared" si="101"/>
        <v>0</v>
      </c>
      <c r="I233" s="5">
        <f t="shared" si="101"/>
        <v>0</v>
      </c>
    </row>
    <row r="234" spans="1:9" hidden="1">
      <c r="A234" s="22" t="s">
        <v>491</v>
      </c>
      <c r="B234" s="47"/>
      <c r="C234" s="3" t="s">
        <v>7</v>
      </c>
      <c r="D234" s="3" t="s">
        <v>64</v>
      </c>
      <c r="E234" s="20" t="s">
        <v>492</v>
      </c>
      <c r="F234" s="20"/>
      <c r="G234" s="5">
        <f>SUM(G235)</f>
        <v>0</v>
      </c>
      <c r="H234" s="5">
        <f t="shared" si="101"/>
        <v>0</v>
      </c>
      <c r="I234" s="5">
        <f t="shared" si="101"/>
        <v>0</v>
      </c>
    </row>
    <row r="235" spans="1:9" ht="31.5" hidden="1">
      <c r="A235" s="22" t="s">
        <v>539</v>
      </c>
      <c r="B235" s="47"/>
      <c r="C235" s="3" t="s">
        <v>7</v>
      </c>
      <c r="D235" s="3" t="s">
        <v>64</v>
      </c>
      <c r="E235" s="20" t="s">
        <v>541</v>
      </c>
      <c r="F235" s="20"/>
      <c r="G235" s="5">
        <f>SUM(G236)</f>
        <v>0</v>
      </c>
      <c r="H235" s="5">
        <f t="shared" si="101"/>
        <v>0</v>
      </c>
      <c r="I235" s="5">
        <f t="shared" si="101"/>
        <v>0</v>
      </c>
    </row>
    <row r="236" spans="1:9" ht="31.5" hidden="1">
      <c r="A236" s="22" t="s">
        <v>22</v>
      </c>
      <c r="B236" s="47"/>
      <c r="C236" s="3" t="s">
        <v>7</v>
      </c>
      <c r="D236" s="3" t="s">
        <v>64</v>
      </c>
      <c r="E236" s="20" t="s">
        <v>541</v>
      </c>
      <c r="F236" s="20">
        <v>200</v>
      </c>
      <c r="G236" s="5"/>
      <c r="H236" s="5"/>
      <c r="I236" s="5"/>
    </row>
    <row r="237" spans="1:9" s="93" customFormat="1" ht="31.5" hidden="1">
      <c r="A237" s="104" t="s">
        <v>721</v>
      </c>
      <c r="B237" s="103"/>
      <c r="C237" s="94" t="s">
        <v>7</v>
      </c>
      <c r="D237" s="94" t="s">
        <v>64</v>
      </c>
      <c r="E237" s="147" t="s">
        <v>229</v>
      </c>
      <c r="F237" s="91"/>
      <c r="G237" s="95">
        <f>G238</f>
        <v>0</v>
      </c>
      <c r="H237" s="95">
        <f t="shared" ref="H237:I237" si="102">H238</f>
        <v>0</v>
      </c>
      <c r="I237" s="95">
        <f t="shared" si="102"/>
        <v>0</v>
      </c>
    </row>
    <row r="238" spans="1:9" hidden="1">
      <c r="A238" s="22" t="s">
        <v>184</v>
      </c>
      <c r="B238" s="47"/>
      <c r="C238" s="3" t="s">
        <v>7</v>
      </c>
      <c r="D238" s="3" t="s">
        <v>64</v>
      </c>
      <c r="E238" s="146" t="s">
        <v>495</v>
      </c>
      <c r="F238" s="20"/>
      <c r="G238" s="5">
        <f>G239</f>
        <v>0</v>
      </c>
      <c r="H238" s="5">
        <f t="shared" ref="H238:I238" si="103">H239</f>
        <v>0</v>
      </c>
      <c r="I238" s="5">
        <f t="shared" si="103"/>
        <v>0</v>
      </c>
    </row>
    <row r="239" spans="1:9" ht="31.5" hidden="1">
      <c r="A239" s="22" t="s">
        <v>554</v>
      </c>
      <c r="B239" s="47"/>
      <c r="C239" s="3" t="s">
        <v>7</v>
      </c>
      <c r="D239" s="3" t="s">
        <v>64</v>
      </c>
      <c r="E239" s="146" t="s">
        <v>496</v>
      </c>
      <c r="F239" s="20"/>
      <c r="G239" s="5">
        <f>G240+G242+G244+G246+G248+G250+G252+G254+G256+G258+G260+G262+G264+G266+G268+G270+G272+G274+G276+G278</f>
        <v>0</v>
      </c>
      <c r="H239" s="5">
        <f>H240+H242+H244+H246+H248+H250+H252+H254+H256+H258+H260+H262+H264+H266+H268+H270+H272+H274+H276+H278</f>
        <v>0</v>
      </c>
      <c r="I239" s="5">
        <f>I240+I242+I244+I246+I248+I250+I252+I254+I256+I258+I260+I262+I264+I266+I268+I270+I272+I274+I276+I278</f>
        <v>0</v>
      </c>
    </row>
    <row r="240" spans="1:9" hidden="1" outlineLevel="1">
      <c r="A240" s="22"/>
      <c r="B240" s="47"/>
      <c r="C240" s="3" t="s">
        <v>7</v>
      </c>
      <c r="D240" s="3" t="s">
        <v>64</v>
      </c>
      <c r="E240" s="168" t="s">
        <v>647</v>
      </c>
      <c r="F240" s="20"/>
      <c r="G240" s="5">
        <f>G241</f>
        <v>0</v>
      </c>
      <c r="H240" s="5">
        <f t="shared" ref="H240:I240" si="104">H241</f>
        <v>0</v>
      </c>
      <c r="I240" s="5">
        <f t="shared" si="104"/>
        <v>0</v>
      </c>
    </row>
    <row r="241" spans="1:9" hidden="1" outlineLevel="1">
      <c r="A241" s="22"/>
      <c r="B241" s="47"/>
      <c r="C241" s="3" t="s">
        <v>7</v>
      </c>
      <c r="D241" s="3" t="s">
        <v>64</v>
      </c>
      <c r="E241" s="168" t="s">
        <v>647</v>
      </c>
      <c r="F241" s="20">
        <v>200</v>
      </c>
      <c r="G241" s="5"/>
      <c r="H241" s="5"/>
      <c r="I241" s="5"/>
    </row>
    <row r="242" spans="1:9" hidden="1" outlineLevel="1">
      <c r="A242" s="22"/>
      <c r="B242" s="47"/>
      <c r="C242" s="3" t="s">
        <v>7</v>
      </c>
      <c r="D242" s="3" t="s">
        <v>64</v>
      </c>
      <c r="E242" s="146" t="s">
        <v>648</v>
      </c>
      <c r="F242" s="20"/>
      <c r="G242" s="5">
        <f>G243</f>
        <v>0</v>
      </c>
      <c r="H242" s="5">
        <f t="shared" ref="H242" si="105">H243</f>
        <v>0</v>
      </c>
      <c r="I242" s="5">
        <f t="shared" ref="I242" si="106">I243</f>
        <v>0</v>
      </c>
    </row>
    <row r="243" spans="1:9" hidden="1" outlineLevel="1">
      <c r="A243" s="22"/>
      <c r="B243" s="47"/>
      <c r="C243" s="3" t="s">
        <v>7</v>
      </c>
      <c r="D243" s="3" t="s">
        <v>64</v>
      </c>
      <c r="E243" s="145" t="s">
        <v>648</v>
      </c>
      <c r="F243" s="20">
        <v>200</v>
      </c>
      <c r="G243" s="5"/>
      <c r="H243" s="5"/>
      <c r="I243" s="5"/>
    </row>
    <row r="244" spans="1:9" hidden="1" outlineLevel="1">
      <c r="A244" s="22"/>
      <c r="B244" s="47"/>
      <c r="C244" s="3" t="s">
        <v>7</v>
      </c>
      <c r="D244" s="3" t="s">
        <v>64</v>
      </c>
      <c r="E244" s="146" t="s">
        <v>649</v>
      </c>
      <c r="F244" s="20"/>
      <c r="G244" s="5">
        <f>G245</f>
        <v>0</v>
      </c>
      <c r="H244" s="5">
        <f t="shared" ref="H244" si="107">H245</f>
        <v>0</v>
      </c>
      <c r="I244" s="5">
        <f t="shared" ref="I244" si="108">I245</f>
        <v>0</v>
      </c>
    </row>
    <row r="245" spans="1:9" hidden="1" outlineLevel="1">
      <c r="A245" s="22"/>
      <c r="B245" s="47"/>
      <c r="C245" s="3" t="s">
        <v>7</v>
      </c>
      <c r="D245" s="3" t="s">
        <v>64</v>
      </c>
      <c r="E245" s="145" t="s">
        <v>649</v>
      </c>
      <c r="F245" s="20">
        <v>200</v>
      </c>
      <c r="G245" s="5"/>
      <c r="H245" s="5"/>
      <c r="I245" s="5"/>
    </row>
    <row r="246" spans="1:9" hidden="1" outlineLevel="1">
      <c r="A246" s="22"/>
      <c r="B246" s="47"/>
      <c r="C246" s="3" t="s">
        <v>7</v>
      </c>
      <c r="D246" s="3" t="s">
        <v>64</v>
      </c>
      <c r="E246" s="146" t="s">
        <v>650</v>
      </c>
      <c r="F246" s="20"/>
      <c r="G246" s="5">
        <f>G247</f>
        <v>0</v>
      </c>
      <c r="H246" s="5">
        <f t="shared" ref="H246" si="109">H247</f>
        <v>0</v>
      </c>
      <c r="I246" s="5">
        <f t="shared" ref="I246" si="110">I247</f>
        <v>0</v>
      </c>
    </row>
    <row r="247" spans="1:9" hidden="1" outlineLevel="1">
      <c r="A247" s="22"/>
      <c r="B247" s="47"/>
      <c r="C247" s="3" t="s">
        <v>7</v>
      </c>
      <c r="D247" s="3" t="s">
        <v>64</v>
      </c>
      <c r="E247" s="145" t="s">
        <v>650</v>
      </c>
      <c r="F247" s="20">
        <v>200</v>
      </c>
      <c r="G247" s="5"/>
      <c r="H247" s="5"/>
      <c r="I247" s="5"/>
    </row>
    <row r="248" spans="1:9" hidden="1" outlineLevel="1">
      <c r="A248" s="22"/>
      <c r="B248" s="47"/>
      <c r="C248" s="3" t="s">
        <v>7</v>
      </c>
      <c r="D248" s="3" t="s">
        <v>64</v>
      </c>
      <c r="E248" s="146" t="s">
        <v>651</v>
      </c>
      <c r="F248" s="20"/>
      <c r="G248" s="5">
        <f>G249</f>
        <v>0</v>
      </c>
      <c r="H248" s="5">
        <f t="shared" ref="H248" si="111">H249</f>
        <v>0</v>
      </c>
      <c r="I248" s="5">
        <f t="shared" ref="I248" si="112">I249</f>
        <v>0</v>
      </c>
    </row>
    <row r="249" spans="1:9" hidden="1" outlineLevel="1">
      <c r="A249" s="22"/>
      <c r="B249" s="47"/>
      <c r="C249" s="3" t="s">
        <v>7</v>
      </c>
      <c r="D249" s="3" t="s">
        <v>64</v>
      </c>
      <c r="E249" s="145" t="s">
        <v>651</v>
      </c>
      <c r="F249" s="20">
        <v>200</v>
      </c>
      <c r="G249" s="5"/>
      <c r="H249" s="5"/>
      <c r="I249" s="5"/>
    </row>
    <row r="250" spans="1:9" hidden="1" outlineLevel="1">
      <c r="A250" s="22"/>
      <c r="B250" s="47"/>
      <c r="C250" s="3" t="s">
        <v>7</v>
      </c>
      <c r="D250" s="3" t="s">
        <v>64</v>
      </c>
      <c r="E250" s="146" t="s">
        <v>652</v>
      </c>
      <c r="F250" s="20"/>
      <c r="G250" s="5">
        <f>G251</f>
        <v>0</v>
      </c>
      <c r="H250" s="5">
        <f t="shared" ref="H250" si="113">H251</f>
        <v>0</v>
      </c>
      <c r="I250" s="5">
        <f t="shared" ref="I250" si="114">I251</f>
        <v>0</v>
      </c>
    </row>
    <row r="251" spans="1:9" hidden="1" outlineLevel="1">
      <c r="A251" s="22"/>
      <c r="B251" s="47"/>
      <c r="C251" s="3" t="s">
        <v>7</v>
      </c>
      <c r="D251" s="3" t="s">
        <v>64</v>
      </c>
      <c r="E251" s="145" t="s">
        <v>652</v>
      </c>
      <c r="F251" s="20">
        <v>200</v>
      </c>
      <c r="G251" s="5"/>
      <c r="H251" s="5"/>
      <c r="I251" s="5"/>
    </row>
    <row r="252" spans="1:9" hidden="1" outlineLevel="1">
      <c r="A252" s="22"/>
      <c r="B252" s="47"/>
      <c r="C252" s="3" t="s">
        <v>7</v>
      </c>
      <c r="D252" s="3" t="s">
        <v>64</v>
      </c>
      <c r="E252" s="146" t="s">
        <v>653</v>
      </c>
      <c r="F252" s="20"/>
      <c r="G252" s="5">
        <f>G253</f>
        <v>0</v>
      </c>
      <c r="H252" s="5">
        <f t="shared" ref="H252" si="115">H253</f>
        <v>0</v>
      </c>
      <c r="I252" s="5">
        <f t="shared" ref="I252" si="116">I253</f>
        <v>0</v>
      </c>
    </row>
    <row r="253" spans="1:9" hidden="1" outlineLevel="1">
      <c r="A253" s="22"/>
      <c r="B253" s="47"/>
      <c r="C253" s="3" t="s">
        <v>7</v>
      </c>
      <c r="D253" s="3" t="s">
        <v>64</v>
      </c>
      <c r="E253" s="145" t="s">
        <v>653</v>
      </c>
      <c r="F253" s="20">
        <v>200</v>
      </c>
      <c r="G253" s="5"/>
      <c r="H253" s="5"/>
      <c r="I253" s="5"/>
    </row>
    <row r="254" spans="1:9" hidden="1" outlineLevel="1">
      <c r="A254" s="22"/>
      <c r="B254" s="47"/>
      <c r="C254" s="3" t="s">
        <v>7</v>
      </c>
      <c r="D254" s="3" t="s">
        <v>64</v>
      </c>
      <c r="E254" s="146" t="s">
        <v>654</v>
      </c>
      <c r="F254" s="20"/>
      <c r="G254" s="5">
        <f>G255</f>
        <v>0</v>
      </c>
      <c r="H254" s="5">
        <f t="shared" ref="H254" si="117">H255</f>
        <v>0</v>
      </c>
      <c r="I254" s="5">
        <f t="shared" ref="I254" si="118">I255</f>
        <v>0</v>
      </c>
    </row>
    <row r="255" spans="1:9" hidden="1" outlineLevel="1">
      <c r="A255" s="22"/>
      <c r="B255" s="47"/>
      <c r="C255" s="3" t="s">
        <v>7</v>
      </c>
      <c r="D255" s="3" t="s">
        <v>64</v>
      </c>
      <c r="E255" s="145" t="s">
        <v>654</v>
      </c>
      <c r="F255" s="20">
        <v>200</v>
      </c>
      <c r="G255" s="5"/>
      <c r="H255" s="5"/>
      <c r="I255" s="5"/>
    </row>
    <row r="256" spans="1:9" hidden="1" outlineLevel="1">
      <c r="A256" s="22"/>
      <c r="B256" s="47"/>
      <c r="C256" s="3" t="s">
        <v>7</v>
      </c>
      <c r="D256" s="3" t="s">
        <v>64</v>
      </c>
      <c r="E256" s="146" t="s">
        <v>655</v>
      </c>
      <c r="F256" s="20"/>
      <c r="G256" s="5">
        <f>G257</f>
        <v>0</v>
      </c>
      <c r="H256" s="5">
        <f t="shared" ref="H256" si="119">H257</f>
        <v>0</v>
      </c>
      <c r="I256" s="5">
        <f t="shared" ref="I256" si="120">I257</f>
        <v>0</v>
      </c>
    </row>
    <row r="257" spans="1:9" hidden="1" outlineLevel="1">
      <c r="A257" s="22"/>
      <c r="B257" s="47"/>
      <c r="C257" s="3" t="s">
        <v>7</v>
      </c>
      <c r="D257" s="3" t="s">
        <v>64</v>
      </c>
      <c r="E257" s="145" t="s">
        <v>655</v>
      </c>
      <c r="F257" s="20">
        <v>200</v>
      </c>
      <c r="G257" s="5"/>
      <c r="H257" s="5"/>
      <c r="I257" s="5"/>
    </row>
    <row r="258" spans="1:9" hidden="1" outlineLevel="1">
      <c r="A258" s="22"/>
      <c r="B258" s="47"/>
      <c r="C258" s="3" t="s">
        <v>7</v>
      </c>
      <c r="D258" s="3" t="s">
        <v>64</v>
      </c>
      <c r="E258" s="146" t="s">
        <v>656</v>
      </c>
      <c r="F258" s="20"/>
      <c r="G258" s="5">
        <f>G259</f>
        <v>0</v>
      </c>
      <c r="H258" s="5">
        <f t="shared" ref="H258" si="121">H259</f>
        <v>0</v>
      </c>
      <c r="I258" s="5">
        <f t="shared" ref="I258" si="122">I259</f>
        <v>0</v>
      </c>
    </row>
    <row r="259" spans="1:9" hidden="1" outlineLevel="1">
      <c r="A259" s="22"/>
      <c r="B259" s="47"/>
      <c r="C259" s="3" t="s">
        <v>7</v>
      </c>
      <c r="D259" s="3" t="s">
        <v>64</v>
      </c>
      <c r="E259" s="145" t="s">
        <v>656</v>
      </c>
      <c r="F259" s="20">
        <v>200</v>
      </c>
      <c r="G259" s="5"/>
      <c r="H259" s="5"/>
      <c r="I259" s="5"/>
    </row>
    <row r="260" spans="1:9" hidden="1" outlineLevel="1">
      <c r="A260" s="22"/>
      <c r="B260" s="47"/>
      <c r="C260" s="3" t="s">
        <v>7</v>
      </c>
      <c r="D260" s="3" t="s">
        <v>64</v>
      </c>
      <c r="E260" s="146" t="s">
        <v>657</v>
      </c>
      <c r="F260" s="20"/>
      <c r="G260" s="5">
        <f>G261</f>
        <v>0</v>
      </c>
      <c r="H260" s="5">
        <f t="shared" ref="H260" si="123">H261</f>
        <v>0</v>
      </c>
      <c r="I260" s="5">
        <f t="shared" ref="I260" si="124">I261</f>
        <v>0</v>
      </c>
    </row>
    <row r="261" spans="1:9" hidden="1" outlineLevel="1">
      <c r="A261" s="22"/>
      <c r="B261" s="47"/>
      <c r="C261" s="3" t="s">
        <v>7</v>
      </c>
      <c r="D261" s="3" t="s">
        <v>64</v>
      </c>
      <c r="E261" s="145" t="s">
        <v>657</v>
      </c>
      <c r="F261" s="20">
        <v>200</v>
      </c>
      <c r="G261" s="5"/>
      <c r="H261" s="5"/>
      <c r="I261" s="5"/>
    </row>
    <row r="262" spans="1:9" hidden="1" outlineLevel="1">
      <c r="A262" s="22"/>
      <c r="B262" s="47"/>
      <c r="C262" s="3" t="s">
        <v>7</v>
      </c>
      <c r="D262" s="3" t="s">
        <v>64</v>
      </c>
      <c r="E262" s="146" t="s">
        <v>658</v>
      </c>
      <c r="F262" s="20"/>
      <c r="G262" s="5">
        <f>G263</f>
        <v>0</v>
      </c>
      <c r="H262" s="5">
        <f t="shared" ref="H262" si="125">H263</f>
        <v>0</v>
      </c>
      <c r="I262" s="5">
        <f t="shared" ref="I262" si="126">I263</f>
        <v>0</v>
      </c>
    </row>
    <row r="263" spans="1:9" hidden="1" outlineLevel="1">
      <c r="A263" s="22"/>
      <c r="B263" s="47"/>
      <c r="C263" s="3" t="s">
        <v>7</v>
      </c>
      <c r="D263" s="3" t="s">
        <v>64</v>
      </c>
      <c r="E263" s="145" t="s">
        <v>658</v>
      </c>
      <c r="F263" s="20">
        <v>200</v>
      </c>
      <c r="G263" s="5"/>
      <c r="H263" s="5"/>
      <c r="I263" s="5"/>
    </row>
    <row r="264" spans="1:9" hidden="1" outlineLevel="1">
      <c r="A264" s="22"/>
      <c r="B264" s="47"/>
      <c r="C264" s="3" t="s">
        <v>7</v>
      </c>
      <c r="D264" s="3" t="s">
        <v>64</v>
      </c>
      <c r="E264" s="146" t="s">
        <v>659</v>
      </c>
      <c r="F264" s="20"/>
      <c r="G264" s="5">
        <f>G265</f>
        <v>0</v>
      </c>
      <c r="H264" s="5">
        <f t="shared" ref="H264" si="127">H265</f>
        <v>0</v>
      </c>
      <c r="I264" s="5">
        <f t="shared" ref="I264" si="128">I265</f>
        <v>0</v>
      </c>
    </row>
    <row r="265" spans="1:9" hidden="1" outlineLevel="1">
      <c r="A265" s="22"/>
      <c r="B265" s="47"/>
      <c r="C265" s="3" t="s">
        <v>7</v>
      </c>
      <c r="D265" s="3" t="s">
        <v>64</v>
      </c>
      <c r="E265" s="145" t="s">
        <v>659</v>
      </c>
      <c r="F265" s="20">
        <v>200</v>
      </c>
      <c r="G265" s="5"/>
      <c r="H265" s="5"/>
      <c r="I265" s="5"/>
    </row>
    <row r="266" spans="1:9" hidden="1" outlineLevel="1">
      <c r="A266" s="22"/>
      <c r="B266" s="47"/>
      <c r="C266" s="3" t="s">
        <v>7</v>
      </c>
      <c r="D266" s="3" t="s">
        <v>64</v>
      </c>
      <c r="E266" s="146" t="s">
        <v>660</v>
      </c>
      <c r="F266" s="20"/>
      <c r="G266" s="5">
        <f>G267</f>
        <v>0</v>
      </c>
      <c r="H266" s="5">
        <f t="shared" ref="H266" si="129">H267</f>
        <v>0</v>
      </c>
      <c r="I266" s="5">
        <f t="shared" ref="I266" si="130">I267</f>
        <v>0</v>
      </c>
    </row>
    <row r="267" spans="1:9" hidden="1" outlineLevel="1">
      <c r="A267" s="22"/>
      <c r="B267" s="47"/>
      <c r="C267" s="3" t="s">
        <v>7</v>
      </c>
      <c r="D267" s="3" t="s">
        <v>64</v>
      </c>
      <c r="E267" s="145" t="s">
        <v>660</v>
      </c>
      <c r="F267" s="20">
        <v>200</v>
      </c>
      <c r="G267" s="5"/>
      <c r="H267" s="5"/>
      <c r="I267" s="5"/>
    </row>
    <row r="268" spans="1:9" hidden="1" outlineLevel="1">
      <c r="A268" s="22"/>
      <c r="B268" s="47"/>
      <c r="C268" s="3" t="s">
        <v>7</v>
      </c>
      <c r="D268" s="3" t="s">
        <v>64</v>
      </c>
      <c r="E268" s="146" t="s">
        <v>661</v>
      </c>
      <c r="F268" s="20"/>
      <c r="G268" s="5">
        <f>G269</f>
        <v>0</v>
      </c>
      <c r="H268" s="5">
        <f t="shared" ref="H268" si="131">H269</f>
        <v>0</v>
      </c>
      <c r="I268" s="5">
        <f t="shared" ref="I268" si="132">I269</f>
        <v>0</v>
      </c>
    </row>
    <row r="269" spans="1:9" hidden="1" outlineLevel="1">
      <c r="A269" s="22"/>
      <c r="B269" s="47"/>
      <c r="C269" s="3" t="s">
        <v>7</v>
      </c>
      <c r="D269" s="3" t="s">
        <v>64</v>
      </c>
      <c r="E269" s="145" t="s">
        <v>661</v>
      </c>
      <c r="F269" s="20">
        <v>200</v>
      </c>
      <c r="G269" s="5"/>
      <c r="H269" s="5"/>
      <c r="I269" s="5"/>
    </row>
    <row r="270" spans="1:9" hidden="1" outlineLevel="1">
      <c r="A270" s="22"/>
      <c r="B270" s="47"/>
      <c r="C270" s="3" t="s">
        <v>7</v>
      </c>
      <c r="D270" s="3" t="s">
        <v>64</v>
      </c>
      <c r="E270" s="146" t="s">
        <v>662</v>
      </c>
      <c r="F270" s="20"/>
      <c r="G270" s="5">
        <f>G271</f>
        <v>0</v>
      </c>
      <c r="H270" s="5">
        <f t="shared" ref="H270" si="133">H271</f>
        <v>0</v>
      </c>
      <c r="I270" s="5">
        <f t="shared" ref="I270" si="134">I271</f>
        <v>0</v>
      </c>
    </row>
    <row r="271" spans="1:9" hidden="1" outlineLevel="1">
      <c r="A271" s="22"/>
      <c r="B271" s="47"/>
      <c r="C271" s="3" t="s">
        <v>7</v>
      </c>
      <c r="D271" s="3" t="s">
        <v>64</v>
      </c>
      <c r="E271" s="145" t="s">
        <v>662</v>
      </c>
      <c r="F271" s="20">
        <v>200</v>
      </c>
      <c r="G271" s="5"/>
      <c r="H271" s="5"/>
      <c r="I271" s="5"/>
    </row>
    <row r="272" spans="1:9" hidden="1" outlineLevel="1">
      <c r="A272" s="22"/>
      <c r="B272" s="47"/>
      <c r="C272" s="3" t="s">
        <v>7</v>
      </c>
      <c r="D272" s="3" t="s">
        <v>64</v>
      </c>
      <c r="E272" s="146" t="s">
        <v>663</v>
      </c>
      <c r="F272" s="20"/>
      <c r="G272" s="5">
        <f>G273</f>
        <v>0</v>
      </c>
      <c r="H272" s="5">
        <f t="shared" ref="H272" si="135">H273</f>
        <v>0</v>
      </c>
      <c r="I272" s="5">
        <f t="shared" ref="I272" si="136">I273</f>
        <v>0</v>
      </c>
    </row>
    <row r="273" spans="1:10" hidden="1" outlineLevel="1">
      <c r="A273" s="22"/>
      <c r="B273" s="47"/>
      <c r="C273" s="3" t="s">
        <v>7</v>
      </c>
      <c r="D273" s="3" t="s">
        <v>64</v>
      </c>
      <c r="E273" s="145" t="s">
        <v>663</v>
      </c>
      <c r="F273" s="20">
        <v>200</v>
      </c>
      <c r="G273" s="5"/>
      <c r="H273" s="5"/>
      <c r="I273" s="5"/>
    </row>
    <row r="274" spans="1:10" hidden="1" outlineLevel="1">
      <c r="A274" s="22"/>
      <c r="B274" s="47"/>
      <c r="C274" s="3" t="s">
        <v>7</v>
      </c>
      <c r="D274" s="3" t="s">
        <v>64</v>
      </c>
      <c r="E274" s="146" t="s">
        <v>664</v>
      </c>
      <c r="F274" s="20"/>
      <c r="G274" s="5">
        <f>G275</f>
        <v>0</v>
      </c>
      <c r="H274" s="5">
        <f t="shared" ref="H274" si="137">H275</f>
        <v>0</v>
      </c>
      <c r="I274" s="5">
        <f t="shared" ref="I274" si="138">I275</f>
        <v>0</v>
      </c>
    </row>
    <row r="275" spans="1:10" hidden="1" outlineLevel="1">
      <c r="A275" s="22"/>
      <c r="B275" s="47"/>
      <c r="C275" s="3" t="s">
        <v>7</v>
      </c>
      <c r="D275" s="3" t="s">
        <v>64</v>
      </c>
      <c r="E275" s="145" t="s">
        <v>664</v>
      </c>
      <c r="F275" s="20">
        <v>200</v>
      </c>
      <c r="G275" s="5"/>
      <c r="H275" s="5"/>
      <c r="I275" s="5"/>
    </row>
    <row r="276" spans="1:10" hidden="1" outlineLevel="1">
      <c r="A276" s="22"/>
      <c r="B276" s="47"/>
      <c r="C276" s="3" t="s">
        <v>7</v>
      </c>
      <c r="D276" s="3" t="s">
        <v>64</v>
      </c>
      <c r="E276" s="146" t="s">
        <v>665</v>
      </c>
      <c r="F276" s="20"/>
      <c r="G276" s="5">
        <f>G277</f>
        <v>0</v>
      </c>
      <c r="H276" s="5">
        <f t="shared" ref="H276" si="139">H277</f>
        <v>0</v>
      </c>
      <c r="I276" s="5">
        <f t="shared" ref="I276" si="140">I277</f>
        <v>0</v>
      </c>
    </row>
    <row r="277" spans="1:10" hidden="1" outlineLevel="1">
      <c r="A277" s="22"/>
      <c r="B277" s="47"/>
      <c r="C277" s="3" t="s">
        <v>7</v>
      </c>
      <c r="D277" s="3" t="s">
        <v>64</v>
      </c>
      <c r="E277" s="145" t="s">
        <v>665</v>
      </c>
      <c r="F277" s="20">
        <v>200</v>
      </c>
      <c r="G277" s="5"/>
      <c r="H277" s="5"/>
      <c r="I277" s="5"/>
    </row>
    <row r="278" spans="1:10" hidden="1" outlineLevel="1">
      <c r="A278" s="22"/>
      <c r="B278" s="47"/>
      <c r="C278" s="3" t="s">
        <v>7</v>
      </c>
      <c r="D278" s="3" t="s">
        <v>64</v>
      </c>
      <c r="E278" s="146" t="s">
        <v>666</v>
      </c>
      <c r="F278" s="20"/>
      <c r="G278" s="5">
        <f>G279</f>
        <v>0</v>
      </c>
      <c r="H278" s="5">
        <f t="shared" ref="H278" si="141">H279</f>
        <v>0</v>
      </c>
      <c r="I278" s="5">
        <f t="shared" ref="I278" si="142">I279</f>
        <v>0</v>
      </c>
    </row>
    <row r="279" spans="1:10" hidden="1" outlineLevel="1">
      <c r="A279" s="22"/>
      <c r="B279" s="47"/>
      <c r="C279" s="3" t="s">
        <v>7</v>
      </c>
      <c r="D279" s="3" t="s">
        <v>64</v>
      </c>
      <c r="E279" s="145" t="s">
        <v>666</v>
      </c>
      <c r="F279" s="20">
        <v>200</v>
      </c>
      <c r="G279" s="5"/>
      <c r="H279" s="5"/>
      <c r="I279" s="5"/>
    </row>
    <row r="280" spans="1:10" collapsed="1">
      <c r="A280" s="185" t="s">
        <v>11</v>
      </c>
      <c r="B280" s="18"/>
      <c r="C280" s="186" t="s">
        <v>7</v>
      </c>
      <c r="D280" s="186" t="s">
        <v>12</v>
      </c>
      <c r="E280" s="20"/>
      <c r="F280" s="20"/>
      <c r="G280" s="7">
        <f>SUM(G308+G313+G296+G281+G303)</f>
        <v>31119.4</v>
      </c>
      <c r="H280" s="7">
        <f t="shared" ref="H280:I280" si="143">SUM(H308+H313+H296+H281+H303)</f>
        <v>26832.799999999999</v>
      </c>
      <c r="I280" s="7">
        <f t="shared" si="143"/>
        <v>26832.799999999999</v>
      </c>
    </row>
    <row r="281" spans="1:10" s="93" customFormat="1" ht="47.25">
      <c r="A281" s="105" t="s">
        <v>709</v>
      </c>
      <c r="B281" s="102"/>
      <c r="C281" s="90" t="s">
        <v>7</v>
      </c>
      <c r="D281" s="90" t="s">
        <v>12</v>
      </c>
      <c r="E281" s="91" t="s">
        <v>140</v>
      </c>
      <c r="F281" s="90"/>
      <c r="G281" s="92">
        <f>G282</f>
        <v>3337.2</v>
      </c>
      <c r="H281" s="92">
        <f t="shared" ref="H281:I281" si="144">H282</f>
        <v>3337.2</v>
      </c>
      <c r="I281" s="92">
        <f t="shared" si="144"/>
        <v>3337.2</v>
      </c>
    </row>
    <row r="282" spans="1:10">
      <c r="A282" s="185" t="s">
        <v>147</v>
      </c>
      <c r="B282" s="18"/>
      <c r="C282" s="186" t="s">
        <v>7</v>
      </c>
      <c r="D282" s="186" t="s">
        <v>12</v>
      </c>
      <c r="E282" s="20" t="s">
        <v>166</v>
      </c>
      <c r="F282" s="186"/>
      <c r="G282" s="7">
        <f>G283+G286+G289</f>
        <v>3337.2</v>
      </c>
      <c r="H282" s="7">
        <f t="shared" ref="H282:I282" si="145">H283+H286+H289</f>
        <v>3337.2</v>
      </c>
      <c r="I282" s="7">
        <f t="shared" si="145"/>
        <v>3337.2</v>
      </c>
    </row>
    <row r="283" spans="1:10" ht="31.5">
      <c r="A283" s="185" t="s">
        <v>570</v>
      </c>
      <c r="B283" s="18"/>
      <c r="C283" s="186" t="s">
        <v>7</v>
      </c>
      <c r="D283" s="186" t="s">
        <v>12</v>
      </c>
      <c r="E283" s="20" t="s">
        <v>254</v>
      </c>
      <c r="F283" s="186"/>
      <c r="G283" s="7">
        <f>G284</f>
        <v>250</v>
      </c>
      <c r="H283" s="7">
        <f t="shared" ref="H283:I284" si="146">H284</f>
        <v>250</v>
      </c>
      <c r="I283" s="7">
        <f t="shared" si="146"/>
        <v>250</v>
      </c>
    </row>
    <row r="284" spans="1:10">
      <c r="A284" s="2" t="s">
        <v>18</v>
      </c>
      <c r="B284" s="18"/>
      <c r="C284" s="186" t="s">
        <v>7</v>
      </c>
      <c r="D284" s="186" t="s">
        <v>12</v>
      </c>
      <c r="E284" s="20" t="s">
        <v>255</v>
      </c>
      <c r="F284" s="186"/>
      <c r="G284" s="7">
        <f>G285</f>
        <v>250</v>
      </c>
      <c r="H284" s="7">
        <f t="shared" si="146"/>
        <v>250</v>
      </c>
      <c r="I284" s="7">
        <f t="shared" si="146"/>
        <v>250</v>
      </c>
    </row>
    <row r="285" spans="1:10" ht="31.5">
      <c r="A285" s="2" t="s">
        <v>22</v>
      </c>
      <c r="B285" s="18"/>
      <c r="C285" s="186" t="s">
        <v>7</v>
      </c>
      <c r="D285" s="186" t="s">
        <v>12</v>
      </c>
      <c r="E285" s="20" t="s">
        <v>255</v>
      </c>
      <c r="F285" s="186" t="s">
        <v>32</v>
      </c>
      <c r="G285" s="7">
        <v>250</v>
      </c>
      <c r="H285" s="7">
        <v>250</v>
      </c>
      <c r="I285" s="7">
        <v>250</v>
      </c>
    </row>
    <row r="286" spans="1:10" ht="31.5">
      <c r="A286" s="185" t="s">
        <v>253</v>
      </c>
      <c r="B286" s="23"/>
      <c r="C286" s="186" t="s">
        <v>7</v>
      </c>
      <c r="D286" s="186" t="s">
        <v>12</v>
      </c>
      <c r="E286" s="20" t="s">
        <v>167</v>
      </c>
      <c r="F286" s="20"/>
      <c r="G286" s="7">
        <f>G287</f>
        <v>1500</v>
      </c>
      <c r="H286" s="7">
        <f t="shared" ref="H286:I286" si="147">H287</f>
        <v>1500</v>
      </c>
      <c r="I286" s="7">
        <f t="shared" si="147"/>
        <v>1500</v>
      </c>
    </row>
    <row r="287" spans="1:10">
      <c r="A287" s="2" t="s">
        <v>18</v>
      </c>
      <c r="B287" s="23"/>
      <c r="C287" s="186" t="s">
        <v>7</v>
      </c>
      <c r="D287" s="186" t="s">
        <v>12</v>
      </c>
      <c r="E287" s="20" t="s">
        <v>218</v>
      </c>
      <c r="F287" s="186"/>
      <c r="G287" s="7">
        <f>G288</f>
        <v>1500</v>
      </c>
      <c r="H287" s="7">
        <f t="shared" ref="H287:I287" si="148">H288</f>
        <v>1500</v>
      </c>
      <c r="I287" s="7">
        <f t="shared" si="148"/>
        <v>1500</v>
      </c>
    </row>
    <row r="288" spans="1:10" ht="31.5">
      <c r="A288" s="2" t="s">
        <v>22</v>
      </c>
      <c r="B288" s="23"/>
      <c r="C288" s="186" t="s">
        <v>7</v>
      </c>
      <c r="D288" s="186" t="s">
        <v>12</v>
      </c>
      <c r="E288" s="20" t="s">
        <v>218</v>
      </c>
      <c r="F288" s="186" t="s">
        <v>32</v>
      </c>
      <c r="G288" s="7">
        <v>1500</v>
      </c>
      <c r="H288" s="7">
        <v>1500</v>
      </c>
      <c r="I288" s="7">
        <v>1500</v>
      </c>
      <c r="J288" s="127"/>
    </row>
    <row r="289" spans="1:9" ht="47.25">
      <c r="A289" s="185" t="s">
        <v>250</v>
      </c>
      <c r="B289" s="18"/>
      <c r="C289" s="186" t="s">
        <v>7</v>
      </c>
      <c r="D289" s="186" t="s">
        <v>12</v>
      </c>
      <c r="E289" s="20" t="s">
        <v>251</v>
      </c>
      <c r="F289" s="20"/>
      <c r="G289" s="7">
        <f>G290+G292</f>
        <v>1587.2</v>
      </c>
      <c r="H289" s="7">
        <f t="shared" ref="H289:I289" si="149">H290+H292</f>
        <v>1587.2</v>
      </c>
      <c r="I289" s="7">
        <f t="shared" si="149"/>
        <v>1587.2</v>
      </c>
    </row>
    <row r="290" spans="1:9">
      <c r="A290" s="2" t="s">
        <v>18</v>
      </c>
      <c r="B290" s="18"/>
      <c r="C290" s="186" t="s">
        <v>7</v>
      </c>
      <c r="D290" s="186" t="s">
        <v>12</v>
      </c>
      <c r="E290" s="20" t="s">
        <v>252</v>
      </c>
      <c r="F290" s="20"/>
      <c r="G290" s="7">
        <f>G291</f>
        <v>1587.2</v>
      </c>
      <c r="H290" s="7">
        <f t="shared" ref="H290:I290" si="150">H291</f>
        <v>1587.2</v>
      </c>
      <c r="I290" s="7">
        <f t="shared" si="150"/>
        <v>1587.2</v>
      </c>
    </row>
    <row r="291" spans="1:9" ht="31.5">
      <c r="A291" s="2" t="s">
        <v>22</v>
      </c>
      <c r="B291" s="18"/>
      <c r="C291" s="186" t="s">
        <v>7</v>
      </c>
      <c r="D291" s="186" t="s">
        <v>12</v>
      </c>
      <c r="E291" s="20" t="s">
        <v>252</v>
      </c>
      <c r="F291" s="186" t="s">
        <v>32</v>
      </c>
      <c r="G291" s="7">
        <v>1587.2</v>
      </c>
      <c r="H291" s="7">
        <v>1587.2</v>
      </c>
      <c r="I291" s="7">
        <v>1587.2</v>
      </c>
    </row>
    <row r="292" spans="1:9" ht="31.5" hidden="1">
      <c r="A292" s="185" t="s">
        <v>116</v>
      </c>
      <c r="B292" s="18"/>
      <c r="C292" s="186" t="s">
        <v>7</v>
      </c>
      <c r="D292" s="186" t="s">
        <v>12</v>
      </c>
      <c r="E292" s="20" t="s">
        <v>256</v>
      </c>
      <c r="F292" s="20"/>
      <c r="G292" s="7">
        <f>SUM(G293)</f>
        <v>0</v>
      </c>
      <c r="H292" s="7">
        <f>SUM(H293)</f>
        <v>0</v>
      </c>
      <c r="I292" s="7">
        <f>SUM(I293)</f>
        <v>0</v>
      </c>
    </row>
    <row r="293" spans="1:9" ht="31.5" hidden="1">
      <c r="A293" s="185" t="s">
        <v>22</v>
      </c>
      <c r="B293" s="18"/>
      <c r="C293" s="186" t="s">
        <v>7</v>
      </c>
      <c r="D293" s="186" t="s">
        <v>12</v>
      </c>
      <c r="E293" s="20" t="s">
        <v>256</v>
      </c>
      <c r="F293" s="20">
        <v>200</v>
      </c>
      <c r="G293" s="7"/>
      <c r="H293" s="7"/>
      <c r="I293" s="7"/>
    </row>
    <row r="294" spans="1:9" ht="31.5" hidden="1">
      <c r="A294" s="185" t="s">
        <v>128</v>
      </c>
      <c r="B294" s="18"/>
      <c r="C294" s="186" t="s">
        <v>7</v>
      </c>
      <c r="D294" s="186" t="s">
        <v>12</v>
      </c>
      <c r="E294" s="46" t="s">
        <v>257</v>
      </c>
      <c r="F294" s="20"/>
      <c r="G294" s="7">
        <f>SUM(G295)</f>
        <v>0</v>
      </c>
      <c r="H294" s="7"/>
      <c r="I294" s="7"/>
    </row>
    <row r="295" spans="1:9" ht="31.5" hidden="1">
      <c r="A295" s="185" t="s">
        <v>22</v>
      </c>
      <c r="B295" s="18"/>
      <c r="C295" s="186" t="s">
        <v>7</v>
      </c>
      <c r="D295" s="186" t="s">
        <v>12</v>
      </c>
      <c r="E295" s="46" t="s">
        <v>257</v>
      </c>
      <c r="F295" s="20">
        <v>200</v>
      </c>
      <c r="G295" s="7"/>
      <c r="H295" s="7"/>
      <c r="I295" s="7"/>
    </row>
    <row r="296" spans="1:9" s="93" customFormat="1" ht="47.25">
      <c r="A296" s="97" t="s">
        <v>713</v>
      </c>
      <c r="B296" s="94"/>
      <c r="C296" s="94" t="s">
        <v>7</v>
      </c>
      <c r="D296" s="94" t="s">
        <v>12</v>
      </c>
      <c r="E296" s="94" t="s">
        <v>139</v>
      </c>
      <c r="F296" s="94"/>
      <c r="G296" s="95">
        <f>G297</f>
        <v>14808.2</v>
      </c>
      <c r="H296" s="95">
        <f t="shared" ref="H296:I296" si="151">H297</f>
        <v>16745.599999999999</v>
      </c>
      <c r="I296" s="95">
        <f t="shared" si="151"/>
        <v>16745.599999999999</v>
      </c>
    </row>
    <row r="297" spans="1:9">
      <c r="A297" s="185" t="s">
        <v>147</v>
      </c>
      <c r="B297" s="3"/>
      <c r="C297" s="3" t="s">
        <v>7</v>
      </c>
      <c r="D297" s="3" t="s">
        <v>12</v>
      </c>
      <c r="E297" s="3" t="s">
        <v>168</v>
      </c>
      <c r="F297" s="3"/>
      <c r="G297" s="5">
        <f>G298</f>
        <v>14808.2</v>
      </c>
      <c r="H297" s="5">
        <f t="shared" ref="H297:I297" si="152">H298</f>
        <v>16745.599999999999</v>
      </c>
      <c r="I297" s="5">
        <f t="shared" si="152"/>
        <v>16745.599999999999</v>
      </c>
    </row>
    <row r="298" spans="1:9" ht="31.5">
      <c r="A298" s="185" t="s">
        <v>248</v>
      </c>
      <c r="B298" s="3"/>
      <c r="C298" s="3" t="s">
        <v>7</v>
      </c>
      <c r="D298" s="3" t="s">
        <v>12</v>
      </c>
      <c r="E298" s="3" t="s">
        <v>170</v>
      </c>
      <c r="F298" s="3"/>
      <c r="G298" s="5">
        <f t="shared" ref="G298:I298" si="153">SUM(G299)</f>
        <v>14808.2</v>
      </c>
      <c r="H298" s="5">
        <f t="shared" si="153"/>
        <v>16745.599999999999</v>
      </c>
      <c r="I298" s="5">
        <f t="shared" si="153"/>
        <v>16745.599999999999</v>
      </c>
    </row>
    <row r="299" spans="1:9">
      <c r="A299" s="185" t="s">
        <v>216</v>
      </c>
      <c r="B299" s="3"/>
      <c r="C299" s="3" t="s">
        <v>7</v>
      </c>
      <c r="D299" s="3" t="s">
        <v>12</v>
      </c>
      <c r="E299" s="3" t="s">
        <v>249</v>
      </c>
      <c r="F299" s="3"/>
      <c r="G299" s="5">
        <f>SUM(G300:G302)</f>
        <v>14808.2</v>
      </c>
      <c r="H299" s="5">
        <f>SUM(H300:H302)</f>
        <v>16745.599999999999</v>
      </c>
      <c r="I299" s="5">
        <f>SUM(I300:I302)</f>
        <v>16745.599999999999</v>
      </c>
    </row>
    <row r="300" spans="1:9" ht="47.25">
      <c r="A300" s="2" t="s">
        <v>21</v>
      </c>
      <c r="B300" s="3"/>
      <c r="C300" s="3" t="s">
        <v>7</v>
      </c>
      <c r="D300" s="3" t="s">
        <v>12</v>
      </c>
      <c r="E300" s="3" t="s">
        <v>249</v>
      </c>
      <c r="F300" s="3" t="s">
        <v>31</v>
      </c>
      <c r="G300" s="5">
        <v>13961.5</v>
      </c>
      <c r="H300" s="5">
        <v>15430.1</v>
      </c>
      <c r="I300" s="5">
        <v>15430.1</v>
      </c>
    </row>
    <row r="301" spans="1:9" ht="31.5">
      <c r="A301" s="2" t="s">
        <v>22</v>
      </c>
      <c r="B301" s="3"/>
      <c r="C301" s="3" t="s">
        <v>7</v>
      </c>
      <c r="D301" s="3" t="s">
        <v>12</v>
      </c>
      <c r="E301" s="3" t="s">
        <v>249</v>
      </c>
      <c r="F301" s="3" t="s">
        <v>32</v>
      </c>
      <c r="G301" s="5">
        <v>831.2</v>
      </c>
      <c r="H301" s="5">
        <v>1300</v>
      </c>
      <c r="I301" s="5">
        <v>1300</v>
      </c>
    </row>
    <row r="302" spans="1:9">
      <c r="A302" s="2" t="s">
        <v>10</v>
      </c>
      <c r="B302" s="3"/>
      <c r="C302" s="3" t="s">
        <v>7</v>
      </c>
      <c r="D302" s="3" t="s">
        <v>12</v>
      </c>
      <c r="E302" s="3" t="s">
        <v>249</v>
      </c>
      <c r="F302" s="3" t="s">
        <v>36</v>
      </c>
      <c r="G302" s="5">
        <v>15.5</v>
      </c>
      <c r="H302" s="5">
        <v>15.5</v>
      </c>
      <c r="I302" s="5">
        <v>15.5</v>
      </c>
    </row>
    <row r="303" spans="1:9" s="93" customFormat="1" ht="47.25">
      <c r="A303" s="85" t="s">
        <v>714</v>
      </c>
      <c r="B303" s="102"/>
      <c r="C303" s="90" t="s">
        <v>7</v>
      </c>
      <c r="D303" s="90" t="s">
        <v>12</v>
      </c>
      <c r="E303" s="91" t="s">
        <v>141</v>
      </c>
      <c r="F303" s="90"/>
      <c r="G303" s="92">
        <f>SUM(G306)</f>
        <v>2224</v>
      </c>
      <c r="H303" s="92">
        <f t="shared" ref="H303:I303" si="154">SUM(H306)</f>
        <v>0</v>
      </c>
      <c r="I303" s="92">
        <f t="shared" si="154"/>
        <v>0</v>
      </c>
    </row>
    <row r="304" spans="1:9">
      <c r="A304" s="185" t="s">
        <v>147</v>
      </c>
      <c r="B304" s="18"/>
      <c r="C304" s="186" t="s">
        <v>7</v>
      </c>
      <c r="D304" s="186" t="s">
        <v>12</v>
      </c>
      <c r="E304" s="20" t="s">
        <v>172</v>
      </c>
      <c r="F304" s="186"/>
      <c r="G304" s="7">
        <f>G305</f>
        <v>2224</v>
      </c>
      <c r="H304" s="7">
        <f t="shared" ref="H304:I304" si="155">H305</f>
        <v>0</v>
      </c>
      <c r="I304" s="7">
        <f t="shared" si="155"/>
        <v>0</v>
      </c>
    </row>
    <row r="305" spans="1:9" ht="47.25">
      <c r="A305" s="185" t="s">
        <v>757</v>
      </c>
      <c r="B305" s="18"/>
      <c r="C305" s="186" t="s">
        <v>7</v>
      </c>
      <c r="D305" s="186" t="s">
        <v>12</v>
      </c>
      <c r="E305" s="20" t="s">
        <v>169</v>
      </c>
      <c r="F305" s="186"/>
      <c r="G305" s="7">
        <f>G306</f>
        <v>2224</v>
      </c>
      <c r="H305" s="7">
        <f t="shared" ref="H305:I305" si="156">H306</f>
        <v>0</v>
      </c>
      <c r="I305" s="7">
        <f t="shared" si="156"/>
        <v>0</v>
      </c>
    </row>
    <row r="306" spans="1:9" ht="47.25">
      <c r="A306" s="185" t="s">
        <v>758</v>
      </c>
      <c r="B306" s="18"/>
      <c r="C306" s="186" t="s">
        <v>7</v>
      </c>
      <c r="D306" s="186" t="s">
        <v>12</v>
      </c>
      <c r="E306" s="20" t="s">
        <v>171</v>
      </c>
      <c r="F306" s="186"/>
      <c r="G306" s="7">
        <f t="shared" ref="G306:I306" si="157">SUM(G307)</f>
        <v>2224</v>
      </c>
      <c r="H306" s="7">
        <f t="shared" si="157"/>
        <v>0</v>
      </c>
      <c r="I306" s="7">
        <f t="shared" si="157"/>
        <v>0</v>
      </c>
    </row>
    <row r="307" spans="1:9" ht="31.5">
      <c r="A307" s="22" t="s">
        <v>90</v>
      </c>
      <c r="B307" s="18"/>
      <c r="C307" s="186" t="s">
        <v>7</v>
      </c>
      <c r="D307" s="186" t="s">
        <v>12</v>
      </c>
      <c r="E307" s="20" t="s">
        <v>171</v>
      </c>
      <c r="F307" s="186" t="s">
        <v>49</v>
      </c>
      <c r="G307" s="7">
        <v>2224</v>
      </c>
      <c r="H307" s="7"/>
      <c r="I307" s="7"/>
    </row>
    <row r="308" spans="1:9" s="93" customFormat="1" ht="31.5">
      <c r="A308" s="85" t="s">
        <v>735</v>
      </c>
      <c r="B308" s="102"/>
      <c r="C308" s="90" t="s">
        <v>7</v>
      </c>
      <c r="D308" s="90" t="s">
        <v>12</v>
      </c>
      <c r="E308" s="91" t="s">
        <v>137</v>
      </c>
      <c r="F308" s="91"/>
      <c r="G308" s="92">
        <f>G309</f>
        <v>200</v>
      </c>
      <c r="H308" s="92">
        <f t="shared" ref="H308:I308" si="158">H309</f>
        <v>200</v>
      </c>
      <c r="I308" s="92">
        <f t="shared" si="158"/>
        <v>200</v>
      </c>
    </row>
    <row r="309" spans="1:9">
      <c r="A309" s="185" t="s">
        <v>147</v>
      </c>
      <c r="B309" s="18"/>
      <c r="C309" s="186" t="s">
        <v>7</v>
      </c>
      <c r="D309" s="186" t="s">
        <v>12</v>
      </c>
      <c r="E309" s="20" t="s">
        <v>173</v>
      </c>
      <c r="F309" s="20"/>
      <c r="G309" s="7">
        <f>G310</f>
        <v>200</v>
      </c>
      <c r="H309" s="7">
        <f t="shared" ref="H309:I309" si="159">H310</f>
        <v>200</v>
      </c>
      <c r="I309" s="7">
        <f t="shared" si="159"/>
        <v>200</v>
      </c>
    </row>
    <row r="310" spans="1:9" ht="47.25">
      <c r="A310" s="2" t="s">
        <v>239</v>
      </c>
      <c r="B310" s="18"/>
      <c r="C310" s="186" t="s">
        <v>7</v>
      </c>
      <c r="D310" s="186" t="s">
        <v>12</v>
      </c>
      <c r="E310" s="20" t="s">
        <v>174</v>
      </c>
      <c r="F310" s="20"/>
      <c r="G310" s="7">
        <f t="shared" ref="G310:I311" si="160">SUM(G311)</f>
        <v>200</v>
      </c>
      <c r="H310" s="7">
        <f t="shared" si="160"/>
        <v>200</v>
      </c>
      <c r="I310" s="7">
        <f t="shared" si="160"/>
        <v>200</v>
      </c>
    </row>
    <row r="311" spans="1:9">
      <c r="A311" s="2" t="s">
        <v>18</v>
      </c>
      <c r="B311" s="18"/>
      <c r="C311" s="186" t="s">
        <v>7</v>
      </c>
      <c r="D311" s="186" t="s">
        <v>12</v>
      </c>
      <c r="E311" s="20" t="s">
        <v>240</v>
      </c>
      <c r="F311" s="20"/>
      <c r="G311" s="7">
        <f t="shared" si="160"/>
        <v>200</v>
      </c>
      <c r="H311" s="7">
        <f t="shared" si="160"/>
        <v>200</v>
      </c>
      <c r="I311" s="7">
        <f t="shared" si="160"/>
        <v>200</v>
      </c>
    </row>
    <row r="312" spans="1:9" ht="31.5">
      <c r="A312" s="22" t="s">
        <v>22</v>
      </c>
      <c r="B312" s="18"/>
      <c r="C312" s="186" t="s">
        <v>7</v>
      </c>
      <c r="D312" s="186" t="s">
        <v>12</v>
      </c>
      <c r="E312" s="20" t="s">
        <v>240</v>
      </c>
      <c r="F312" s="20">
        <v>200</v>
      </c>
      <c r="G312" s="7">
        <v>200</v>
      </c>
      <c r="H312" s="7">
        <v>200</v>
      </c>
      <c r="I312" s="7">
        <v>200</v>
      </c>
    </row>
    <row r="313" spans="1:9" s="93" customFormat="1" ht="31.5">
      <c r="A313" s="85" t="s">
        <v>110</v>
      </c>
      <c r="B313" s="102"/>
      <c r="C313" s="90" t="s">
        <v>7</v>
      </c>
      <c r="D313" s="90" t="s">
        <v>12</v>
      </c>
      <c r="E313" s="90" t="s">
        <v>138</v>
      </c>
      <c r="F313" s="91"/>
      <c r="G313" s="92">
        <f>G314</f>
        <v>10550</v>
      </c>
      <c r="H313" s="92">
        <f t="shared" ref="H313:I313" si="161">H314</f>
        <v>6550</v>
      </c>
      <c r="I313" s="92">
        <f t="shared" si="161"/>
        <v>6550</v>
      </c>
    </row>
    <row r="314" spans="1:9">
      <c r="A314" s="185" t="s">
        <v>147</v>
      </c>
      <c r="B314" s="18"/>
      <c r="C314" s="186" t="s">
        <v>7</v>
      </c>
      <c r="D314" s="186" t="s">
        <v>12</v>
      </c>
      <c r="E314" s="186" t="s">
        <v>175</v>
      </c>
      <c r="F314" s="20"/>
      <c r="G314" s="7">
        <f>G315+G318</f>
        <v>10550</v>
      </c>
      <c r="H314" s="7">
        <f t="shared" ref="H314:I314" si="162">H315+H318</f>
        <v>6550</v>
      </c>
      <c r="I314" s="7">
        <f t="shared" si="162"/>
        <v>6550</v>
      </c>
    </row>
    <row r="315" spans="1:9" ht="47.25">
      <c r="A315" s="185" t="s">
        <v>759</v>
      </c>
      <c r="B315" s="18"/>
      <c r="C315" s="186" t="s">
        <v>7</v>
      </c>
      <c r="D315" s="186" t="s">
        <v>12</v>
      </c>
      <c r="E315" s="186" t="s">
        <v>176</v>
      </c>
      <c r="F315" s="20"/>
      <c r="G315" s="7">
        <f>SUM(G316)</f>
        <v>6000</v>
      </c>
      <c r="H315" s="7">
        <f t="shared" ref="H315:I315" si="163">SUM(H316)</f>
        <v>6000</v>
      </c>
      <c r="I315" s="7">
        <f t="shared" si="163"/>
        <v>6000</v>
      </c>
    </row>
    <row r="316" spans="1:9" ht="47.25">
      <c r="A316" s="185" t="s">
        <v>767</v>
      </c>
      <c r="B316" s="18"/>
      <c r="C316" s="186" t="s">
        <v>7</v>
      </c>
      <c r="D316" s="186" t="s">
        <v>12</v>
      </c>
      <c r="E316" s="186" t="s">
        <v>177</v>
      </c>
      <c r="F316" s="186"/>
      <c r="G316" s="7">
        <f>SUM(G317)</f>
        <v>6000</v>
      </c>
      <c r="H316" s="7">
        <f>SUM(H317)</f>
        <v>6000</v>
      </c>
      <c r="I316" s="7">
        <f>SUM(I317)</f>
        <v>6000</v>
      </c>
    </row>
    <row r="317" spans="1:9" ht="31.5">
      <c r="A317" s="185" t="s">
        <v>90</v>
      </c>
      <c r="B317" s="18"/>
      <c r="C317" s="186" t="s">
        <v>7</v>
      </c>
      <c r="D317" s="186" t="s">
        <v>12</v>
      </c>
      <c r="E317" s="186" t="s">
        <v>177</v>
      </c>
      <c r="F317" s="186" t="s">
        <v>49</v>
      </c>
      <c r="G317" s="7">
        <v>6000</v>
      </c>
      <c r="H317" s="7">
        <v>6000</v>
      </c>
      <c r="I317" s="7">
        <v>6000</v>
      </c>
    </row>
    <row r="318" spans="1:9" ht="31.5">
      <c r="A318" s="185" t="s">
        <v>203</v>
      </c>
      <c r="B318" s="18"/>
      <c r="C318" s="186" t="s">
        <v>7</v>
      </c>
      <c r="D318" s="186" t="s">
        <v>12</v>
      </c>
      <c r="E318" s="186" t="s">
        <v>178</v>
      </c>
      <c r="F318" s="186"/>
      <c r="G318" s="7">
        <f>G320</f>
        <v>4550</v>
      </c>
      <c r="H318" s="7">
        <f>H320</f>
        <v>550</v>
      </c>
      <c r="I318" s="7">
        <f>I320</f>
        <v>550</v>
      </c>
    </row>
    <row r="319" spans="1:9" ht="47.25">
      <c r="A319" s="185" t="s">
        <v>767</v>
      </c>
      <c r="B319" s="18"/>
      <c r="C319" s="186" t="s">
        <v>7</v>
      </c>
      <c r="D319" s="186" t="s">
        <v>12</v>
      </c>
      <c r="E319" s="186" t="s">
        <v>179</v>
      </c>
      <c r="F319" s="186"/>
      <c r="G319" s="7">
        <f>SUM(G320)</f>
        <v>4550</v>
      </c>
      <c r="H319" s="7">
        <f t="shared" ref="H319:I319" si="164">SUM(H320)</f>
        <v>550</v>
      </c>
      <c r="I319" s="7">
        <f t="shared" si="164"/>
        <v>550</v>
      </c>
    </row>
    <row r="320" spans="1:9" ht="31.5">
      <c r="A320" s="185" t="s">
        <v>90</v>
      </c>
      <c r="B320" s="18"/>
      <c r="C320" s="186" t="s">
        <v>7</v>
      </c>
      <c r="D320" s="186" t="s">
        <v>12</v>
      </c>
      <c r="E320" s="186" t="s">
        <v>179</v>
      </c>
      <c r="F320" s="186" t="s">
        <v>49</v>
      </c>
      <c r="G320" s="7">
        <v>4550</v>
      </c>
      <c r="H320" s="7">
        <v>550</v>
      </c>
      <c r="I320" s="7">
        <v>550</v>
      </c>
    </row>
    <row r="321" spans="1:9">
      <c r="A321" s="185" t="s">
        <v>92</v>
      </c>
      <c r="B321" s="18"/>
      <c r="C321" s="186" t="s">
        <v>61</v>
      </c>
      <c r="D321" s="186"/>
      <c r="E321" s="20"/>
      <c r="F321" s="186"/>
      <c r="G321" s="7">
        <f>SUM(G322+G332+G378+G489)</f>
        <v>580145.29999999993</v>
      </c>
      <c r="H321" s="7">
        <f>SUM(H322+H332+H378+H489)</f>
        <v>588773.19999999995</v>
      </c>
      <c r="I321" s="7">
        <f>SUM(I322+I332+I378+I489)</f>
        <v>1348164.9999999998</v>
      </c>
    </row>
    <row r="322" spans="1:9">
      <c r="A322" s="185" t="s">
        <v>66</v>
      </c>
      <c r="B322" s="18"/>
      <c r="C322" s="186" t="s">
        <v>61</v>
      </c>
      <c r="D322" s="186" t="s">
        <v>17</v>
      </c>
      <c r="E322" s="20"/>
      <c r="F322" s="186"/>
      <c r="G322" s="7">
        <f>SUM(G323)</f>
        <v>0</v>
      </c>
      <c r="H322" s="7">
        <f>SUM(H323)</f>
        <v>39976.400000000001</v>
      </c>
      <c r="I322" s="7">
        <f>SUM(I323)</f>
        <v>31231.200000000001</v>
      </c>
    </row>
    <row r="323" spans="1:9" s="93" customFormat="1" ht="31.5">
      <c r="A323" s="85" t="s">
        <v>736</v>
      </c>
      <c r="B323" s="102"/>
      <c r="C323" s="90" t="s">
        <v>61</v>
      </c>
      <c r="D323" s="90" t="s">
        <v>17</v>
      </c>
      <c r="E323" s="91" t="s">
        <v>142</v>
      </c>
      <c r="F323" s="90"/>
      <c r="G323" s="92">
        <f>G324</f>
        <v>0</v>
      </c>
      <c r="H323" s="92">
        <f t="shared" ref="H323:I323" si="165">H324</f>
        <v>39976.400000000001</v>
      </c>
      <c r="I323" s="92">
        <f t="shared" si="165"/>
        <v>31231.200000000001</v>
      </c>
    </row>
    <row r="324" spans="1:9" s="93" customFormat="1">
      <c r="A324" s="185" t="s">
        <v>146</v>
      </c>
      <c r="B324" s="18"/>
      <c r="C324" s="186" t="s">
        <v>93</v>
      </c>
      <c r="D324" s="186" t="s">
        <v>17</v>
      </c>
      <c r="E324" s="20" t="s">
        <v>744</v>
      </c>
      <c r="F324" s="90"/>
      <c r="G324" s="92">
        <f>G325</f>
        <v>0</v>
      </c>
      <c r="H324" s="92">
        <f t="shared" ref="H324:I328" si="166">H325</f>
        <v>39976.400000000001</v>
      </c>
      <c r="I324" s="92">
        <f t="shared" si="166"/>
        <v>31231.200000000001</v>
      </c>
    </row>
    <row r="325" spans="1:9" s="93" customFormat="1">
      <c r="A325" s="185" t="s">
        <v>745</v>
      </c>
      <c r="B325" s="18"/>
      <c r="C325" s="186" t="s">
        <v>93</v>
      </c>
      <c r="D325" s="186" t="s">
        <v>17</v>
      </c>
      <c r="E325" s="20" t="s">
        <v>746</v>
      </c>
      <c r="F325" s="90"/>
      <c r="G325" s="92">
        <f>G328+G330+G326</f>
        <v>0</v>
      </c>
      <c r="H325" s="92">
        <f t="shared" ref="H325:I325" si="167">H328+H330+H326</f>
        <v>39976.400000000001</v>
      </c>
      <c r="I325" s="92">
        <f t="shared" si="167"/>
        <v>31231.200000000001</v>
      </c>
    </row>
    <row r="326" spans="1:9" s="93" customFormat="1" ht="47.25">
      <c r="A326" s="185" t="s">
        <v>803</v>
      </c>
      <c r="B326" s="18"/>
      <c r="C326" s="186" t="s">
        <v>93</v>
      </c>
      <c r="D326" s="186" t="s">
        <v>17</v>
      </c>
      <c r="E326" s="20" t="s">
        <v>802</v>
      </c>
      <c r="F326" s="90"/>
      <c r="G326" s="7">
        <f>G327</f>
        <v>0</v>
      </c>
      <c r="H326" s="7">
        <f t="shared" ref="H326:I326" si="168">H327</f>
        <v>6148</v>
      </c>
      <c r="I326" s="7">
        <f t="shared" si="168"/>
        <v>4828.8</v>
      </c>
    </row>
    <row r="327" spans="1:9" s="93" customFormat="1" ht="31.5">
      <c r="A327" s="2" t="s">
        <v>100</v>
      </c>
      <c r="B327" s="102"/>
      <c r="C327" s="186" t="s">
        <v>93</v>
      </c>
      <c r="D327" s="186" t="s">
        <v>17</v>
      </c>
      <c r="E327" s="20" t="s">
        <v>802</v>
      </c>
      <c r="F327" s="186" t="s">
        <v>95</v>
      </c>
      <c r="G327" s="92"/>
      <c r="H327" s="92">
        <v>6148</v>
      </c>
      <c r="I327" s="92">
        <v>4828.8</v>
      </c>
    </row>
    <row r="328" spans="1:9" s="93" customFormat="1" ht="31.5">
      <c r="A328" s="185" t="s">
        <v>747</v>
      </c>
      <c r="B328" s="102"/>
      <c r="C328" s="186" t="s">
        <v>93</v>
      </c>
      <c r="D328" s="186" t="s">
        <v>17</v>
      </c>
      <c r="E328" s="20" t="s">
        <v>748</v>
      </c>
      <c r="F328" s="90"/>
      <c r="G328" s="92">
        <f t="shared" ref="G328" si="169">G329</f>
        <v>0</v>
      </c>
      <c r="H328" s="92">
        <f t="shared" si="166"/>
        <v>33794.6</v>
      </c>
      <c r="I328" s="92">
        <f>I329</f>
        <v>26371.200000000001</v>
      </c>
    </row>
    <row r="329" spans="1:9" s="93" customFormat="1" ht="31.5">
      <c r="A329" s="2" t="s">
        <v>100</v>
      </c>
      <c r="B329" s="102"/>
      <c r="C329" s="186" t="s">
        <v>93</v>
      </c>
      <c r="D329" s="186" t="s">
        <v>17</v>
      </c>
      <c r="E329" s="20" t="s">
        <v>748</v>
      </c>
      <c r="F329" s="186" t="s">
        <v>95</v>
      </c>
      <c r="G329" s="7"/>
      <c r="H329" s="7">
        <v>33794.6</v>
      </c>
      <c r="I329" s="7">
        <v>26371.200000000001</v>
      </c>
    </row>
    <row r="330" spans="1:9" s="93" customFormat="1" ht="31.5">
      <c r="A330" s="2" t="s">
        <v>749</v>
      </c>
      <c r="B330" s="102"/>
      <c r="C330" s="186" t="s">
        <v>93</v>
      </c>
      <c r="D330" s="186" t="s">
        <v>17</v>
      </c>
      <c r="E330" s="20" t="s">
        <v>750</v>
      </c>
      <c r="F330" s="186"/>
      <c r="G330" s="92">
        <f t="shared" ref="G330:H330" si="170">G331</f>
        <v>0</v>
      </c>
      <c r="H330" s="92">
        <f t="shared" si="170"/>
        <v>33.799999999999997</v>
      </c>
      <c r="I330" s="92">
        <f>I331</f>
        <v>31.2</v>
      </c>
    </row>
    <row r="331" spans="1:9" s="93" customFormat="1" ht="31.5">
      <c r="A331" s="2" t="s">
        <v>100</v>
      </c>
      <c r="B331" s="102"/>
      <c r="C331" s="186" t="s">
        <v>93</v>
      </c>
      <c r="D331" s="186" t="s">
        <v>17</v>
      </c>
      <c r="E331" s="20" t="s">
        <v>750</v>
      </c>
      <c r="F331" s="186" t="s">
        <v>95</v>
      </c>
      <c r="G331" s="92"/>
      <c r="H331" s="92">
        <v>33.799999999999997</v>
      </c>
      <c r="I331" s="92">
        <v>31.2</v>
      </c>
    </row>
    <row r="332" spans="1:9">
      <c r="A332" s="2" t="s">
        <v>67</v>
      </c>
      <c r="B332" s="3"/>
      <c r="C332" s="3" t="s">
        <v>61</v>
      </c>
      <c r="D332" s="3" t="s">
        <v>20</v>
      </c>
      <c r="E332" s="3"/>
      <c r="F332" s="3"/>
      <c r="G332" s="5">
        <f>G333+G340+G352+G357</f>
        <v>40822.6</v>
      </c>
      <c r="H332" s="5">
        <f>H333+H340+H352+H357</f>
        <v>105843.2</v>
      </c>
      <c r="I332" s="5">
        <f>I333+I340+I352+I357</f>
        <v>869897.89999999991</v>
      </c>
    </row>
    <row r="333" spans="1:9" s="93" customFormat="1" ht="47.25">
      <c r="A333" s="85" t="s">
        <v>732</v>
      </c>
      <c r="B333" s="94"/>
      <c r="C333" s="94" t="s">
        <v>61</v>
      </c>
      <c r="D333" s="94" t="s">
        <v>20</v>
      </c>
      <c r="E333" s="94" t="s">
        <v>133</v>
      </c>
      <c r="F333" s="94"/>
      <c r="G333" s="95">
        <f>G334</f>
        <v>6243.6</v>
      </c>
      <c r="H333" s="95">
        <f t="shared" ref="H333:I333" si="171">H334</f>
        <v>6243.6</v>
      </c>
      <c r="I333" s="95">
        <f t="shared" si="171"/>
        <v>11561.6</v>
      </c>
    </row>
    <row r="334" spans="1:9">
      <c r="A334" s="185" t="s">
        <v>143</v>
      </c>
      <c r="B334" s="3"/>
      <c r="C334" s="3" t="s">
        <v>61</v>
      </c>
      <c r="D334" s="3" t="s">
        <v>20</v>
      </c>
      <c r="E334" s="3" t="s">
        <v>163</v>
      </c>
      <c r="F334" s="3"/>
      <c r="G334" s="5">
        <f>G335</f>
        <v>6243.6</v>
      </c>
      <c r="H334" s="5">
        <f t="shared" ref="H334:I334" si="172">H335</f>
        <v>6243.6</v>
      </c>
      <c r="I334" s="5">
        <f t="shared" si="172"/>
        <v>11561.6</v>
      </c>
    </row>
    <row r="335" spans="1:9" ht="47.25">
      <c r="A335" s="185" t="s">
        <v>755</v>
      </c>
      <c r="B335" s="3"/>
      <c r="C335" s="3" t="s">
        <v>61</v>
      </c>
      <c r="D335" s="3" t="s">
        <v>20</v>
      </c>
      <c r="E335" s="3" t="s">
        <v>180</v>
      </c>
      <c r="F335" s="3"/>
      <c r="G335" s="5">
        <f>SUM(G336)+G338</f>
        <v>6243.6</v>
      </c>
      <c r="H335" s="5">
        <f t="shared" ref="H335:I335" si="173">SUM(H336)+H338</f>
        <v>6243.6</v>
      </c>
      <c r="I335" s="5">
        <f t="shared" si="173"/>
        <v>11561.6</v>
      </c>
    </row>
    <row r="336" spans="1:9">
      <c r="A336" s="185" t="s">
        <v>211</v>
      </c>
      <c r="B336" s="3"/>
      <c r="C336" s="3" t="s">
        <v>61</v>
      </c>
      <c r="D336" s="3" t="s">
        <v>20</v>
      </c>
      <c r="E336" s="3" t="s">
        <v>181</v>
      </c>
      <c r="F336" s="3"/>
      <c r="G336" s="5">
        <f>SUM(G337:G337)</f>
        <v>6243.6</v>
      </c>
      <c r="H336" s="5">
        <f>SUM(H337:H337)</f>
        <v>6243.6</v>
      </c>
      <c r="I336" s="5">
        <f>SUM(I337:I337)</f>
        <v>11561.6</v>
      </c>
    </row>
    <row r="337" spans="1:9" ht="31.5">
      <c r="A337" s="2" t="s">
        <v>22</v>
      </c>
      <c r="B337" s="3"/>
      <c r="C337" s="3" t="s">
        <v>61</v>
      </c>
      <c r="D337" s="3" t="s">
        <v>20</v>
      </c>
      <c r="E337" s="3" t="s">
        <v>181</v>
      </c>
      <c r="F337" s="3" t="s">
        <v>32</v>
      </c>
      <c r="G337" s="5">
        <v>6243.6</v>
      </c>
      <c r="H337" s="5">
        <v>6243.6</v>
      </c>
      <c r="I337" s="5">
        <v>11561.6</v>
      </c>
    </row>
    <row r="338" spans="1:9" hidden="1">
      <c r="A338" s="185" t="s">
        <v>212</v>
      </c>
      <c r="B338" s="3"/>
      <c r="C338" s="3" t="s">
        <v>61</v>
      </c>
      <c r="D338" s="3" t="s">
        <v>20</v>
      </c>
      <c r="E338" s="3" t="s">
        <v>213</v>
      </c>
      <c r="F338" s="3"/>
      <c r="G338" s="5">
        <f>G339</f>
        <v>0</v>
      </c>
      <c r="H338" s="5"/>
      <c r="I338" s="5"/>
    </row>
    <row r="339" spans="1:9" ht="31.5" hidden="1">
      <c r="A339" s="2" t="s">
        <v>22</v>
      </c>
      <c r="B339" s="3"/>
      <c r="C339" s="3" t="s">
        <v>61</v>
      </c>
      <c r="D339" s="3" t="s">
        <v>20</v>
      </c>
      <c r="E339" s="3" t="s">
        <v>213</v>
      </c>
      <c r="F339" s="3" t="s">
        <v>32</v>
      </c>
      <c r="G339" s="5"/>
      <c r="H339" s="5"/>
      <c r="I339" s="5"/>
    </row>
    <row r="340" spans="1:9" s="93" customFormat="1" ht="47.25">
      <c r="A340" s="85" t="s">
        <v>713</v>
      </c>
      <c r="B340" s="94"/>
      <c r="C340" s="94" t="s">
        <v>61</v>
      </c>
      <c r="D340" s="94" t="s">
        <v>20</v>
      </c>
      <c r="E340" s="94" t="s">
        <v>139</v>
      </c>
      <c r="F340" s="94"/>
      <c r="G340" s="95">
        <f>G345+G341</f>
        <v>2635</v>
      </c>
      <c r="H340" s="95">
        <f>H345+H341</f>
        <v>553.1</v>
      </c>
      <c r="I340" s="95">
        <f>I345+I341</f>
        <v>553.1</v>
      </c>
    </row>
    <row r="341" spans="1:9" s="93" customFormat="1">
      <c r="A341" s="73" t="s">
        <v>184</v>
      </c>
      <c r="B341" s="18"/>
      <c r="C341" s="3" t="s">
        <v>61</v>
      </c>
      <c r="D341" s="3" t="s">
        <v>20</v>
      </c>
      <c r="E341" s="20" t="s">
        <v>534</v>
      </c>
      <c r="F341" s="3"/>
      <c r="G341" s="5">
        <f>G342</f>
        <v>0</v>
      </c>
      <c r="H341" s="5">
        <f t="shared" ref="H341:I341" si="174">H342</f>
        <v>553.1</v>
      </c>
      <c r="I341" s="5">
        <f t="shared" si="174"/>
        <v>553.1</v>
      </c>
    </row>
    <row r="342" spans="1:9" s="93" customFormat="1" ht="54" customHeight="1">
      <c r="A342" s="2" t="s">
        <v>560</v>
      </c>
      <c r="B342" s="3"/>
      <c r="C342" s="3" t="s">
        <v>61</v>
      </c>
      <c r="D342" s="3" t="s">
        <v>20</v>
      </c>
      <c r="E342" s="3" t="s">
        <v>557</v>
      </c>
      <c r="F342" s="3"/>
      <c r="G342" s="5">
        <f>G343</f>
        <v>0</v>
      </c>
      <c r="H342" s="5">
        <f t="shared" ref="H342:I343" si="175">H343</f>
        <v>553.1</v>
      </c>
      <c r="I342" s="5">
        <f t="shared" si="175"/>
        <v>553.1</v>
      </c>
    </row>
    <row r="343" spans="1:9" s="93" customFormat="1" ht="63">
      <c r="A343" s="2" t="s">
        <v>559</v>
      </c>
      <c r="B343" s="3"/>
      <c r="C343" s="3" t="s">
        <v>61</v>
      </c>
      <c r="D343" s="3" t="s">
        <v>20</v>
      </c>
      <c r="E343" s="3" t="s">
        <v>558</v>
      </c>
      <c r="F343" s="3"/>
      <c r="G343" s="5">
        <f>G344</f>
        <v>0</v>
      </c>
      <c r="H343" s="5">
        <f t="shared" si="175"/>
        <v>553.1</v>
      </c>
      <c r="I343" s="5">
        <f t="shared" si="175"/>
        <v>553.1</v>
      </c>
    </row>
    <row r="344" spans="1:9" s="93" customFormat="1" ht="23.25" customHeight="1">
      <c r="A344" s="2" t="s">
        <v>100</v>
      </c>
      <c r="B344" s="3"/>
      <c r="C344" s="3" t="s">
        <v>61</v>
      </c>
      <c r="D344" s="3" t="s">
        <v>20</v>
      </c>
      <c r="E344" s="3" t="s">
        <v>558</v>
      </c>
      <c r="F344" s="3" t="s">
        <v>95</v>
      </c>
      <c r="G344" s="5"/>
      <c r="H344" s="5">
        <v>553.1</v>
      </c>
      <c r="I344" s="5">
        <v>553.1</v>
      </c>
    </row>
    <row r="345" spans="1:9">
      <c r="A345" s="22" t="s">
        <v>267</v>
      </c>
      <c r="B345" s="3"/>
      <c r="C345" s="3" t="s">
        <v>61</v>
      </c>
      <c r="D345" s="3" t="s">
        <v>20</v>
      </c>
      <c r="E345" s="4" t="s">
        <v>268</v>
      </c>
      <c r="F345" s="3"/>
      <c r="G345" s="5">
        <f>G346+G349</f>
        <v>2635</v>
      </c>
      <c r="H345" s="5">
        <f>H346+H349</f>
        <v>0</v>
      </c>
      <c r="I345" s="5">
        <f>I346+I349</f>
        <v>0</v>
      </c>
    </row>
    <row r="346" spans="1:9" ht="31.5">
      <c r="A346" s="49" t="s">
        <v>797</v>
      </c>
      <c r="B346" s="3"/>
      <c r="C346" s="3" t="s">
        <v>61</v>
      </c>
      <c r="D346" s="3" t="s">
        <v>20</v>
      </c>
      <c r="E346" s="20" t="s">
        <v>272</v>
      </c>
      <c r="F346" s="3"/>
      <c r="G346" s="5">
        <f>G347</f>
        <v>35</v>
      </c>
      <c r="H346" s="5">
        <f t="shared" ref="H346:I346" si="176">H347</f>
        <v>0</v>
      </c>
      <c r="I346" s="5">
        <f t="shared" si="176"/>
        <v>0</v>
      </c>
    </row>
    <row r="347" spans="1:9" ht="31.5">
      <c r="A347" s="49" t="s">
        <v>270</v>
      </c>
      <c r="B347" s="3"/>
      <c r="C347" s="3" t="s">
        <v>61</v>
      </c>
      <c r="D347" s="3" t="s">
        <v>20</v>
      </c>
      <c r="E347" s="20" t="s">
        <v>273</v>
      </c>
      <c r="F347" s="3"/>
      <c r="G347" s="5">
        <f>G348</f>
        <v>35</v>
      </c>
      <c r="H347" s="5">
        <f t="shared" ref="H347:I347" si="177">H348</f>
        <v>0</v>
      </c>
      <c r="I347" s="5">
        <f t="shared" si="177"/>
        <v>0</v>
      </c>
    </row>
    <row r="348" spans="1:9" ht="24" customHeight="1">
      <c r="A348" s="21" t="s">
        <v>100</v>
      </c>
      <c r="B348" s="3"/>
      <c r="C348" s="3" t="s">
        <v>61</v>
      </c>
      <c r="D348" s="3" t="s">
        <v>20</v>
      </c>
      <c r="E348" s="20" t="s">
        <v>273</v>
      </c>
      <c r="F348" s="3" t="s">
        <v>95</v>
      </c>
      <c r="G348" s="5">
        <v>35</v>
      </c>
      <c r="H348" s="5"/>
      <c r="I348" s="5"/>
    </row>
    <row r="349" spans="1:9" ht="31.5">
      <c r="A349" s="49" t="s">
        <v>798</v>
      </c>
      <c r="B349" s="47"/>
      <c r="C349" s="3" t="s">
        <v>61</v>
      </c>
      <c r="D349" s="3" t="s">
        <v>20</v>
      </c>
      <c r="E349" s="20" t="s">
        <v>276</v>
      </c>
      <c r="F349" s="47"/>
      <c r="G349" s="5">
        <f>G350</f>
        <v>2600</v>
      </c>
      <c r="H349" s="5">
        <f t="shared" ref="H349:I350" si="178">H350</f>
        <v>0</v>
      </c>
      <c r="I349" s="5">
        <f t="shared" si="178"/>
        <v>0</v>
      </c>
    </row>
    <row r="350" spans="1:9" ht="31.5">
      <c r="A350" s="49" t="s">
        <v>270</v>
      </c>
      <c r="B350" s="47"/>
      <c r="C350" s="3" t="s">
        <v>61</v>
      </c>
      <c r="D350" s="3" t="s">
        <v>20</v>
      </c>
      <c r="E350" s="20" t="s">
        <v>277</v>
      </c>
      <c r="F350" s="47"/>
      <c r="G350" s="5">
        <f>G351</f>
        <v>2600</v>
      </c>
      <c r="H350" s="5">
        <f t="shared" si="178"/>
        <v>0</v>
      </c>
      <c r="I350" s="5">
        <f t="shared" si="178"/>
        <v>0</v>
      </c>
    </row>
    <row r="351" spans="1:9" ht="31.5">
      <c r="A351" s="21" t="s">
        <v>100</v>
      </c>
      <c r="B351" s="47"/>
      <c r="C351" s="3" t="s">
        <v>61</v>
      </c>
      <c r="D351" s="3" t="s">
        <v>20</v>
      </c>
      <c r="E351" s="20" t="s">
        <v>277</v>
      </c>
      <c r="F351" s="3" t="s">
        <v>95</v>
      </c>
      <c r="G351" s="5">
        <v>2600</v>
      </c>
      <c r="H351" s="5"/>
      <c r="I351" s="5"/>
    </row>
    <row r="352" spans="1:9" s="93" customFormat="1" ht="38.25" customHeight="1">
      <c r="A352" s="97" t="s">
        <v>717</v>
      </c>
      <c r="B352" s="94"/>
      <c r="C352" s="94" t="s">
        <v>61</v>
      </c>
      <c r="D352" s="94" t="s">
        <v>20</v>
      </c>
      <c r="E352" s="94" t="s">
        <v>185</v>
      </c>
      <c r="F352" s="94"/>
      <c r="G352" s="95">
        <f>G353</f>
        <v>1900</v>
      </c>
      <c r="H352" s="95">
        <f t="shared" ref="H352:I352" si="179">H353</f>
        <v>1900</v>
      </c>
      <c r="I352" s="95">
        <f t="shared" si="179"/>
        <v>1900</v>
      </c>
    </row>
    <row r="353" spans="1:9">
      <c r="A353" s="185" t="s">
        <v>147</v>
      </c>
      <c r="B353" s="3"/>
      <c r="C353" s="3" t="s">
        <v>61</v>
      </c>
      <c r="D353" s="3" t="s">
        <v>20</v>
      </c>
      <c r="E353" s="3" t="s">
        <v>187</v>
      </c>
      <c r="F353" s="3"/>
      <c r="G353" s="5">
        <f>G354</f>
        <v>1900</v>
      </c>
      <c r="H353" s="5">
        <f t="shared" ref="H353:I353" si="180">H354</f>
        <v>1900</v>
      </c>
      <c r="I353" s="5">
        <f t="shared" si="180"/>
        <v>1900</v>
      </c>
    </row>
    <row r="354" spans="1:9" ht="31.5">
      <c r="A354" s="185" t="s">
        <v>214</v>
      </c>
      <c r="B354" s="3"/>
      <c r="C354" s="3" t="s">
        <v>61</v>
      </c>
      <c r="D354" s="3" t="s">
        <v>20</v>
      </c>
      <c r="E354" s="3" t="s">
        <v>186</v>
      </c>
      <c r="F354" s="3"/>
      <c r="G354" s="5">
        <f>G355</f>
        <v>1900</v>
      </c>
      <c r="H354" s="5">
        <f t="shared" ref="H354:I354" si="181">H355</f>
        <v>1900</v>
      </c>
      <c r="I354" s="5">
        <f t="shared" si="181"/>
        <v>1900</v>
      </c>
    </row>
    <row r="355" spans="1:9">
      <c r="A355" s="185" t="s">
        <v>455</v>
      </c>
      <c r="B355" s="3"/>
      <c r="C355" s="3" t="s">
        <v>61</v>
      </c>
      <c r="D355" s="3" t="s">
        <v>20</v>
      </c>
      <c r="E355" s="3" t="s">
        <v>454</v>
      </c>
      <c r="F355" s="3"/>
      <c r="G355" s="5">
        <f>G356</f>
        <v>1900</v>
      </c>
      <c r="H355" s="5">
        <f t="shared" ref="H355:I355" si="182">H356</f>
        <v>1900</v>
      </c>
      <c r="I355" s="5">
        <f t="shared" si="182"/>
        <v>1900</v>
      </c>
    </row>
    <row r="356" spans="1:9" ht="31.5">
      <c r="A356" s="2" t="s">
        <v>22</v>
      </c>
      <c r="B356" s="3"/>
      <c r="C356" s="3" t="s">
        <v>61</v>
      </c>
      <c r="D356" s="3" t="s">
        <v>20</v>
      </c>
      <c r="E356" s="3" t="s">
        <v>454</v>
      </c>
      <c r="F356" s="3" t="s">
        <v>32</v>
      </c>
      <c r="G356" s="5">
        <v>1900</v>
      </c>
      <c r="H356" s="5">
        <v>1900</v>
      </c>
      <c r="I356" s="5">
        <v>1900</v>
      </c>
    </row>
    <row r="357" spans="1:9" s="93" customFormat="1" ht="47.25">
      <c r="A357" s="97" t="s">
        <v>718</v>
      </c>
      <c r="B357" s="94"/>
      <c r="C357" s="94" t="s">
        <v>61</v>
      </c>
      <c r="D357" s="94" t="s">
        <v>20</v>
      </c>
      <c r="E357" s="94" t="s">
        <v>226</v>
      </c>
      <c r="F357" s="94"/>
      <c r="G357" s="95">
        <f>G362+G368+G358</f>
        <v>30044</v>
      </c>
      <c r="H357" s="95">
        <f>H362+H368+H358</f>
        <v>97146.5</v>
      </c>
      <c r="I357" s="95">
        <f>I362+I368+I358</f>
        <v>855883.2</v>
      </c>
    </row>
    <row r="358" spans="1:9" s="93" customFormat="1">
      <c r="A358" s="128" t="s">
        <v>146</v>
      </c>
      <c r="B358" s="94"/>
      <c r="C358" s="3" t="s">
        <v>61</v>
      </c>
      <c r="D358" s="3" t="s">
        <v>20</v>
      </c>
      <c r="E358" s="3" t="s">
        <v>576</v>
      </c>
      <c r="F358" s="94"/>
      <c r="G358" s="5">
        <f>G359</f>
        <v>10270</v>
      </c>
      <c r="H358" s="5">
        <f t="shared" ref="H358:I358" si="183">H359</f>
        <v>41833.9</v>
      </c>
      <c r="I358" s="5">
        <f t="shared" si="183"/>
        <v>64133.1</v>
      </c>
    </row>
    <row r="359" spans="1:9" s="93" customFormat="1" ht="31.5">
      <c r="A359" s="2" t="s">
        <v>869</v>
      </c>
      <c r="B359" s="94"/>
      <c r="C359" s="3" t="s">
        <v>61</v>
      </c>
      <c r="D359" s="3" t="s">
        <v>20</v>
      </c>
      <c r="E359" s="3" t="s">
        <v>577</v>
      </c>
      <c r="F359" s="94"/>
      <c r="G359" s="5">
        <f>G360</f>
        <v>10270</v>
      </c>
      <c r="H359" s="5">
        <f t="shared" ref="H359:I359" si="184">H360</f>
        <v>41833.9</v>
      </c>
      <c r="I359" s="5">
        <f t="shared" si="184"/>
        <v>64133.1</v>
      </c>
    </row>
    <row r="360" spans="1:9" s="93" customFormat="1">
      <c r="A360" s="2" t="s">
        <v>575</v>
      </c>
      <c r="B360" s="94"/>
      <c r="C360" s="3" t="s">
        <v>61</v>
      </c>
      <c r="D360" s="3" t="s">
        <v>20</v>
      </c>
      <c r="E360" s="3" t="s">
        <v>641</v>
      </c>
      <c r="F360" s="94"/>
      <c r="G360" s="5">
        <f>SUM(G361)</f>
        <v>10270</v>
      </c>
      <c r="H360" s="5">
        <f t="shared" ref="H360:I360" si="185">SUM(H361)</f>
        <v>41833.9</v>
      </c>
      <c r="I360" s="5">
        <f t="shared" si="185"/>
        <v>64133.1</v>
      </c>
    </row>
    <row r="361" spans="1:9" s="93" customFormat="1" ht="31.5">
      <c r="A361" s="22" t="s">
        <v>22</v>
      </c>
      <c r="B361" s="94"/>
      <c r="C361" s="3" t="s">
        <v>61</v>
      </c>
      <c r="D361" s="3" t="s">
        <v>20</v>
      </c>
      <c r="E361" s="3" t="s">
        <v>641</v>
      </c>
      <c r="F361" s="3" t="s">
        <v>32</v>
      </c>
      <c r="G361" s="5">
        <v>10270</v>
      </c>
      <c r="H361" s="5">
        <v>41833.9</v>
      </c>
      <c r="I361" s="5">
        <v>64133.1</v>
      </c>
    </row>
    <row r="362" spans="1:9">
      <c r="A362" s="21" t="s">
        <v>184</v>
      </c>
      <c r="B362" s="3"/>
      <c r="C362" s="3" t="s">
        <v>61</v>
      </c>
      <c r="D362" s="3" t="s">
        <v>20</v>
      </c>
      <c r="E362" s="20" t="s">
        <v>456</v>
      </c>
      <c r="F362" s="20"/>
      <c r="G362" s="5">
        <f>G363</f>
        <v>104</v>
      </c>
      <c r="H362" s="5">
        <f t="shared" ref="H362:I362" si="186">H363</f>
        <v>35642.6</v>
      </c>
      <c r="I362" s="5">
        <f t="shared" si="186"/>
        <v>772080.1</v>
      </c>
    </row>
    <row r="363" spans="1:9" ht="31.5">
      <c r="A363" s="185" t="s">
        <v>457</v>
      </c>
      <c r="B363" s="47"/>
      <c r="C363" s="3" t="s">
        <v>61</v>
      </c>
      <c r="D363" s="3" t="s">
        <v>20</v>
      </c>
      <c r="E363" s="20" t="s">
        <v>458</v>
      </c>
      <c r="F363" s="20"/>
      <c r="G363" s="5">
        <f>G364+G366</f>
        <v>104</v>
      </c>
      <c r="H363" s="5">
        <f t="shared" ref="H363:I363" si="187">H364+H366</f>
        <v>35642.6</v>
      </c>
      <c r="I363" s="5">
        <f t="shared" si="187"/>
        <v>772080.1</v>
      </c>
    </row>
    <row r="364" spans="1:9" ht="63">
      <c r="A364" s="185" t="s">
        <v>459</v>
      </c>
      <c r="B364" s="47"/>
      <c r="C364" s="3" t="s">
        <v>61</v>
      </c>
      <c r="D364" s="3" t="s">
        <v>20</v>
      </c>
      <c r="E364" s="20" t="s">
        <v>460</v>
      </c>
      <c r="F364" s="20"/>
      <c r="G364" s="5">
        <f>G365</f>
        <v>104</v>
      </c>
      <c r="H364" s="5">
        <f>H365</f>
        <v>5642.6</v>
      </c>
      <c r="I364" s="5">
        <f>I365</f>
        <v>1080.0999999999999</v>
      </c>
    </row>
    <row r="365" spans="1:9" ht="31.5">
      <c r="A365" s="22" t="s">
        <v>22</v>
      </c>
      <c r="B365" s="47"/>
      <c r="C365" s="3" t="s">
        <v>61</v>
      </c>
      <c r="D365" s="3" t="s">
        <v>20</v>
      </c>
      <c r="E365" s="20" t="s">
        <v>460</v>
      </c>
      <c r="F365" s="20">
        <v>200</v>
      </c>
      <c r="G365" s="5">
        <v>104</v>
      </c>
      <c r="H365" s="5">
        <v>5642.6</v>
      </c>
      <c r="I365" s="5">
        <v>1080.0999999999999</v>
      </c>
    </row>
    <row r="366" spans="1:9" ht="94.5">
      <c r="A366" s="185" t="s">
        <v>865</v>
      </c>
      <c r="B366" s="47"/>
      <c r="C366" s="3" t="s">
        <v>61</v>
      </c>
      <c r="D366" s="3" t="s">
        <v>20</v>
      </c>
      <c r="E366" s="20" t="s">
        <v>866</v>
      </c>
      <c r="F366" s="20"/>
      <c r="G366" s="5">
        <f>G367</f>
        <v>0</v>
      </c>
      <c r="H366" s="5">
        <f t="shared" ref="H366:I366" si="188">H367</f>
        <v>30000</v>
      </c>
      <c r="I366" s="5">
        <f t="shared" si="188"/>
        <v>771000</v>
      </c>
    </row>
    <row r="367" spans="1:9" ht="31.5">
      <c r="A367" s="22" t="s">
        <v>22</v>
      </c>
      <c r="B367" s="47"/>
      <c r="C367" s="3" t="s">
        <v>61</v>
      </c>
      <c r="D367" s="3" t="s">
        <v>20</v>
      </c>
      <c r="E367" s="20" t="s">
        <v>866</v>
      </c>
      <c r="F367" s="20">
        <v>200</v>
      </c>
      <c r="G367" s="5">
        <v>0</v>
      </c>
      <c r="H367" s="5">
        <v>30000</v>
      </c>
      <c r="I367" s="5">
        <v>771000</v>
      </c>
    </row>
    <row r="368" spans="1:9">
      <c r="A368" s="185" t="s">
        <v>147</v>
      </c>
      <c r="B368" s="47"/>
      <c r="C368" s="3" t="s">
        <v>61</v>
      </c>
      <c r="D368" s="3" t="s">
        <v>20</v>
      </c>
      <c r="E368" s="20" t="s">
        <v>461</v>
      </c>
      <c r="F368" s="20"/>
      <c r="G368" s="5">
        <f>G369+G372+G375</f>
        <v>19670</v>
      </c>
      <c r="H368" s="5">
        <f t="shared" ref="H368:I368" si="189">H369+H372+H375</f>
        <v>19670</v>
      </c>
      <c r="I368" s="5">
        <f t="shared" si="189"/>
        <v>19670</v>
      </c>
    </row>
    <row r="369" spans="1:9" ht="47.25">
      <c r="A369" s="185" t="s">
        <v>773</v>
      </c>
      <c r="B369" s="47"/>
      <c r="C369" s="3" t="s">
        <v>61</v>
      </c>
      <c r="D369" s="3" t="s">
        <v>20</v>
      </c>
      <c r="E369" s="20" t="s">
        <v>464</v>
      </c>
      <c r="F369" s="20"/>
      <c r="G369" s="5">
        <f>G370</f>
        <v>1420</v>
      </c>
      <c r="H369" s="5">
        <f t="shared" ref="H369:I370" si="190">H370</f>
        <v>1420</v>
      </c>
      <c r="I369" s="5">
        <f t="shared" si="190"/>
        <v>1420</v>
      </c>
    </row>
    <row r="370" spans="1:9">
      <c r="A370" s="21" t="s">
        <v>18</v>
      </c>
      <c r="B370" s="47"/>
      <c r="C370" s="3" t="s">
        <v>61</v>
      </c>
      <c r="D370" s="3" t="s">
        <v>20</v>
      </c>
      <c r="E370" s="20" t="s">
        <v>465</v>
      </c>
      <c r="F370" s="20"/>
      <c r="G370" s="5">
        <f>G371</f>
        <v>1420</v>
      </c>
      <c r="H370" s="5">
        <f t="shared" si="190"/>
        <v>1420</v>
      </c>
      <c r="I370" s="5">
        <f t="shared" si="190"/>
        <v>1420</v>
      </c>
    </row>
    <row r="371" spans="1:9" ht="31.5">
      <c r="A371" s="22" t="s">
        <v>22</v>
      </c>
      <c r="B371" s="47"/>
      <c r="C371" s="3" t="s">
        <v>61</v>
      </c>
      <c r="D371" s="3" t="s">
        <v>20</v>
      </c>
      <c r="E371" s="20" t="s">
        <v>465</v>
      </c>
      <c r="F371" s="20">
        <v>200</v>
      </c>
      <c r="G371" s="5">
        <v>1420</v>
      </c>
      <c r="H371" s="5">
        <v>1420</v>
      </c>
      <c r="I371" s="5">
        <v>1420</v>
      </c>
    </row>
    <row r="372" spans="1:9" ht="31.5">
      <c r="A372" s="22" t="s">
        <v>778</v>
      </c>
      <c r="B372" s="47"/>
      <c r="C372" s="3" t="s">
        <v>61</v>
      </c>
      <c r="D372" s="3" t="s">
        <v>20</v>
      </c>
      <c r="E372" s="20" t="s">
        <v>467</v>
      </c>
      <c r="F372" s="20"/>
      <c r="G372" s="5">
        <f>G373</f>
        <v>18250</v>
      </c>
      <c r="H372" s="5">
        <f t="shared" ref="H372:I373" si="191">H373</f>
        <v>18250</v>
      </c>
      <c r="I372" s="5">
        <f t="shared" si="191"/>
        <v>18250</v>
      </c>
    </row>
    <row r="373" spans="1:9">
      <c r="A373" s="21" t="s">
        <v>18</v>
      </c>
      <c r="B373" s="47"/>
      <c r="C373" s="3" t="s">
        <v>61</v>
      </c>
      <c r="D373" s="3" t="s">
        <v>20</v>
      </c>
      <c r="E373" s="20" t="s">
        <v>468</v>
      </c>
      <c r="F373" s="20"/>
      <c r="G373" s="5">
        <f>G374</f>
        <v>18250</v>
      </c>
      <c r="H373" s="5">
        <f t="shared" si="191"/>
        <v>18250</v>
      </c>
      <c r="I373" s="5">
        <f t="shared" si="191"/>
        <v>18250</v>
      </c>
    </row>
    <row r="374" spans="1:9" ht="31.5">
      <c r="A374" s="22" t="s">
        <v>22</v>
      </c>
      <c r="B374" s="47"/>
      <c r="C374" s="3" t="s">
        <v>61</v>
      </c>
      <c r="D374" s="3" t="s">
        <v>20</v>
      </c>
      <c r="E374" s="20" t="s">
        <v>468</v>
      </c>
      <c r="F374" s="20">
        <v>200</v>
      </c>
      <c r="G374" s="5">
        <v>18250</v>
      </c>
      <c r="H374" s="5">
        <v>18250</v>
      </c>
      <c r="I374" s="5">
        <v>18250</v>
      </c>
    </row>
    <row r="375" spans="1:9" ht="31.5" hidden="1">
      <c r="A375" s="22" t="s">
        <v>484</v>
      </c>
      <c r="B375" s="47"/>
      <c r="C375" s="3" t="s">
        <v>61</v>
      </c>
      <c r="D375" s="3" t="s">
        <v>20</v>
      </c>
      <c r="E375" s="20" t="s">
        <v>485</v>
      </c>
      <c r="F375" s="20"/>
      <c r="G375" s="5">
        <f>G376</f>
        <v>0</v>
      </c>
      <c r="H375" s="5"/>
      <c r="I375" s="5"/>
    </row>
    <row r="376" spans="1:9" hidden="1">
      <c r="A376" s="21" t="s">
        <v>18</v>
      </c>
      <c r="B376" s="47"/>
      <c r="C376" s="3" t="s">
        <v>61</v>
      </c>
      <c r="D376" s="3" t="s">
        <v>20</v>
      </c>
      <c r="E376" s="20" t="s">
        <v>486</v>
      </c>
      <c r="F376" s="20"/>
      <c r="G376" s="5">
        <f>G377</f>
        <v>0</v>
      </c>
      <c r="H376" s="5"/>
      <c r="I376" s="5"/>
    </row>
    <row r="377" spans="1:9" ht="31.5" hidden="1">
      <c r="A377" s="22" t="s">
        <v>22</v>
      </c>
      <c r="B377" s="47"/>
      <c r="C377" s="3" t="s">
        <v>61</v>
      </c>
      <c r="D377" s="3" t="s">
        <v>20</v>
      </c>
      <c r="E377" s="20" t="s">
        <v>486</v>
      </c>
      <c r="F377" s="20">
        <v>200</v>
      </c>
      <c r="G377" s="5"/>
      <c r="H377" s="5"/>
      <c r="I377" s="5"/>
    </row>
    <row r="378" spans="1:9">
      <c r="A378" s="2" t="s">
        <v>68</v>
      </c>
      <c r="B378" s="3"/>
      <c r="C378" s="3" t="s">
        <v>61</v>
      </c>
      <c r="D378" s="3" t="s">
        <v>24</v>
      </c>
      <c r="E378" s="3"/>
      <c r="F378" s="47"/>
      <c r="G378" s="5">
        <f>G379+G386+G391+G396+G408+G413+G426+G435+G470+G421+G486</f>
        <v>487108.5</v>
      </c>
      <c r="H378" s="5">
        <f>H379+H386+H391+H396+H408+H413+H426+H435+H470+H421+H486</f>
        <v>407132.89999999997</v>
      </c>
      <c r="I378" s="5">
        <f>I379+I386+I391+I396+I408+I413+I426+I435+I470+I421+I486</f>
        <v>404542.1</v>
      </c>
    </row>
    <row r="379" spans="1:9" s="93" customFormat="1" ht="37.5" customHeight="1">
      <c r="A379" s="85" t="s">
        <v>732</v>
      </c>
      <c r="B379" s="94"/>
      <c r="C379" s="94" t="s">
        <v>61</v>
      </c>
      <c r="D379" s="94" t="s">
        <v>24</v>
      </c>
      <c r="E379" s="91" t="s">
        <v>133</v>
      </c>
      <c r="F379" s="94"/>
      <c r="G379" s="95">
        <f t="shared" ref="G379:I379" si="192">SUM(G380)</f>
        <v>435</v>
      </c>
      <c r="H379" s="95">
        <f t="shared" si="192"/>
        <v>435</v>
      </c>
      <c r="I379" s="95">
        <f t="shared" si="192"/>
        <v>435</v>
      </c>
    </row>
    <row r="380" spans="1:9">
      <c r="A380" s="185" t="s">
        <v>143</v>
      </c>
      <c r="B380" s="3"/>
      <c r="C380" s="3" t="s">
        <v>61</v>
      </c>
      <c r="D380" s="3" t="s">
        <v>24</v>
      </c>
      <c r="E380" s="3" t="s">
        <v>163</v>
      </c>
      <c r="F380" s="3"/>
      <c r="G380" s="5">
        <f>G381</f>
        <v>435</v>
      </c>
      <c r="H380" s="5">
        <f t="shared" ref="H380:I380" si="193">H381</f>
        <v>435</v>
      </c>
      <c r="I380" s="5">
        <f t="shared" si="193"/>
        <v>435</v>
      </c>
    </row>
    <row r="381" spans="1:9" ht="47.25">
      <c r="A381" s="185" t="s">
        <v>755</v>
      </c>
      <c r="B381" s="3"/>
      <c r="C381" s="3" t="s">
        <v>61</v>
      </c>
      <c r="D381" s="3" t="s">
        <v>24</v>
      </c>
      <c r="E381" s="3" t="s">
        <v>180</v>
      </c>
      <c r="F381" s="3"/>
      <c r="G381" s="5">
        <f>G382+G384</f>
        <v>435</v>
      </c>
      <c r="H381" s="5">
        <f t="shared" ref="H381:I381" si="194">H382+H384</f>
        <v>435</v>
      </c>
      <c r="I381" s="5">
        <f t="shared" si="194"/>
        <v>435</v>
      </c>
    </row>
    <row r="382" spans="1:9">
      <c r="A382" s="185" t="s">
        <v>211</v>
      </c>
      <c r="B382" s="3"/>
      <c r="C382" s="3" t="s">
        <v>61</v>
      </c>
      <c r="D382" s="3" t="s">
        <v>24</v>
      </c>
      <c r="E382" s="3" t="s">
        <v>181</v>
      </c>
      <c r="F382" s="3"/>
      <c r="G382" s="5">
        <f>G383</f>
        <v>435</v>
      </c>
      <c r="H382" s="5">
        <f t="shared" ref="H382:I382" si="195">H383</f>
        <v>435</v>
      </c>
      <c r="I382" s="5">
        <f t="shared" si="195"/>
        <v>435</v>
      </c>
    </row>
    <row r="383" spans="1:9" ht="31.5">
      <c r="A383" s="2" t="s">
        <v>22</v>
      </c>
      <c r="B383" s="3"/>
      <c r="C383" s="3" t="s">
        <v>61</v>
      </c>
      <c r="D383" s="3" t="s">
        <v>24</v>
      </c>
      <c r="E383" s="3" t="s">
        <v>181</v>
      </c>
      <c r="F383" s="3" t="s">
        <v>32</v>
      </c>
      <c r="G383" s="5">
        <v>435</v>
      </c>
      <c r="H383" s="5">
        <v>435</v>
      </c>
      <c r="I383" s="5">
        <v>435</v>
      </c>
    </row>
    <row r="384" spans="1:9" hidden="1">
      <c r="A384" s="185" t="s">
        <v>212</v>
      </c>
      <c r="B384" s="3"/>
      <c r="C384" s="3" t="s">
        <v>61</v>
      </c>
      <c r="D384" s="3" t="s">
        <v>24</v>
      </c>
      <c r="E384" s="20" t="s">
        <v>213</v>
      </c>
      <c r="F384" s="3"/>
      <c r="G384" s="5">
        <f>G385</f>
        <v>0</v>
      </c>
      <c r="H384" s="5">
        <f t="shared" ref="H384:I384" si="196">H385</f>
        <v>0</v>
      </c>
      <c r="I384" s="5">
        <f t="shared" si="196"/>
        <v>0</v>
      </c>
    </row>
    <row r="385" spans="1:9" ht="31.5" hidden="1">
      <c r="A385" s="2" t="s">
        <v>22</v>
      </c>
      <c r="B385" s="3"/>
      <c r="C385" s="3" t="s">
        <v>61</v>
      </c>
      <c r="D385" s="3" t="s">
        <v>24</v>
      </c>
      <c r="E385" s="20" t="s">
        <v>213</v>
      </c>
      <c r="F385" s="3" t="s">
        <v>32</v>
      </c>
      <c r="G385" s="5"/>
      <c r="H385" s="5"/>
      <c r="I385" s="5"/>
    </row>
    <row r="386" spans="1:9" s="93" customFormat="1" ht="47.25" hidden="1">
      <c r="A386" s="85" t="s">
        <v>713</v>
      </c>
      <c r="B386" s="94"/>
      <c r="C386" s="94" t="s">
        <v>61</v>
      </c>
      <c r="D386" s="94" t="s">
        <v>24</v>
      </c>
      <c r="E386" s="94" t="s">
        <v>139</v>
      </c>
      <c r="F386" s="94"/>
      <c r="G386" s="95">
        <f>G387</f>
        <v>0</v>
      </c>
      <c r="H386" s="95">
        <f t="shared" ref="H386:I386" si="197">H387</f>
        <v>0</v>
      </c>
      <c r="I386" s="95">
        <f t="shared" si="197"/>
        <v>0</v>
      </c>
    </row>
    <row r="387" spans="1:9" hidden="1">
      <c r="A387" s="22" t="s">
        <v>267</v>
      </c>
      <c r="B387" s="3"/>
      <c r="C387" s="3" t="s">
        <v>61</v>
      </c>
      <c r="D387" s="3" t="s">
        <v>24</v>
      </c>
      <c r="E387" s="4" t="s">
        <v>268</v>
      </c>
      <c r="F387" s="3"/>
      <c r="G387" s="5">
        <f>G388</f>
        <v>0</v>
      </c>
      <c r="H387" s="5">
        <f t="shared" ref="H387:I387" si="198">H388</f>
        <v>0</v>
      </c>
      <c r="I387" s="5">
        <f t="shared" si="198"/>
        <v>0</v>
      </c>
    </row>
    <row r="388" spans="1:9" ht="47.25" hidden="1">
      <c r="A388" s="49" t="s">
        <v>796</v>
      </c>
      <c r="B388" s="3"/>
      <c r="C388" s="3" t="s">
        <v>61</v>
      </c>
      <c r="D388" s="3" t="s">
        <v>24</v>
      </c>
      <c r="E388" s="20" t="s">
        <v>274</v>
      </c>
      <c r="F388" s="3"/>
      <c r="G388" s="5">
        <f>G389</f>
        <v>0</v>
      </c>
      <c r="H388" s="5">
        <f t="shared" ref="H388:I388" si="199">H389</f>
        <v>0</v>
      </c>
      <c r="I388" s="5">
        <f t="shared" si="199"/>
        <v>0</v>
      </c>
    </row>
    <row r="389" spans="1:9" ht="31.5" hidden="1">
      <c r="A389" s="49" t="s">
        <v>270</v>
      </c>
      <c r="B389" s="3"/>
      <c r="C389" s="3" t="s">
        <v>61</v>
      </c>
      <c r="D389" s="3" t="s">
        <v>24</v>
      </c>
      <c r="E389" s="20" t="s">
        <v>275</v>
      </c>
      <c r="F389" s="3"/>
      <c r="G389" s="5">
        <f>G390</f>
        <v>0</v>
      </c>
      <c r="H389" s="5">
        <f t="shared" ref="H389:I389" si="200">H390</f>
        <v>0</v>
      </c>
      <c r="I389" s="5">
        <f t="shared" si="200"/>
        <v>0</v>
      </c>
    </row>
    <row r="390" spans="1:9" ht="31.5" hidden="1">
      <c r="A390" s="21" t="s">
        <v>100</v>
      </c>
      <c r="B390" s="3"/>
      <c r="C390" s="3" t="s">
        <v>61</v>
      </c>
      <c r="D390" s="3" t="s">
        <v>24</v>
      </c>
      <c r="E390" s="20" t="s">
        <v>275</v>
      </c>
      <c r="F390" s="3" t="s">
        <v>95</v>
      </c>
      <c r="G390" s="5"/>
      <c r="H390" s="48"/>
      <c r="I390" s="48"/>
    </row>
    <row r="391" spans="1:9" s="93" customFormat="1">
      <c r="A391" s="85" t="s">
        <v>573</v>
      </c>
      <c r="B391" s="106"/>
      <c r="C391" s="94" t="s">
        <v>61</v>
      </c>
      <c r="D391" s="94" t="s">
        <v>24</v>
      </c>
      <c r="E391" s="91" t="s">
        <v>223</v>
      </c>
      <c r="F391" s="91"/>
      <c r="G391" s="95">
        <f>G392</f>
        <v>35386.9</v>
      </c>
      <c r="H391" s="95">
        <f t="shared" ref="H391:I391" si="201">H392</f>
        <v>35386.9</v>
      </c>
      <c r="I391" s="95">
        <f t="shared" si="201"/>
        <v>35386.9</v>
      </c>
    </row>
    <row r="392" spans="1:9">
      <c r="A392" s="185" t="s">
        <v>147</v>
      </c>
      <c r="B392" s="47"/>
      <c r="C392" s="3" t="s">
        <v>61</v>
      </c>
      <c r="D392" s="3" t="s">
        <v>24</v>
      </c>
      <c r="E392" s="20" t="s">
        <v>469</v>
      </c>
      <c r="F392" s="20"/>
      <c r="G392" s="5">
        <f>G393</f>
        <v>35386.9</v>
      </c>
      <c r="H392" s="5">
        <f t="shared" ref="H392:I392" si="202">H393</f>
        <v>35386.9</v>
      </c>
      <c r="I392" s="5">
        <f t="shared" si="202"/>
        <v>35386.9</v>
      </c>
    </row>
    <row r="393" spans="1:9" ht="31.5">
      <c r="A393" s="185" t="s">
        <v>769</v>
      </c>
      <c r="B393" s="47"/>
      <c r="C393" s="3" t="s">
        <v>61</v>
      </c>
      <c r="D393" s="3" t="s">
        <v>24</v>
      </c>
      <c r="E393" s="20" t="s">
        <v>470</v>
      </c>
      <c r="F393" s="20"/>
      <c r="G393" s="5">
        <f>G394</f>
        <v>35386.9</v>
      </c>
      <c r="H393" s="5">
        <f t="shared" ref="H393:I393" si="203">H394</f>
        <v>35386.9</v>
      </c>
      <c r="I393" s="5">
        <f t="shared" si="203"/>
        <v>35386.9</v>
      </c>
    </row>
    <row r="394" spans="1:9">
      <c r="A394" s="21" t="s">
        <v>18</v>
      </c>
      <c r="B394" s="47"/>
      <c r="C394" s="3" t="s">
        <v>61</v>
      </c>
      <c r="D394" s="3" t="s">
        <v>24</v>
      </c>
      <c r="E394" s="20" t="s">
        <v>471</v>
      </c>
      <c r="F394" s="20"/>
      <c r="G394" s="5">
        <f>G395</f>
        <v>35386.9</v>
      </c>
      <c r="H394" s="5">
        <f t="shared" ref="H394:I394" si="204">H395</f>
        <v>35386.9</v>
      </c>
      <c r="I394" s="5">
        <f t="shared" si="204"/>
        <v>35386.9</v>
      </c>
    </row>
    <row r="395" spans="1:9" ht="31.5">
      <c r="A395" s="22" t="s">
        <v>22</v>
      </c>
      <c r="B395" s="47"/>
      <c r="C395" s="3" t="s">
        <v>61</v>
      </c>
      <c r="D395" s="3" t="s">
        <v>24</v>
      </c>
      <c r="E395" s="20" t="s">
        <v>471</v>
      </c>
      <c r="F395" s="20">
        <v>200</v>
      </c>
      <c r="G395" s="5">
        <v>35386.9</v>
      </c>
      <c r="H395" s="5">
        <v>35386.9</v>
      </c>
      <c r="I395" s="5">
        <v>35386.9</v>
      </c>
    </row>
    <row r="396" spans="1:9" s="93" customFormat="1" ht="31.5">
      <c r="A396" s="85" t="s">
        <v>716</v>
      </c>
      <c r="B396" s="103"/>
      <c r="C396" s="94" t="s">
        <v>61</v>
      </c>
      <c r="D396" s="94" t="s">
        <v>24</v>
      </c>
      <c r="E396" s="91" t="s">
        <v>225</v>
      </c>
      <c r="F396" s="91"/>
      <c r="G396" s="95">
        <f>G397+G401</f>
        <v>42710.299999999996</v>
      </c>
      <c r="H396" s="95">
        <f t="shared" ref="H396:I396" si="205">H397+H401</f>
        <v>55710.299999999996</v>
      </c>
      <c r="I396" s="95">
        <f t="shared" si="205"/>
        <v>55710.299999999996</v>
      </c>
    </row>
    <row r="397" spans="1:9">
      <c r="A397" s="21" t="s">
        <v>184</v>
      </c>
      <c r="B397" s="47"/>
      <c r="C397" s="3" t="s">
        <v>61</v>
      </c>
      <c r="D397" s="3" t="s">
        <v>24</v>
      </c>
      <c r="E397" s="20" t="s">
        <v>472</v>
      </c>
      <c r="F397" s="20"/>
      <c r="G397" s="5">
        <f>G398</f>
        <v>1182.7</v>
      </c>
      <c r="H397" s="5">
        <f t="shared" ref="H397:I397" si="206">H398</f>
        <v>1182.7</v>
      </c>
      <c r="I397" s="5">
        <f t="shared" si="206"/>
        <v>1182.7</v>
      </c>
    </row>
    <row r="398" spans="1:9" ht="31.5">
      <c r="A398" s="185" t="s">
        <v>473</v>
      </c>
      <c r="B398" s="47"/>
      <c r="C398" s="3" t="s">
        <v>61</v>
      </c>
      <c r="D398" s="3" t="s">
        <v>24</v>
      </c>
      <c r="E398" s="20" t="s">
        <v>474</v>
      </c>
      <c r="F398" s="20"/>
      <c r="G398" s="5">
        <f>G399</f>
        <v>1182.7</v>
      </c>
      <c r="H398" s="5">
        <f t="shared" ref="H398:I398" si="207">H399</f>
        <v>1182.7</v>
      </c>
      <c r="I398" s="5">
        <f t="shared" si="207"/>
        <v>1182.7</v>
      </c>
    </row>
    <row r="399" spans="1:9" ht="47.25">
      <c r="A399" s="185" t="s">
        <v>475</v>
      </c>
      <c r="B399" s="47"/>
      <c r="C399" s="3" t="s">
        <v>61</v>
      </c>
      <c r="D399" s="3" t="s">
        <v>24</v>
      </c>
      <c r="E399" s="20" t="s">
        <v>476</v>
      </c>
      <c r="F399" s="20"/>
      <c r="G399" s="5">
        <f>G400</f>
        <v>1182.7</v>
      </c>
      <c r="H399" s="5">
        <f t="shared" ref="H399:I399" si="208">H400</f>
        <v>1182.7</v>
      </c>
      <c r="I399" s="5">
        <f t="shared" si="208"/>
        <v>1182.7</v>
      </c>
    </row>
    <row r="400" spans="1:9" ht="31.5">
      <c r="A400" s="22" t="s">
        <v>22</v>
      </c>
      <c r="B400" s="47"/>
      <c r="C400" s="3" t="s">
        <v>61</v>
      </c>
      <c r="D400" s="3" t="s">
        <v>24</v>
      </c>
      <c r="E400" s="20" t="s">
        <v>476</v>
      </c>
      <c r="F400" s="20">
        <v>200</v>
      </c>
      <c r="G400" s="5">
        <v>1182.7</v>
      </c>
      <c r="H400" s="5">
        <v>1182.7</v>
      </c>
      <c r="I400" s="5">
        <v>1182.7</v>
      </c>
    </row>
    <row r="401" spans="1:9">
      <c r="A401" s="185" t="s">
        <v>147</v>
      </c>
      <c r="B401" s="47"/>
      <c r="C401" s="3" t="s">
        <v>61</v>
      </c>
      <c r="D401" s="3" t="s">
        <v>24</v>
      </c>
      <c r="E401" s="20" t="s">
        <v>477</v>
      </c>
      <c r="F401" s="20"/>
      <c r="G401" s="5">
        <f>G402+G405</f>
        <v>41527.599999999999</v>
      </c>
      <c r="H401" s="5">
        <f t="shared" ref="H401:I401" si="209">H402+H405</f>
        <v>54527.6</v>
      </c>
      <c r="I401" s="5">
        <f t="shared" si="209"/>
        <v>54527.6</v>
      </c>
    </row>
    <row r="402" spans="1:9" ht="47.25">
      <c r="A402" s="185" t="s">
        <v>770</v>
      </c>
      <c r="B402" s="47"/>
      <c r="C402" s="3" t="s">
        <v>61</v>
      </c>
      <c r="D402" s="3" t="s">
        <v>24</v>
      </c>
      <c r="E402" s="20" t="s">
        <v>478</v>
      </c>
      <c r="F402" s="20"/>
      <c r="G402" s="5">
        <f>G403</f>
        <v>38816.5</v>
      </c>
      <c r="H402" s="5">
        <f t="shared" ref="H402:I402" si="210">H403</f>
        <v>51816.5</v>
      </c>
      <c r="I402" s="5">
        <f t="shared" si="210"/>
        <v>51816.5</v>
      </c>
    </row>
    <row r="403" spans="1:9">
      <c r="A403" s="21" t="s">
        <v>18</v>
      </c>
      <c r="B403" s="47"/>
      <c r="C403" s="3" t="s">
        <v>61</v>
      </c>
      <c r="D403" s="3" t="s">
        <v>24</v>
      </c>
      <c r="E403" s="20" t="s">
        <v>479</v>
      </c>
      <c r="F403" s="20"/>
      <c r="G403" s="5">
        <f>G404</f>
        <v>38816.5</v>
      </c>
      <c r="H403" s="5">
        <f t="shared" ref="H403:I403" si="211">H404</f>
        <v>51816.5</v>
      </c>
      <c r="I403" s="5">
        <f t="shared" si="211"/>
        <v>51816.5</v>
      </c>
    </row>
    <row r="404" spans="1:9" ht="31.5">
      <c r="A404" s="22" t="s">
        <v>22</v>
      </c>
      <c r="B404" s="47"/>
      <c r="C404" s="3" t="s">
        <v>61</v>
      </c>
      <c r="D404" s="3" t="s">
        <v>24</v>
      </c>
      <c r="E404" s="20" t="s">
        <v>479</v>
      </c>
      <c r="F404" s="20">
        <v>200</v>
      </c>
      <c r="G404" s="5">
        <v>38816.5</v>
      </c>
      <c r="H404" s="5">
        <v>51816.5</v>
      </c>
      <c r="I404" s="5">
        <v>51816.5</v>
      </c>
    </row>
    <row r="405" spans="1:9" ht="39" customHeight="1">
      <c r="A405" s="185" t="s">
        <v>771</v>
      </c>
      <c r="B405" s="47"/>
      <c r="C405" s="3" t="s">
        <v>61</v>
      </c>
      <c r="D405" s="3" t="s">
        <v>24</v>
      </c>
      <c r="E405" s="20" t="s">
        <v>480</v>
      </c>
      <c r="F405" s="20"/>
      <c r="G405" s="5">
        <f>G406</f>
        <v>2711.1</v>
      </c>
      <c r="H405" s="5">
        <f t="shared" ref="H405:I405" si="212">H406</f>
        <v>2711.1</v>
      </c>
      <c r="I405" s="5">
        <f t="shared" si="212"/>
        <v>2711.1</v>
      </c>
    </row>
    <row r="406" spans="1:9">
      <c r="A406" s="21" t="s">
        <v>18</v>
      </c>
      <c r="B406" s="47"/>
      <c r="C406" s="3" t="s">
        <v>61</v>
      </c>
      <c r="D406" s="3" t="s">
        <v>24</v>
      </c>
      <c r="E406" s="20" t="s">
        <v>481</v>
      </c>
      <c r="F406" s="20"/>
      <c r="G406" s="5">
        <f>G407</f>
        <v>2711.1</v>
      </c>
      <c r="H406" s="5">
        <f t="shared" ref="H406:I406" si="213">H407</f>
        <v>2711.1</v>
      </c>
      <c r="I406" s="5">
        <f t="shared" si="213"/>
        <v>2711.1</v>
      </c>
    </row>
    <row r="407" spans="1:9" ht="31.5">
      <c r="A407" s="22" t="s">
        <v>22</v>
      </c>
      <c r="B407" s="47"/>
      <c r="C407" s="3" t="s">
        <v>61</v>
      </c>
      <c r="D407" s="3" t="s">
        <v>24</v>
      </c>
      <c r="E407" s="20" t="s">
        <v>481</v>
      </c>
      <c r="F407" s="20">
        <v>200</v>
      </c>
      <c r="G407" s="5">
        <v>2711.1</v>
      </c>
      <c r="H407" s="5">
        <v>2711.1</v>
      </c>
      <c r="I407" s="5">
        <v>2711.1</v>
      </c>
    </row>
    <row r="408" spans="1:9" s="93" customFormat="1" ht="35.25" customHeight="1">
      <c r="A408" s="85" t="s">
        <v>717</v>
      </c>
      <c r="B408" s="103"/>
      <c r="C408" s="94" t="s">
        <v>61</v>
      </c>
      <c r="D408" s="94" t="s">
        <v>24</v>
      </c>
      <c r="E408" s="91" t="s">
        <v>185</v>
      </c>
      <c r="F408" s="91"/>
      <c r="G408" s="95">
        <f>G409</f>
        <v>9323.5</v>
      </c>
      <c r="H408" s="95">
        <f t="shared" ref="H408:I411" si="214">H409</f>
        <v>9323.5</v>
      </c>
      <c r="I408" s="95">
        <f t="shared" si="214"/>
        <v>9323.5</v>
      </c>
    </row>
    <row r="409" spans="1:9">
      <c r="A409" s="185" t="s">
        <v>147</v>
      </c>
      <c r="B409" s="47"/>
      <c r="C409" s="3" t="s">
        <v>61</v>
      </c>
      <c r="D409" s="3" t="s">
        <v>24</v>
      </c>
      <c r="E409" s="3" t="s">
        <v>187</v>
      </c>
      <c r="F409" s="3"/>
      <c r="G409" s="5">
        <f>G410</f>
        <v>9323.5</v>
      </c>
      <c r="H409" s="5">
        <f t="shared" si="214"/>
        <v>9323.5</v>
      </c>
      <c r="I409" s="5">
        <f t="shared" si="214"/>
        <v>9323.5</v>
      </c>
    </row>
    <row r="410" spans="1:9" ht="31.5">
      <c r="A410" s="185" t="s">
        <v>214</v>
      </c>
      <c r="B410" s="47"/>
      <c r="C410" s="3" t="s">
        <v>61</v>
      </c>
      <c r="D410" s="3" t="s">
        <v>24</v>
      </c>
      <c r="E410" s="3" t="s">
        <v>186</v>
      </c>
      <c r="F410" s="3"/>
      <c r="G410" s="5">
        <f>G411</f>
        <v>9323.5</v>
      </c>
      <c r="H410" s="5">
        <f t="shared" si="214"/>
        <v>9323.5</v>
      </c>
      <c r="I410" s="5">
        <f t="shared" si="214"/>
        <v>9323.5</v>
      </c>
    </row>
    <row r="411" spans="1:9">
      <c r="A411" s="185" t="s">
        <v>482</v>
      </c>
      <c r="B411" s="47"/>
      <c r="C411" s="3" t="s">
        <v>61</v>
      </c>
      <c r="D411" s="3" t="s">
        <v>24</v>
      </c>
      <c r="E411" s="3" t="s">
        <v>483</v>
      </c>
      <c r="F411" s="3"/>
      <c r="G411" s="5">
        <f>G412</f>
        <v>9323.5</v>
      </c>
      <c r="H411" s="5">
        <f t="shared" si="214"/>
        <v>9323.5</v>
      </c>
      <c r="I411" s="5">
        <f t="shared" si="214"/>
        <v>9323.5</v>
      </c>
    </row>
    <row r="412" spans="1:9" ht="31.5">
      <c r="A412" s="2" t="s">
        <v>22</v>
      </c>
      <c r="B412" s="47"/>
      <c r="C412" s="3" t="s">
        <v>61</v>
      </c>
      <c r="D412" s="3" t="s">
        <v>24</v>
      </c>
      <c r="E412" s="3" t="s">
        <v>483</v>
      </c>
      <c r="F412" s="3" t="s">
        <v>32</v>
      </c>
      <c r="G412" s="5">
        <v>9323.5</v>
      </c>
      <c r="H412" s="5">
        <v>9323.5</v>
      </c>
      <c r="I412" s="5">
        <v>9323.5</v>
      </c>
    </row>
    <row r="413" spans="1:9" s="93" customFormat="1" ht="47.25">
      <c r="A413" s="85" t="s">
        <v>718</v>
      </c>
      <c r="B413" s="103"/>
      <c r="C413" s="94" t="s">
        <v>61</v>
      </c>
      <c r="D413" s="94" t="s">
        <v>24</v>
      </c>
      <c r="E413" s="91" t="s">
        <v>226</v>
      </c>
      <c r="F413" s="103"/>
      <c r="G413" s="95">
        <f>G414</f>
        <v>157227.80000000002</v>
      </c>
      <c r="H413" s="95">
        <f t="shared" ref="H413:I419" si="215">H414</f>
        <v>56481.399999999994</v>
      </c>
      <c r="I413" s="95">
        <f t="shared" si="215"/>
        <v>56481.399999999994</v>
      </c>
    </row>
    <row r="414" spans="1:9">
      <c r="A414" s="185" t="s">
        <v>147</v>
      </c>
      <c r="B414" s="47"/>
      <c r="C414" s="3" t="s">
        <v>61</v>
      </c>
      <c r="D414" s="3" t="s">
        <v>24</v>
      </c>
      <c r="E414" s="20" t="s">
        <v>461</v>
      </c>
      <c r="F414" s="47"/>
      <c r="G414" s="5">
        <f>G418+G415</f>
        <v>157227.80000000002</v>
      </c>
      <c r="H414" s="5">
        <f t="shared" ref="H414:I414" si="216">H418+H415</f>
        <v>56481.399999999994</v>
      </c>
      <c r="I414" s="5">
        <f t="shared" si="216"/>
        <v>56481.399999999994</v>
      </c>
    </row>
    <row r="415" spans="1:9" ht="47.25">
      <c r="A415" s="185" t="s">
        <v>772</v>
      </c>
      <c r="B415" s="47"/>
      <c r="C415" s="3" t="s">
        <v>61</v>
      </c>
      <c r="D415" s="3" t="s">
        <v>24</v>
      </c>
      <c r="E415" s="20" t="s">
        <v>462</v>
      </c>
      <c r="F415" s="20"/>
      <c r="G415" s="5">
        <f>G416</f>
        <v>154860.1</v>
      </c>
      <c r="H415" s="5">
        <f t="shared" ref="H415:I416" si="217">H416</f>
        <v>54113.7</v>
      </c>
      <c r="I415" s="5">
        <f t="shared" si="217"/>
        <v>54113.7</v>
      </c>
    </row>
    <row r="416" spans="1:9">
      <c r="A416" s="21" t="s">
        <v>18</v>
      </c>
      <c r="B416" s="47"/>
      <c r="C416" s="3" t="s">
        <v>61</v>
      </c>
      <c r="D416" s="3" t="s">
        <v>24</v>
      </c>
      <c r="E416" s="20" t="s">
        <v>463</v>
      </c>
      <c r="F416" s="20"/>
      <c r="G416" s="5">
        <f>G417</f>
        <v>154860.1</v>
      </c>
      <c r="H416" s="5">
        <f t="shared" si="217"/>
        <v>54113.7</v>
      </c>
      <c r="I416" s="5">
        <f t="shared" si="217"/>
        <v>54113.7</v>
      </c>
    </row>
    <row r="417" spans="1:9" ht="31.5">
      <c r="A417" s="22" t="s">
        <v>22</v>
      </c>
      <c r="B417" s="47"/>
      <c r="C417" s="3" t="s">
        <v>61</v>
      </c>
      <c r="D417" s="3" t="s">
        <v>24</v>
      </c>
      <c r="E417" s="20" t="s">
        <v>463</v>
      </c>
      <c r="F417" s="20">
        <v>200</v>
      </c>
      <c r="G417" s="5">
        <v>154860.1</v>
      </c>
      <c r="H417" s="5">
        <v>54113.7</v>
      </c>
      <c r="I417" s="5">
        <v>54113.7</v>
      </c>
    </row>
    <row r="418" spans="1:9" ht="47.25">
      <c r="A418" s="22" t="s">
        <v>779</v>
      </c>
      <c r="B418" s="47"/>
      <c r="C418" s="3" t="s">
        <v>61</v>
      </c>
      <c r="D418" s="3" t="s">
        <v>24</v>
      </c>
      <c r="E418" s="20" t="s">
        <v>485</v>
      </c>
      <c r="F418" s="20"/>
      <c r="G418" s="5">
        <f>G419</f>
        <v>2367.6999999999998</v>
      </c>
      <c r="H418" s="5">
        <f t="shared" si="215"/>
        <v>2367.6999999999998</v>
      </c>
      <c r="I418" s="5">
        <f t="shared" si="215"/>
        <v>2367.6999999999998</v>
      </c>
    </row>
    <row r="419" spans="1:9">
      <c r="A419" s="21" t="s">
        <v>18</v>
      </c>
      <c r="B419" s="47"/>
      <c r="C419" s="3" t="s">
        <v>61</v>
      </c>
      <c r="D419" s="3" t="s">
        <v>24</v>
      </c>
      <c r="E419" s="20" t="s">
        <v>486</v>
      </c>
      <c r="F419" s="20"/>
      <c r="G419" s="5">
        <f>G420</f>
        <v>2367.6999999999998</v>
      </c>
      <c r="H419" s="5">
        <f t="shared" si="215"/>
        <v>2367.6999999999998</v>
      </c>
      <c r="I419" s="5">
        <f t="shared" si="215"/>
        <v>2367.6999999999998</v>
      </c>
    </row>
    <row r="420" spans="1:9" ht="31.5">
      <c r="A420" s="22" t="s">
        <v>22</v>
      </c>
      <c r="B420" s="47"/>
      <c r="C420" s="3" t="s">
        <v>61</v>
      </c>
      <c r="D420" s="3" t="s">
        <v>24</v>
      </c>
      <c r="E420" s="20" t="s">
        <v>486</v>
      </c>
      <c r="F420" s="20">
        <v>200</v>
      </c>
      <c r="G420" s="5">
        <v>2367.6999999999998</v>
      </c>
      <c r="H420" s="5">
        <v>2367.6999999999998</v>
      </c>
      <c r="I420" s="5">
        <v>2367.6999999999998</v>
      </c>
    </row>
    <row r="421" spans="1:9" s="93" customFormat="1" ht="47.25" hidden="1">
      <c r="A421" s="104" t="s">
        <v>719</v>
      </c>
      <c r="B421" s="103"/>
      <c r="C421" s="94" t="s">
        <v>61</v>
      </c>
      <c r="D421" s="94" t="s">
        <v>24</v>
      </c>
      <c r="E421" s="91" t="s">
        <v>227</v>
      </c>
      <c r="F421" s="91"/>
      <c r="G421" s="95">
        <f>G422</f>
        <v>0</v>
      </c>
      <c r="H421" s="95">
        <f t="shared" ref="H421:I424" si="218">H422</f>
        <v>0</v>
      </c>
      <c r="I421" s="95">
        <f t="shared" si="218"/>
        <v>0</v>
      </c>
    </row>
    <row r="422" spans="1:9" hidden="1">
      <c r="A422" s="185" t="s">
        <v>147</v>
      </c>
      <c r="B422" s="47"/>
      <c r="C422" s="3" t="s">
        <v>61</v>
      </c>
      <c r="D422" s="3" t="s">
        <v>24</v>
      </c>
      <c r="E422" s="20" t="s">
        <v>438</v>
      </c>
      <c r="F422" s="20"/>
      <c r="G422" s="5">
        <f>G423</f>
        <v>0</v>
      </c>
      <c r="H422" s="5">
        <f t="shared" si="218"/>
        <v>0</v>
      </c>
      <c r="I422" s="5">
        <f t="shared" si="218"/>
        <v>0</v>
      </c>
    </row>
    <row r="423" spans="1:9" ht="31.5" hidden="1">
      <c r="A423" s="22" t="s">
        <v>774</v>
      </c>
      <c r="B423" s="47"/>
      <c r="C423" s="3" t="s">
        <v>61</v>
      </c>
      <c r="D423" s="3" t="s">
        <v>24</v>
      </c>
      <c r="E423" s="20" t="s">
        <v>448</v>
      </c>
      <c r="F423" s="20"/>
      <c r="G423" s="5">
        <f>G424</f>
        <v>0</v>
      </c>
      <c r="H423" s="5">
        <f t="shared" si="218"/>
        <v>0</v>
      </c>
      <c r="I423" s="5">
        <f t="shared" si="218"/>
        <v>0</v>
      </c>
    </row>
    <row r="424" spans="1:9" hidden="1">
      <c r="A424" s="49" t="s">
        <v>18</v>
      </c>
      <c r="B424" s="47"/>
      <c r="C424" s="3" t="s">
        <v>61</v>
      </c>
      <c r="D424" s="3" t="s">
        <v>24</v>
      </c>
      <c r="E424" s="20" t="s">
        <v>563</v>
      </c>
      <c r="F424" s="20"/>
      <c r="G424" s="5">
        <f>G425</f>
        <v>0</v>
      </c>
      <c r="H424" s="5">
        <f t="shared" si="218"/>
        <v>0</v>
      </c>
      <c r="I424" s="5">
        <f t="shared" si="218"/>
        <v>0</v>
      </c>
    </row>
    <row r="425" spans="1:9" ht="31.5" hidden="1">
      <c r="A425" s="22" t="s">
        <v>22</v>
      </c>
      <c r="B425" s="47"/>
      <c r="C425" s="3" t="s">
        <v>61</v>
      </c>
      <c r="D425" s="3" t="s">
        <v>24</v>
      </c>
      <c r="E425" s="20" t="s">
        <v>563</v>
      </c>
      <c r="F425" s="20">
        <v>200</v>
      </c>
      <c r="G425" s="5"/>
      <c r="H425" s="5"/>
      <c r="I425" s="5"/>
    </row>
    <row r="426" spans="1:9" s="93" customFormat="1" ht="31.5">
      <c r="A426" s="85" t="s">
        <v>720</v>
      </c>
      <c r="B426" s="103"/>
      <c r="C426" s="94" t="s">
        <v>61</v>
      </c>
      <c r="D426" s="94" t="s">
        <v>24</v>
      </c>
      <c r="E426" s="91" t="s">
        <v>228</v>
      </c>
      <c r="F426" s="91"/>
      <c r="G426" s="95">
        <f>G427+G431</f>
        <v>60098.2</v>
      </c>
      <c r="H426" s="95">
        <f>H427+H431</f>
        <v>45862.6</v>
      </c>
      <c r="I426" s="95">
        <f>I427+I431</f>
        <v>46331.7</v>
      </c>
    </row>
    <row r="427" spans="1:9">
      <c r="A427" s="21" t="s">
        <v>146</v>
      </c>
      <c r="B427" s="47"/>
      <c r="C427" s="3" t="s">
        <v>61</v>
      </c>
      <c r="D427" s="3" t="s">
        <v>24</v>
      </c>
      <c r="E427" s="20" t="s">
        <v>487</v>
      </c>
      <c r="F427" s="20"/>
      <c r="G427" s="5">
        <f>G428</f>
        <v>46378</v>
      </c>
      <c r="H427" s="5">
        <f t="shared" ref="H427:I428" si="219">H428</f>
        <v>44642.400000000001</v>
      </c>
      <c r="I427" s="5">
        <f t="shared" si="219"/>
        <v>45111.5</v>
      </c>
    </row>
    <row r="428" spans="1:9">
      <c r="A428" s="21" t="s">
        <v>488</v>
      </c>
      <c r="B428" s="47"/>
      <c r="C428" s="3" t="s">
        <v>61</v>
      </c>
      <c r="D428" s="3" t="s">
        <v>24</v>
      </c>
      <c r="E428" s="20" t="s">
        <v>569</v>
      </c>
      <c r="F428" s="20"/>
      <c r="G428" s="5">
        <f>G429</f>
        <v>46378</v>
      </c>
      <c r="H428" s="5">
        <f t="shared" si="219"/>
        <v>44642.400000000001</v>
      </c>
      <c r="I428" s="5">
        <f t="shared" si="219"/>
        <v>45111.5</v>
      </c>
    </row>
    <row r="429" spans="1:9">
      <c r="A429" s="21" t="s">
        <v>489</v>
      </c>
      <c r="B429" s="47"/>
      <c r="C429" s="3" t="s">
        <v>61</v>
      </c>
      <c r="D429" s="3" t="s">
        <v>24</v>
      </c>
      <c r="E429" s="20" t="s">
        <v>568</v>
      </c>
      <c r="F429" s="20"/>
      <c r="G429" s="5">
        <f>G430</f>
        <v>46378</v>
      </c>
      <c r="H429" s="5">
        <f t="shared" ref="H429:I429" si="220">H430</f>
        <v>44642.400000000001</v>
      </c>
      <c r="I429" s="5">
        <f t="shared" si="220"/>
        <v>45111.5</v>
      </c>
    </row>
    <row r="430" spans="1:9" ht="31.5">
      <c r="A430" s="22" t="s">
        <v>22</v>
      </c>
      <c r="B430" s="47"/>
      <c r="C430" s="3" t="s">
        <v>61</v>
      </c>
      <c r="D430" s="3" t="s">
        <v>24</v>
      </c>
      <c r="E430" s="20" t="s">
        <v>568</v>
      </c>
      <c r="F430" s="20">
        <v>200</v>
      </c>
      <c r="G430" s="5">
        <v>46378</v>
      </c>
      <c r="H430" s="5">
        <v>44642.400000000001</v>
      </c>
      <c r="I430" s="5">
        <v>45111.5</v>
      </c>
    </row>
    <row r="431" spans="1:9">
      <c r="A431" s="21" t="s">
        <v>267</v>
      </c>
      <c r="B431" s="47"/>
      <c r="C431" s="3" t="s">
        <v>61</v>
      </c>
      <c r="D431" s="3" t="s">
        <v>24</v>
      </c>
      <c r="E431" s="20" t="s">
        <v>490</v>
      </c>
      <c r="F431" s="20"/>
      <c r="G431" s="5">
        <f>G432</f>
        <v>13720.2</v>
      </c>
      <c r="H431" s="5">
        <f t="shared" ref="H431:I431" si="221">H432</f>
        <v>1220.2</v>
      </c>
      <c r="I431" s="5">
        <f t="shared" si="221"/>
        <v>1220.2</v>
      </c>
    </row>
    <row r="432" spans="1:9">
      <c r="A432" s="185" t="s">
        <v>571</v>
      </c>
      <c r="B432" s="47"/>
      <c r="C432" s="3" t="s">
        <v>61</v>
      </c>
      <c r="D432" s="3" t="s">
        <v>24</v>
      </c>
      <c r="E432" s="20" t="s">
        <v>492</v>
      </c>
      <c r="F432" s="20"/>
      <c r="G432" s="5">
        <f>G433</f>
        <v>13720.2</v>
      </c>
      <c r="H432" s="5">
        <f t="shared" ref="H432:I432" si="222">H433</f>
        <v>1220.2</v>
      </c>
      <c r="I432" s="5">
        <f t="shared" si="222"/>
        <v>1220.2</v>
      </c>
    </row>
    <row r="433" spans="1:9">
      <c r="A433" s="21" t="s">
        <v>493</v>
      </c>
      <c r="B433" s="47"/>
      <c r="C433" s="3" t="s">
        <v>61</v>
      </c>
      <c r="D433" s="3" t="s">
        <v>24</v>
      </c>
      <c r="E433" s="20" t="s">
        <v>494</v>
      </c>
      <c r="F433" s="20"/>
      <c r="G433" s="5">
        <f>G434</f>
        <v>13720.2</v>
      </c>
      <c r="H433" s="5">
        <f t="shared" ref="H433:I433" si="223">H434</f>
        <v>1220.2</v>
      </c>
      <c r="I433" s="5">
        <f t="shared" si="223"/>
        <v>1220.2</v>
      </c>
    </row>
    <row r="434" spans="1:9" ht="31.5">
      <c r="A434" s="22" t="s">
        <v>22</v>
      </c>
      <c r="B434" s="47"/>
      <c r="C434" s="3" t="s">
        <v>61</v>
      </c>
      <c r="D434" s="3" t="s">
        <v>24</v>
      </c>
      <c r="E434" s="20" t="s">
        <v>494</v>
      </c>
      <c r="F434" s="20">
        <v>200</v>
      </c>
      <c r="G434" s="5">
        <v>13720.2</v>
      </c>
      <c r="H434" s="5">
        <v>1220.2</v>
      </c>
      <c r="I434" s="5">
        <v>1220.2</v>
      </c>
    </row>
    <row r="435" spans="1:9" s="93" customFormat="1" ht="31.5">
      <c r="A435" s="85" t="s">
        <v>721</v>
      </c>
      <c r="B435" s="103"/>
      <c r="C435" s="94" t="s">
        <v>61</v>
      </c>
      <c r="D435" s="94" t="s">
        <v>24</v>
      </c>
      <c r="E435" s="91" t="s">
        <v>229</v>
      </c>
      <c r="F435" s="91"/>
      <c r="G435" s="95">
        <f>G436</f>
        <v>107206.5</v>
      </c>
      <c r="H435" s="95">
        <f t="shared" ref="H435:I435" si="224">H436</f>
        <v>101845.6</v>
      </c>
      <c r="I435" s="95">
        <f t="shared" si="224"/>
        <v>96485.7</v>
      </c>
    </row>
    <row r="436" spans="1:9">
      <c r="A436" s="21" t="s">
        <v>184</v>
      </c>
      <c r="B436" s="47"/>
      <c r="C436" s="3" t="s">
        <v>61</v>
      </c>
      <c r="D436" s="3" t="s">
        <v>24</v>
      </c>
      <c r="E436" s="20" t="s">
        <v>495</v>
      </c>
      <c r="F436" s="20"/>
      <c r="G436" s="5">
        <f>G437</f>
        <v>107206.5</v>
      </c>
      <c r="H436" s="5">
        <f t="shared" ref="H436:I438" si="225">H437</f>
        <v>101845.6</v>
      </c>
      <c r="I436" s="5">
        <f t="shared" si="225"/>
        <v>96485.7</v>
      </c>
    </row>
    <row r="437" spans="1:9" ht="31.5">
      <c r="A437" s="185" t="s">
        <v>554</v>
      </c>
      <c r="B437" s="47"/>
      <c r="C437" s="3" t="s">
        <v>61</v>
      </c>
      <c r="D437" s="3" t="s">
        <v>24</v>
      </c>
      <c r="E437" s="20" t="s">
        <v>496</v>
      </c>
      <c r="F437" s="20"/>
      <c r="G437" s="5">
        <f>G438</f>
        <v>107206.5</v>
      </c>
      <c r="H437" s="5">
        <f t="shared" si="225"/>
        <v>101845.6</v>
      </c>
      <c r="I437" s="5">
        <f t="shared" si="225"/>
        <v>96485.7</v>
      </c>
    </row>
    <row r="438" spans="1:9">
      <c r="A438" s="21" t="s">
        <v>497</v>
      </c>
      <c r="B438" s="47"/>
      <c r="C438" s="3" t="s">
        <v>61</v>
      </c>
      <c r="D438" s="3" t="s">
        <v>24</v>
      </c>
      <c r="E438" s="20" t="s">
        <v>498</v>
      </c>
      <c r="F438" s="20"/>
      <c r="G438" s="5">
        <f>G439+G440+G442+G444+G446+G448+G450+G452+G454+G456+G458+G460+G462+G464+G466+G468</f>
        <v>107206.5</v>
      </c>
      <c r="H438" s="5">
        <f t="shared" si="225"/>
        <v>101845.6</v>
      </c>
      <c r="I438" s="5">
        <f t="shared" si="225"/>
        <v>96485.7</v>
      </c>
    </row>
    <row r="439" spans="1:9" ht="31.5">
      <c r="A439" s="22" t="s">
        <v>22</v>
      </c>
      <c r="B439" s="47"/>
      <c r="C439" s="3" t="s">
        <v>61</v>
      </c>
      <c r="D439" s="3" t="s">
        <v>24</v>
      </c>
      <c r="E439" s="20" t="s">
        <v>498</v>
      </c>
      <c r="F439" s="20">
        <v>200</v>
      </c>
      <c r="G439" s="5">
        <v>107206.5</v>
      </c>
      <c r="H439" s="5">
        <v>101845.6</v>
      </c>
      <c r="I439" s="5">
        <v>96485.7</v>
      </c>
    </row>
    <row r="440" spans="1:9" hidden="1" outlineLevel="1">
      <c r="A440" s="22"/>
      <c r="B440" s="47"/>
      <c r="C440" s="3" t="s">
        <v>61</v>
      </c>
      <c r="D440" s="3" t="s">
        <v>24</v>
      </c>
      <c r="E440" s="20" t="s">
        <v>647</v>
      </c>
      <c r="F440" s="20"/>
      <c r="G440" s="5">
        <f>G441</f>
        <v>0</v>
      </c>
      <c r="H440" s="5">
        <f t="shared" ref="H440" si="226">H441</f>
        <v>0</v>
      </c>
      <c r="I440" s="5">
        <f t="shared" ref="I440" si="227">I441</f>
        <v>0</v>
      </c>
    </row>
    <row r="441" spans="1:9" hidden="1" outlineLevel="1">
      <c r="A441" s="22"/>
      <c r="B441" s="47"/>
      <c r="C441" s="3" t="s">
        <v>61</v>
      </c>
      <c r="D441" s="3" t="s">
        <v>24</v>
      </c>
      <c r="E441" s="20" t="s">
        <v>647</v>
      </c>
      <c r="F441" s="20">
        <v>200</v>
      </c>
      <c r="G441" s="5"/>
      <c r="H441" s="5"/>
      <c r="I441" s="5"/>
    </row>
    <row r="442" spans="1:9" hidden="1" outlineLevel="1">
      <c r="A442" s="22"/>
      <c r="B442" s="47"/>
      <c r="C442" s="3" t="s">
        <v>61</v>
      </c>
      <c r="D442" s="3" t="s">
        <v>24</v>
      </c>
      <c r="E442" s="20" t="s">
        <v>667</v>
      </c>
      <c r="F442" s="20"/>
      <c r="G442" s="5">
        <f>G443</f>
        <v>0</v>
      </c>
      <c r="H442" s="5">
        <f t="shared" ref="H442" si="228">H443</f>
        <v>0</v>
      </c>
      <c r="I442" s="5">
        <f t="shared" ref="I442" si="229">I443</f>
        <v>0</v>
      </c>
    </row>
    <row r="443" spans="1:9" hidden="1" outlineLevel="1">
      <c r="A443" s="22"/>
      <c r="B443" s="47"/>
      <c r="C443" s="3" t="s">
        <v>61</v>
      </c>
      <c r="D443" s="3" t="s">
        <v>24</v>
      </c>
      <c r="E443" s="20" t="s">
        <v>667</v>
      </c>
      <c r="F443" s="20">
        <v>200</v>
      </c>
      <c r="G443" s="5"/>
      <c r="H443" s="5"/>
      <c r="I443" s="5"/>
    </row>
    <row r="444" spans="1:9" hidden="1" outlineLevel="1">
      <c r="A444" s="22"/>
      <c r="B444" s="47"/>
      <c r="C444" s="3" t="s">
        <v>61</v>
      </c>
      <c r="D444" s="3" t="s">
        <v>24</v>
      </c>
      <c r="E444" s="20" t="s">
        <v>648</v>
      </c>
      <c r="F444" s="20"/>
      <c r="G444" s="5">
        <f>G445</f>
        <v>0</v>
      </c>
      <c r="H444" s="5">
        <f t="shared" ref="H444" si="230">H445</f>
        <v>0</v>
      </c>
      <c r="I444" s="5">
        <f t="shared" ref="I444" si="231">I445</f>
        <v>0</v>
      </c>
    </row>
    <row r="445" spans="1:9" hidden="1" outlineLevel="1">
      <c r="A445" s="22"/>
      <c r="B445" s="47"/>
      <c r="C445" s="3" t="s">
        <v>61</v>
      </c>
      <c r="D445" s="3" t="s">
        <v>24</v>
      </c>
      <c r="E445" s="20" t="s">
        <v>648</v>
      </c>
      <c r="F445" s="20">
        <v>200</v>
      </c>
      <c r="G445" s="5"/>
      <c r="H445" s="5"/>
      <c r="I445" s="5"/>
    </row>
    <row r="446" spans="1:9" hidden="1" outlineLevel="1">
      <c r="A446" s="22"/>
      <c r="B446" s="47"/>
      <c r="C446" s="3" t="s">
        <v>61</v>
      </c>
      <c r="D446" s="3" t="s">
        <v>24</v>
      </c>
      <c r="E446" s="20" t="s">
        <v>649</v>
      </c>
      <c r="F446" s="20"/>
      <c r="G446" s="5">
        <f>G447</f>
        <v>0</v>
      </c>
      <c r="H446" s="5">
        <f t="shared" ref="H446" si="232">H447</f>
        <v>0</v>
      </c>
      <c r="I446" s="5">
        <f t="shared" ref="I446" si="233">I447</f>
        <v>0</v>
      </c>
    </row>
    <row r="447" spans="1:9" hidden="1" outlineLevel="1">
      <c r="A447" s="22"/>
      <c r="B447" s="47"/>
      <c r="C447" s="3" t="s">
        <v>61</v>
      </c>
      <c r="D447" s="3" t="s">
        <v>24</v>
      </c>
      <c r="E447" s="20" t="s">
        <v>649</v>
      </c>
      <c r="F447" s="20">
        <v>200</v>
      </c>
      <c r="G447" s="5"/>
      <c r="H447" s="5"/>
      <c r="I447" s="5"/>
    </row>
    <row r="448" spans="1:9" hidden="1" outlineLevel="1">
      <c r="A448" s="22"/>
      <c r="B448" s="47"/>
      <c r="C448" s="3" t="s">
        <v>61</v>
      </c>
      <c r="D448" s="3" t="s">
        <v>24</v>
      </c>
      <c r="E448" s="20" t="s">
        <v>650</v>
      </c>
      <c r="F448" s="20"/>
      <c r="G448" s="5">
        <f>G449</f>
        <v>0</v>
      </c>
      <c r="H448" s="5">
        <f t="shared" ref="H448" si="234">H449</f>
        <v>0</v>
      </c>
      <c r="I448" s="5">
        <f t="shared" ref="I448" si="235">I449</f>
        <v>0</v>
      </c>
    </row>
    <row r="449" spans="1:9" hidden="1" outlineLevel="1">
      <c r="A449" s="22"/>
      <c r="B449" s="47"/>
      <c r="C449" s="3" t="s">
        <v>61</v>
      </c>
      <c r="D449" s="3" t="s">
        <v>24</v>
      </c>
      <c r="E449" s="20" t="s">
        <v>650</v>
      </c>
      <c r="F449" s="20">
        <v>200</v>
      </c>
      <c r="G449" s="5"/>
      <c r="H449" s="5"/>
      <c r="I449" s="5"/>
    </row>
    <row r="450" spans="1:9" hidden="1" outlineLevel="1">
      <c r="A450" s="22"/>
      <c r="B450" s="47"/>
      <c r="C450" s="3" t="s">
        <v>61</v>
      </c>
      <c r="D450" s="3" t="s">
        <v>24</v>
      </c>
      <c r="E450" s="20" t="s">
        <v>653</v>
      </c>
      <c r="F450" s="20"/>
      <c r="G450" s="5">
        <f>G451</f>
        <v>0</v>
      </c>
      <c r="H450" s="5">
        <f t="shared" ref="H450" si="236">H451</f>
        <v>0</v>
      </c>
      <c r="I450" s="5">
        <f t="shared" ref="I450" si="237">I451</f>
        <v>0</v>
      </c>
    </row>
    <row r="451" spans="1:9" hidden="1" outlineLevel="1">
      <c r="A451" s="22"/>
      <c r="B451" s="47"/>
      <c r="C451" s="3" t="s">
        <v>61</v>
      </c>
      <c r="D451" s="3" t="s">
        <v>24</v>
      </c>
      <c r="E451" s="20" t="s">
        <v>653</v>
      </c>
      <c r="F451" s="20">
        <v>200</v>
      </c>
      <c r="G451" s="5"/>
      <c r="H451" s="5"/>
      <c r="I451" s="5"/>
    </row>
    <row r="452" spans="1:9" hidden="1" outlineLevel="1">
      <c r="A452" s="22"/>
      <c r="B452" s="47"/>
      <c r="C452" s="3" t="s">
        <v>61</v>
      </c>
      <c r="D452" s="3" t="s">
        <v>24</v>
      </c>
      <c r="E452" s="20" t="s">
        <v>654</v>
      </c>
      <c r="F452" s="20"/>
      <c r="G452" s="5">
        <f>G453</f>
        <v>0</v>
      </c>
      <c r="H452" s="5">
        <f t="shared" ref="H452" si="238">H453</f>
        <v>0</v>
      </c>
      <c r="I452" s="5">
        <f t="shared" ref="I452" si="239">I453</f>
        <v>0</v>
      </c>
    </row>
    <row r="453" spans="1:9" hidden="1" outlineLevel="1">
      <c r="A453" s="22"/>
      <c r="B453" s="47"/>
      <c r="C453" s="3" t="s">
        <v>61</v>
      </c>
      <c r="D453" s="3" t="s">
        <v>24</v>
      </c>
      <c r="E453" s="20" t="s">
        <v>654</v>
      </c>
      <c r="F453" s="20">
        <v>200</v>
      </c>
      <c r="G453" s="5"/>
      <c r="H453" s="5"/>
      <c r="I453" s="5"/>
    </row>
    <row r="454" spans="1:9" hidden="1" outlineLevel="1">
      <c r="A454" s="22"/>
      <c r="B454" s="47"/>
      <c r="C454" s="3" t="s">
        <v>61</v>
      </c>
      <c r="D454" s="3" t="s">
        <v>24</v>
      </c>
      <c r="E454" s="20" t="s">
        <v>668</v>
      </c>
      <c r="F454" s="20"/>
      <c r="G454" s="5">
        <f>G455</f>
        <v>0</v>
      </c>
      <c r="H454" s="5">
        <f t="shared" ref="H454" si="240">H455</f>
        <v>0</v>
      </c>
      <c r="I454" s="5">
        <f t="shared" ref="I454" si="241">I455</f>
        <v>0</v>
      </c>
    </row>
    <row r="455" spans="1:9" hidden="1" outlineLevel="1">
      <c r="A455" s="22"/>
      <c r="B455" s="47"/>
      <c r="C455" s="3" t="s">
        <v>61</v>
      </c>
      <c r="D455" s="3" t="s">
        <v>24</v>
      </c>
      <c r="E455" s="20" t="s">
        <v>668</v>
      </c>
      <c r="F455" s="20">
        <v>200</v>
      </c>
      <c r="G455" s="5"/>
      <c r="H455" s="5"/>
      <c r="I455" s="5"/>
    </row>
    <row r="456" spans="1:9" hidden="1" outlineLevel="1">
      <c r="A456" s="22"/>
      <c r="B456" s="47"/>
      <c r="C456" s="3" t="s">
        <v>61</v>
      </c>
      <c r="D456" s="3" t="s">
        <v>24</v>
      </c>
      <c r="E456" s="20" t="s">
        <v>659</v>
      </c>
      <c r="F456" s="20"/>
      <c r="G456" s="5">
        <f>G457</f>
        <v>0</v>
      </c>
      <c r="H456" s="5">
        <f t="shared" ref="H456" si="242">H457</f>
        <v>0</v>
      </c>
      <c r="I456" s="5">
        <f t="shared" ref="I456" si="243">I457</f>
        <v>0</v>
      </c>
    </row>
    <row r="457" spans="1:9" hidden="1" outlineLevel="1">
      <c r="A457" s="22"/>
      <c r="B457" s="47"/>
      <c r="C457" s="3" t="s">
        <v>61</v>
      </c>
      <c r="D457" s="3" t="s">
        <v>24</v>
      </c>
      <c r="E457" s="20" t="s">
        <v>659</v>
      </c>
      <c r="F457" s="20">
        <v>200</v>
      </c>
      <c r="G457" s="5"/>
      <c r="H457" s="5"/>
      <c r="I457" s="5"/>
    </row>
    <row r="458" spans="1:9" hidden="1" outlineLevel="1">
      <c r="A458" s="22"/>
      <c r="B458" s="47"/>
      <c r="C458" s="3" t="s">
        <v>61</v>
      </c>
      <c r="D458" s="3" t="s">
        <v>24</v>
      </c>
      <c r="E458" s="20" t="s">
        <v>660</v>
      </c>
      <c r="F458" s="20"/>
      <c r="G458" s="5">
        <f>G459</f>
        <v>0</v>
      </c>
      <c r="H458" s="5">
        <f t="shared" ref="H458" si="244">H459</f>
        <v>0</v>
      </c>
      <c r="I458" s="5">
        <f t="shared" ref="I458" si="245">I459</f>
        <v>0</v>
      </c>
    </row>
    <row r="459" spans="1:9" hidden="1" outlineLevel="1">
      <c r="A459" s="22"/>
      <c r="B459" s="47"/>
      <c r="C459" s="3" t="s">
        <v>61</v>
      </c>
      <c r="D459" s="3" t="s">
        <v>24</v>
      </c>
      <c r="E459" s="20" t="s">
        <v>660</v>
      </c>
      <c r="F459" s="20">
        <v>200</v>
      </c>
      <c r="G459" s="5"/>
      <c r="H459" s="5"/>
      <c r="I459" s="5"/>
    </row>
    <row r="460" spans="1:9" hidden="1" outlineLevel="1">
      <c r="A460" s="22"/>
      <c r="B460" s="47"/>
      <c r="C460" s="3" t="s">
        <v>61</v>
      </c>
      <c r="D460" s="3" t="s">
        <v>24</v>
      </c>
      <c r="E460" s="20" t="s">
        <v>661</v>
      </c>
      <c r="F460" s="20"/>
      <c r="G460" s="5">
        <f>G461</f>
        <v>0</v>
      </c>
      <c r="H460" s="5">
        <f t="shared" ref="H460" si="246">H461</f>
        <v>0</v>
      </c>
      <c r="I460" s="5">
        <f t="shared" ref="I460" si="247">I461</f>
        <v>0</v>
      </c>
    </row>
    <row r="461" spans="1:9" hidden="1" outlineLevel="1">
      <c r="A461" s="22"/>
      <c r="B461" s="47"/>
      <c r="C461" s="3" t="s">
        <v>61</v>
      </c>
      <c r="D461" s="3" t="s">
        <v>24</v>
      </c>
      <c r="E461" s="20" t="s">
        <v>661</v>
      </c>
      <c r="F461" s="20">
        <v>200</v>
      </c>
      <c r="G461" s="5"/>
      <c r="H461" s="5"/>
      <c r="I461" s="5"/>
    </row>
    <row r="462" spans="1:9" hidden="1" outlineLevel="1">
      <c r="A462" s="22"/>
      <c r="B462" s="47"/>
      <c r="C462" s="3" t="s">
        <v>61</v>
      </c>
      <c r="D462" s="3" t="s">
        <v>24</v>
      </c>
      <c r="E462" s="20" t="s">
        <v>663</v>
      </c>
      <c r="F462" s="20"/>
      <c r="G462" s="5">
        <f>G463</f>
        <v>0</v>
      </c>
      <c r="H462" s="5">
        <f t="shared" ref="H462" si="248">H463</f>
        <v>0</v>
      </c>
      <c r="I462" s="5">
        <f t="shared" ref="I462" si="249">I463</f>
        <v>0</v>
      </c>
    </row>
    <row r="463" spans="1:9" hidden="1" outlineLevel="1">
      <c r="A463" s="22"/>
      <c r="B463" s="47"/>
      <c r="C463" s="3" t="s">
        <v>61</v>
      </c>
      <c r="D463" s="3" t="s">
        <v>24</v>
      </c>
      <c r="E463" s="20" t="s">
        <v>663</v>
      </c>
      <c r="F463" s="20">
        <v>200</v>
      </c>
      <c r="G463" s="5"/>
      <c r="H463" s="5"/>
      <c r="I463" s="5"/>
    </row>
    <row r="464" spans="1:9" hidden="1" outlineLevel="1">
      <c r="A464" s="22"/>
      <c r="B464" s="47"/>
      <c r="C464" s="3" t="s">
        <v>61</v>
      </c>
      <c r="D464" s="3" t="s">
        <v>24</v>
      </c>
      <c r="E464" s="20" t="s">
        <v>669</v>
      </c>
      <c r="F464" s="20"/>
      <c r="G464" s="5">
        <f>G465</f>
        <v>0</v>
      </c>
      <c r="H464" s="5">
        <f t="shared" ref="H464" si="250">H465</f>
        <v>0</v>
      </c>
      <c r="I464" s="5">
        <f t="shared" ref="I464" si="251">I465</f>
        <v>0</v>
      </c>
    </row>
    <row r="465" spans="1:9" hidden="1" outlineLevel="1">
      <c r="A465" s="22"/>
      <c r="B465" s="47"/>
      <c r="C465" s="3" t="s">
        <v>61</v>
      </c>
      <c r="D465" s="3" t="s">
        <v>24</v>
      </c>
      <c r="E465" s="20" t="s">
        <v>669</v>
      </c>
      <c r="F465" s="20">
        <v>200</v>
      </c>
      <c r="G465" s="5"/>
      <c r="H465" s="5"/>
      <c r="I465" s="5"/>
    </row>
    <row r="466" spans="1:9" hidden="1" outlineLevel="1">
      <c r="A466" s="22"/>
      <c r="B466" s="47"/>
      <c r="C466" s="3" t="s">
        <v>61</v>
      </c>
      <c r="D466" s="3" t="s">
        <v>24</v>
      </c>
      <c r="E466" s="20" t="s">
        <v>665</v>
      </c>
      <c r="F466" s="20"/>
      <c r="G466" s="5">
        <f>G467</f>
        <v>0</v>
      </c>
      <c r="H466" s="5">
        <f t="shared" ref="H466" si="252">H467</f>
        <v>0</v>
      </c>
      <c r="I466" s="5">
        <f t="shared" ref="I466" si="253">I467</f>
        <v>0</v>
      </c>
    </row>
    <row r="467" spans="1:9" hidden="1" outlineLevel="1">
      <c r="A467" s="22"/>
      <c r="B467" s="47"/>
      <c r="C467" s="3" t="s">
        <v>61</v>
      </c>
      <c r="D467" s="3" t="s">
        <v>24</v>
      </c>
      <c r="E467" s="20" t="s">
        <v>665</v>
      </c>
      <c r="F467" s="20">
        <v>200</v>
      </c>
      <c r="G467" s="5"/>
      <c r="H467" s="5"/>
      <c r="I467" s="5"/>
    </row>
    <row r="468" spans="1:9" hidden="1" outlineLevel="1">
      <c r="A468" s="22"/>
      <c r="B468" s="47"/>
      <c r="C468" s="3" t="s">
        <v>61</v>
      </c>
      <c r="D468" s="3" t="s">
        <v>24</v>
      </c>
      <c r="E468" s="20" t="s">
        <v>666</v>
      </c>
      <c r="F468" s="20"/>
      <c r="G468" s="5">
        <f>G469</f>
        <v>0</v>
      </c>
      <c r="H468" s="5">
        <f t="shared" ref="H468:I468" si="254">H469</f>
        <v>0</v>
      </c>
      <c r="I468" s="5">
        <f t="shared" si="254"/>
        <v>0</v>
      </c>
    </row>
    <row r="469" spans="1:9" hidden="1" outlineLevel="1">
      <c r="A469" s="22"/>
      <c r="B469" s="47"/>
      <c r="C469" s="3" t="s">
        <v>61</v>
      </c>
      <c r="D469" s="3" t="s">
        <v>24</v>
      </c>
      <c r="E469" s="20" t="s">
        <v>666</v>
      </c>
      <c r="F469" s="20">
        <v>200</v>
      </c>
      <c r="G469" s="5"/>
      <c r="H469" s="5"/>
      <c r="I469" s="5"/>
    </row>
    <row r="470" spans="1:9" s="93" customFormat="1" ht="47.25" collapsed="1">
      <c r="A470" s="85" t="s">
        <v>722</v>
      </c>
      <c r="B470" s="103"/>
      <c r="C470" s="94" t="s">
        <v>61</v>
      </c>
      <c r="D470" s="94" t="s">
        <v>24</v>
      </c>
      <c r="E470" s="91" t="s">
        <v>230</v>
      </c>
      <c r="F470" s="91"/>
      <c r="G470" s="95">
        <f>G471</f>
        <v>74720.3</v>
      </c>
      <c r="H470" s="95">
        <f t="shared" ref="H470:I470" si="255">H471</f>
        <v>102087.59999999999</v>
      </c>
      <c r="I470" s="95">
        <f t="shared" si="255"/>
        <v>104387.59999999999</v>
      </c>
    </row>
    <row r="471" spans="1:9">
      <c r="A471" s="185" t="s">
        <v>147</v>
      </c>
      <c r="B471" s="47"/>
      <c r="C471" s="3" t="s">
        <v>61</v>
      </c>
      <c r="D471" s="3" t="s">
        <v>24</v>
      </c>
      <c r="E471" s="20" t="s">
        <v>499</v>
      </c>
      <c r="F471" s="20"/>
      <c r="G471" s="5">
        <f>SUM(G472,G475,G478,G481)</f>
        <v>74720.3</v>
      </c>
      <c r="H471" s="5">
        <f t="shared" ref="H471:I471" si="256">SUM(H472,H475,H478,H481)</f>
        <v>102087.59999999999</v>
      </c>
      <c r="I471" s="5">
        <f t="shared" si="256"/>
        <v>104387.59999999999</v>
      </c>
    </row>
    <row r="472" spans="1:9" ht="31.5">
      <c r="A472" s="81" t="s">
        <v>500</v>
      </c>
      <c r="B472" s="47"/>
      <c r="C472" s="3" t="s">
        <v>61</v>
      </c>
      <c r="D472" s="3" t="s">
        <v>24</v>
      </c>
      <c r="E472" s="20" t="s">
        <v>501</v>
      </c>
      <c r="F472" s="20"/>
      <c r="G472" s="5">
        <f>SUM(G473)</f>
        <v>10097.700000000001</v>
      </c>
      <c r="H472" s="5">
        <f t="shared" ref="H472:I473" si="257">SUM(H473)</f>
        <v>13700</v>
      </c>
      <c r="I472" s="5">
        <f t="shared" si="257"/>
        <v>15000</v>
      </c>
    </row>
    <row r="473" spans="1:9">
      <c r="A473" s="49" t="s">
        <v>18</v>
      </c>
      <c r="B473" s="47"/>
      <c r="C473" s="3" t="s">
        <v>61</v>
      </c>
      <c r="D473" s="3" t="s">
        <v>24</v>
      </c>
      <c r="E473" s="20" t="s">
        <v>550</v>
      </c>
      <c r="F473" s="20"/>
      <c r="G473" s="5">
        <f>SUM(G474)</f>
        <v>10097.700000000001</v>
      </c>
      <c r="H473" s="5">
        <f t="shared" si="257"/>
        <v>13700</v>
      </c>
      <c r="I473" s="5">
        <f t="shared" si="257"/>
        <v>15000</v>
      </c>
    </row>
    <row r="474" spans="1:9" ht="31.5">
      <c r="A474" s="22" t="s">
        <v>22</v>
      </c>
      <c r="B474" s="47"/>
      <c r="C474" s="3" t="s">
        <v>61</v>
      </c>
      <c r="D474" s="3" t="s">
        <v>24</v>
      </c>
      <c r="E474" s="20" t="s">
        <v>550</v>
      </c>
      <c r="F474" s="20">
        <v>200</v>
      </c>
      <c r="G474" s="5">
        <v>10097.700000000001</v>
      </c>
      <c r="H474" s="5">
        <v>13700</v>
      </c>
      <c r="I474" s="5">
        <v>15000</v>
      </c>
    </row>
    <row r="475" spans="1:9" ht="31.5">
      <c r="A475" s="82" t="s">
        <v>502</v>
      </c>
      <c r="B475" s="47"/>
      <c r="C475" s="3" t="s">
        <v>61</v>
      </c>
      <c r="D475" s="3" t="s">
        <v>24</v>
      </c>
      <c r="E475" s="20" t="s">
        <v>503</v>
      </c>
      <c r="F475" s="20"/>
      <c r="G475" s="5">
        <f>SUM(G476)</f>
        <v>4542.1000000000004</v>
      </c>
      <c r="H475" s="5">
        <f t="shared" ref="H475:I476" si="258">SUM(H476)</f>
        <v>6000</v>
      </c>
      <c r="I475" s="5">
        <f t="shared" si="258"/>
        <v>7000</v>
      </c>
    </row>
    <row r="476" spans="1:9">
      <c r="A476" s="49" t="s">
        <v>18</v>
      </c>
      <c r="B476" s="47"/>
      <c r="C476" s="3" t="s">
        <v>61</v>
      </c>
      <c r="D476" s="3" t="s">
        <v>24</v>
      </c>
      <c r="E476" s="20" t="s">
        <v>551</v>
      </c>
      <c r="F476" s="20"/>
      <c r="G476" s="5">
        <f>SUM(G477)</f>
        <v>4542.1000000000004</v>
      </c>
      <c r="H476" s="5">
        <f t="shared" si="258"/>
        <v>6000</v>
      </c>
      <c r="I476" s="5">
        <f t="shared" si="258"/>
        <v>7000</v>
      </c>
    </row>
    <row r="477" spans="1:9" ht="31.5">
      <c r="A477" s="22" t="s">
        <v>22</v>
      </c>
      <c r="B477" s="47"/>
      <c r="C477" s="3" t="s">
        <v>61</v>
      </c>
      <c r="D477" s="3" t="s">
        <v>24</v>
      </c>
      <c r="E477" s="20" t="s">
        <v>551</v>
      </c>
      <c r="F477" s="20">
        <v>200</v>
      </c>
      <c r="G477" s="5">
        <v>4542.1000000000004</v>
      </c>
      <c r="H477" s="5">
        <v>6000</v>
      </c>
      <c r="I477" s="5">
        <v>7000</v>
      </c>
    </row>
    <row r="478" spans="1:9" ht="31.5">
      <c r="A478" s="81" t="s">
        <v>504</v>
      </c>
      <c r="B478" s="47"/>
      <c r="C478" s="3" t="s">
        <v>61</v>
      </c>
      <c r="D478" s="3" t="s">
        <v>24</v>
      </c>
      <c r="E478" s="20" t="s">
        <v>505</v>
      </c>
      <c r="F478" s="20"/>
      <c r="G478" s="5">
        <f>SUM(G479)</f>
        <v>1730.6</v>
      </c>
      <c r="H478" s="5">
        <f t="shared" ref="H478:I479" si="259">SUM(H479)</f>
        <v>3000</v>
      </c>
      <c r="I478" s="5">
        <f t="shared" si="259"/>
        <v>3000</v>
      </c>
    </row>
    <row r="479" spans="1:9">
      <c r="A479" s="49" t="s">
        <v>18</v>
      </c>
      <c r="B479" s="47"/>
      <c r="C479" s="3" t="s">
        <v>61</v>
      </c>
      <c r="D479" s="3" t="s">
        <v>24</v>
      </c>
      <c r="E479" s="20" t="s">
        <v>552</v>
      </c>
      <c r="F479" s="20"/>
      <c r="G479" s="5">
        <f>SUM(G480)</f>
        <v>1730.6</v>
      </c>
      <c r="H479" s="5">
        <f t="shared" si="259"/>
        <v>3000</v>
      </c>
      <c r="I479" s="5">
        <f t="shared" si="259"/>
        <v>3000</v>
      </c>
    </row>
    <row r="480" spans="1:9" ht="31.5">
      <c r="A480" s="22" t="s">
        <v>22</v>
      </c>
      <c r="B480" s="47"/>
      <c r="C480" s="3" t="s">
        <v>61</v>
      </c>
      <c r="D480" s="3" t="s">
        <v>24</v>
      </c>
      <c r="E480" s="20" t="s">
        <v>552</v>
      </c>
      <c r="F480" s="20">
        <v>200</v>
      </c>
      <c r="G480" s="5">
        <v>1730.6</v>
      </c>
      <c r="H480" s="5">
        <v>3000</v>
      </c>
      <c r="I480" s="5">
        <v>3000</v>
      </c>
    </row>
    <row r="481" spans="1:9" ht="31.5">
      <c r="A481" s="81" t="s">
        <v>780</v>
      </c>
      <c r="B481" s="47"/>
      <c r="C481" s="3" t="s">
        <v>61</v>
      </c>
      <c r="D481" s="3" t="s">
        <v>24</v>
      </c>
      <c r="E481" s="20" t="s">
        <v>506</v>
      </c>
      <c r="F481" s="20"/>
      <c r="G481" s="5">
        <f>SUM(G482)</f>
        <v>58349.9</v>
      </c>
      <c r="H481" s="5">
        <f t="shared" ref="H481:I481" si="260">SUM(H482)</f>
        <v>79387.599999999991</v>
      </c>
      <c r="I481" s="5">
        <f t="shared" si="260"/>
        <v>79387.599999999991</v>
      </c>
    </row>
    <row r="482" spans="1:9">
      <c r="A482" s="81" t="s">
        <v>216</v>
      </c>
      <c r="B482" s="47"/>
      <c r="C482" s="3" t="s">
        <v>61</v>
      </c>
      <c r="D482" s="3" t="s">
        <v>24</v>
      </c>
      <c r="E482" s="20" t="s">
        <v>553</v>
      </c>
      <c r="F482" s="20"/>
      <c r="G482" s="5">
        <f>SUM(G483:G485)</f>
        <v>58349.9</v>
      </c>
      <c r="H482" s="5">
        <f t="shared" ref="H482:I482" si="261">SUM(H483:H485)</f>
        <v>79387.599999999991</v>
      </c>
      <c r="I482" s="5">
        <f t="shared" si="261"/>
        <v>79387.599999999991</v>
      </c>
    </row>
    <row r="483" spans="1:9" ht="47.25">
      <c r="A483" s="2" t="s">
        <v>21</v>
      </c>
      <c r="B483" s="47"/>
      <c r="C483" s="3" t="s">
        <v>61</v>
      </c>
      <c r="D483" s="3" t="s">
        <v>24</v>
      </c>
      <c r="E483" s="20" t="s">
        <v>553</v>
      </c>
      <c r="F483" s="20">
        <v>100</v>
      </c>
      <c r="G483" s="5">
        <v>57835.3</v>
      </c>
      <c r="H483" s="5">
        <v>78215.199999999997</v>
      </c>
      <c r="I483" s="5">
        <v>78215.199999999997</v>
      </c>
    </row>
    <row r="484" spans="1:9" ht="31.5">
      <c r="A484" s="185" t="s">
        <v>22</v>
      </c>
      <c r="B484" s="47"/>
      <c r="C484" s="3" t="s">
        <v>61</v>
      </c>
      <c r="D484" s="3" t="s">
        <v>24</v>
      </c>
      <c r="E484" s="20" t="s">
        <v>553</v>
      </c>
      <c r="F484" s="20">
        <v>200</v>
      </c>
      <c r="G484" s="5">
        <v>364.9</v>
      </c>
      <c r="H484" s="5">
        <v>964.9</v>
      </c>
      <c r="I484" s="5">
        <v>964.9</v>
      </c>
    </row>
    <row r="485" spans="1:9">
      <c r="A485" s="185" t="s">
        <v>10</v>
      </c>
      <c r="B485" s="3"/>
      <c r="C485" s="3" t="s">
        <v>61</v>
      </c>
      <c r="D485" s="3" t="s">
        <v>24</v>
      </c>
      <c r="E485" s="20" t="s">
        <v>553</v>
      </c>
      <c r="F485" s="20">
        <v>800</v>
      </c>
      <c r="G485" s="5">
        <v>149.69999999999999</v>
      </c>
      <c r="H485" s="5">
        <v>207.5</v>
      </c>
      <c r="I485" s="5">
        <v>207.5</v>
      </c>
    </row>
    <row r="486" spans="1:9" s="93" customFormat="1" hidden="1">
      <c r="A486" s="85" t="s">
        <v>82</v>
      </c>
      <c r="B486" s="94"/>
      <c r="C486" s="94" t="s">
        <v>61</v>
      </c>
      <c r="D486" s="94" t="s">
        <v>24</v>
      </c>
      <c r="E486" s="91" t="s">
        <v>83</v>
      </c>
      <c r="F486" s="91"/>
      <c r="G486" s="95">
        <f>G487</f>
        <v>0</v>
      </c>
      <c r="H486" s="95"/>
      <c r="I486" s="95"/>
    </row>
    <row r="487" spans="1:9" ht="31.5" hidden="1">
      <c r="A487" s="185" t="s">
        <v>646</v>
      </c>
      <c r="B487" s="3"/>
      <c r="C487" s="3" t="s">
        <v>61</v>
      </c>
      <c r="D487" s="3" t="s">
        <v>24</v>
      </c>
      <c r="E487" s="20" t="s">
        <v>645</v>
      </c>
      <c r="F487" s="20"/>
      <c r="G487" s="5">
        <f>G488</f>
        <v>0</v>
      </c>
      <c r="H487" s="5"/>
      <c r="I487" s="5"/>
    </row>
    <row r="488" spans="1:9" hidden="1">
      <c r="A488" s="185" t="s">
        <v>10</v>
      </c>
      <c r="B488" s="3"/>
      <c r="C488" s="3" t="s">
        <v>61</v>
      </c>
      <c r="D488" s="3" t="s">
        <v>24</v>
      </c>
      <c r="E488" s="20" t="s">
        <v>645</v>
      </c>
      <c r="F488" s="20">
        <v>800</v>
      </c>
      <c r="G488" s="5"/>
      <c r="H488" s="5"/>
      <c r="I488" s="5"/>
    </row>
    <row r="489" spans="1:9">
      <c r="A489" s="2" t="s">
        <v>69</v>
      </c>
      <c r="B489" s="3"/>
      <c r="C489" s="186" t="s">
        <v>61</v>
      </c>
      <c r="D489" s="186" t="s">
        <v>61</v>
      </c>
      <c r="E489" s="186"/>
      <c r="F489" s="186"/>
      <c r="G489" s="7">
        <f>G494+G503+G490</f>
        <v>52214.200000000004</v>
      </c>
      <c r="H489" s="7">
        <f t="shared" ref="H489:I489" si="262">H494+H503+H490</f>
        <v>35820.699999999997</v>
      </c>
      <c r="I489" s="7">
        <f t="shared" si="262"/>
        <v>42493.8</v>
      </c>
    </row>
    <row r="490" spans="1:9">
      <c r="A490" s="185" t="s">
        <v>143</v>
      </c>
      <c r="B490" s="18"/>
      <c r="C490" s="186" t="s">
        <v>61</v>
      </c>
      <c r="D490" s="186" t="s">
        <v>61</v>
      </c>
      <c r="E490" s="20" t="s">
        <v>144</v>
      </c>
      <c r="F490" s="186"/>
      <c r="G490" s="7">
        <f>G491</f>
        <v>3500</v>
      </c>
      <c r="H490" s="7">
        <f t="shared" ref="H490:I491" si="263">H491</f>
        <v>3500</v>
      </c>
      <c r="I490" s="7">
        <f t="shared" si="263"/>
        <v>42200</v>
      </c>
    </row>
    <row r="491" spans="1:9" ht="31.5">
      <c r="A491" s="185" t="s">
        <v>867</v>
      </c>
      <c r="B491" s="18"/>
      <c r="C491" s="186" t="s">
        <v>61</v>
      </c>
      <c r="D491" s="186" t="s">
        <v>61</v>
      </c>
      <c r="E491" s="20" t="s">
        <v>145</v>
      </c>
      <c r="F491" s="186"/>
      <c r="G491" s="7">
        <f>G492</f>
        <v>3500</v>
      </c>
      <c r="H491" s="7">
        <f t="shared" si="263"/>
        <v>3500</v>
      </c>
      <c r="I491" s="7">
        <f t="shared" si="263"/>
        <v>42200</v>
      </c>
    </row>
    <row r="492" spans="1:9">
      <c r="A492" s="2" t="s">
        <v>18</v>
      </c>
      <c r="B492" s="18"/>
      <c r="C492" s="186" t="s">
        <v>61</v>
      </c>
      <c r="D492" s="186" t="s">
        <v>61</v>
      </c>
      <c r="E492" s="20" t="s">
        <v>222</v>
      </c>
      <c r="F492" s="186"/>
      <c r="G492" s="7">
        <f>SUM(G493)</f>
        <v>3500</v>
      </c>
      <c r="H492" s="7">
        <f t="shared" ref="H492:I492" si="264">SUM(H493)</f>
        <v>3500</v>
      </c>
      <c r="I492" s="7">
        <f t="shared" si="264"/>
        <v>42200</v>
      </c>
    </row>
    <row r="493" spans="1:9" ht="31.5">
      <c r="A493" s="185" t="s">
        <v>22</v>
      </c>
      <c r="B493" s="18"/>
      <c r="C493" s="186" t="s">
        <v>61</v>
      </c>
      <c r="D493" s="186" t="s">
        <v>61</v>
      </c>
      <c r="E493" s="20" t="s">
        <v>222</v>
      </c>
      <c r="F493" s="186" t="s">
        <v>32</v>
      </c>
      <c r="G493" s="7">
        <v>3500</v>
      </c>
      <c r="H493" s="7">
        <v>3500</v>
      </c>
      <c r="I493" s="7">
        <v>42200</v>
      </c>
    </row>
    <row r="494" spans="1:9" s="93" customFormat="1" ht="47.25">
      <c r="A494" s="85" t="s">
        <v>713</v>
      </c>
      <c r="B494" s="102"/>
      <c r="C494" s="90" t="s">
        <v>61</v>
      </c>
      <c r="D494" s="90" t="s">
        <v>61</v>
      </c>
      <c r="E494" s="91" t="s">
        <v>139</v>
      </c>
      <c r="F494" s="90"/>
      <c r="G494" s="92">
        <f>G499+G495</f>
        <v>48420.4</v>
      </c>
      <c r="H494" s="92">
        <f t="shared" ref="H494:I494" si="265">H499+H495</f>
        <v>32026.9</v>
      </c>
      <c r="I494" s="92">
        <f t="shared" si="265"/>
        <v>0</v>
      </c>
    </row>
    <row r="495" spans="1:9">
      <c r="A495" s="185" t="s">
        <v>184</v>
      </c>
      <c r="B495" s="18"/>
      <c r="C495" s="3" t="s">
        <v>61</v>
      </c>
      <c r="D495" s="3" t="s">
        <v>61</v>
      </c>
      <c r="E495" s="20" t="s">
        <v>534</v>
      </c>
      <c r="F495" s="186"/>
      <c r="G495" s="7">
        <f>G496</f>
        <v>48292.1</v>
      </c>
      <c r="H495" s="7">
        <f t="shared" ref="H495:I497" si="266">H496</f>
        <v>32026.9</v>
      </c>
      <c r="I495" s="7">
        <f t="shared" si="266"/>
        <v>0</v>
      </c>
    </row>
    <row r="496" spans="1:9" ht="31.5">
      <c r="A496" s="185" t="s">
        <v>875</v>
      </c>
      <c r="B496" s="18"/>
      <c r="C496" s="3" t="s">
        <v>61</v>
      </c>
      <c r="D496" s="3" t="s">
        <v>61</v>
      </c>
      <c r="E496" s="20" t="s">
        <v>863</v>
      </c>
      <c r="F496" s="186"/>
      <c r="G496" s="7">
        <f>G497</f>
        <v>48292.1</v>
      </c>
      <c r="H496" s="7">
        <f t="shared" si="266"/>
        <v>32026.9</v>
      </c>
      <c r="I496" s="7">
        <f t="shared" si="266"/>
        <v>0</v>
      </c>
    </row>
    <row r="497" spans="1:9">
      <c r="A497" s="185" t="s">
        <v>862</v>
      </c>
      <c r="B497" s="18"/>
      <c r="C497" s="3" t="s">
        <v>61</v>
      </c>
      <c r="D497" s="3" t="s">
        <v>61</v>
      </c>
      <c r="E497" s="20" t="s">
        <v>864</v>
      </c>
      <c r="F497" s="186"/>
      <c r="G497" s="7">
        <f>G498</f>
        <v>48292.1</v>
      </c>
      <c r="H497" s="7">
        <f t="shared" si="266"/>
        <v>32026.9</v>
      </c>
      <c r="I497" s="7">
        <f t="shared" si="266"/>
        <v>0</v>
      </c>
    </row>
    <row r="498" spans="1:9" ht="31.5">
      <c r="A498" s="185" t="s">
        <v>100</v>
      </c>
      <c r="B498" s="18"/>
      <c r="C498" s="3" t="s">
        <v>61</v>
      </c>
      <c r="D498" s="3" t="s">
        <v>61</v>
      </c>
      <c r="E498" s="20" t="s">
        <v>864</v>
      </c>
      <c r="F498" s="186" t="s">
        <v>95</v>
      </c>
      <c r="G498" s="7">
        <v>48292.1</v>
      </c>
      <c r="H498" s="7">
        <v>32026.9</v>
      </c>
      <c r="I498" s="7"/>
    </row>
    <row r="499" spans="1:9">
      <c r="A499" s="22" t="s">
        <v>267</v>
      </c>
      <c r="B499" s="3"/>
      <c r="C499" s="3" t="s">
        <v>61</v>
      </c>
      <c r="D499" s="3" t="s">
        <v>61</v>
      </c>
      <c r="E499" s="4" t="s">
        <v>268</v>
      </c>
      <c r="F499" s="3"/>
      <c r="G499" s="5">
        <f>G500</f>
        <v>128.30000000000001</v>
      </c>
      <c r="H499" s="5">
        <f t="shared" ref="H499:I499" si="267">H500</f>
        <v>0</v>
      </c>
      <c r="I499" s="5">
        <f t="shared" si="267"/>
        <v>0</v>
      </c>
    </row>
    <row r="500" spans="1:9" ht="31.5">
      <c r="A500" s="49" t="s">
        <v>797</v>
      </c>
      <c r="B500" s="3"/>
      <c r="C500" s="3" t="s">
        <v>61</v>
      </c>
      <c r="D500" s="3" t="s">
        <v>61</v>
      </c>
      <c r="E500" s="20" t="s">
        <v>272</v>
      </c>
      <c r="F500" s="3"/>
      <c r="G500" s="5">
        <f>G501</f>
        <v>128.30000000000001</v>
      </c>
      <c r="H500" s="5">
        <f t="shared" ref="H500:I500" si="268">H501</f>
        <v>0</v>
      </c>
      <c r="I500" s="5">
        <f t="shared" si="268"/>
        <v>0</v>
      </c>
    </row>
    <row r="501" spans="1:9" ht="31.5">
      <c r="A501" s="49" t="s">
        <v>270</v>
      </c>
      <c r="B501" s="3"/>
      <c r="C501" s="3" t="s">
        <v>61</v>
      </c>
      <c r="D501" s="3" t="s">
        <v>61</v>
      </c>
      <c r="E501" s="20" t="s">
        <v>273</v>
      </c>
      <c r="F501" s="3"/>
      <c r="G501" s="5">
        <f>G502</f>
        <v>128.30000000000001</v>
      </c>
      <c r="H501" s="5">
        <f t="shared" ref="H501:I501" si="269">H502</f>
        <v>0</v>
      </c>
      <c r="I501" s="5">
        <f t="shared" si="269"/>
        <v>0</v>
      </c>
    </row>
    <row r="502" spans="1:9" ht="31.5">
      <c r="A502" s="21" t="s">
        <v>100</v>
      </c>
      <c r="B502" s="3"/>
      <c r="C502" s="3" t="s">
        <v>61</v>
      </c>
      <c r="D502" s="3" t="s">
        <v>61</v>
      </c>
      <c r="E502" s="20" t="s">
        <v>273</v>
      </c>
      <c r="F502" s="3" t="s">
        <v>95</v>
      </c>
      <c r="G502" s="5">
        <v>128.30000000000001</v>
      </c>
      <c r="H502" s="5"/>
      <c r="I502" s="5"/>
    </row>
    <row r="503" spans="1:9" s="93" customFormat="1">
      <c r="A503" s="97" t="s">
        <v>82</v>
      </c>
      <c r="B503" s="94"/>
      <c r="C503" s="90" t="s">
        <v>61</v>
      </c>
      <c r="D503" s="90" t="s">
        <v>61</v>
      </c>
      <c r="E503" s="90" t="s">
        <v>83</v>
      </c>
      <c r="F503" s="90"/>
      <c r="G503" s="92">
        <f>SUM(G504)</f>
        <v>293.8</v>
      </c>
      <c r="H503" s="92">
        <f t="shared" ref="H503:I503" si="270">SUM(H504)</f>
        <v>293.8</v>
      </c>
      <c r="I503" s="92">
        <f t="shared" si="270"/>
        <v>293.8</v>
      </c>
    </row>
    <row r="504" spans="1:9" ht="47.25">
      <c r="A504" s="185" t="s">
        <v>287</v>
      </c>
      <c r="B504" s="186"/>
      <c r="C504" s="186" t="s">
        <v>61</v>
      </c>
      <c r="D504" s="186" t="s">
        <v>61</v>
      </c>
      <c r="E504" s="186" t="s">
        <v>127</v>
      </c>
      <c r="F504" s="20"/>
      <c r="G504" s="7">
        <f>SUM(G505:G506)</f>
        <v>293.8</v>
      </c>
      <c r="H504" s="7">
        <f>SUM(H505:H506)</f>
        <v>293.8</v>
      </c>
      <c r="I504" s="7">
        <f>SUM(I505:I506)</f>
        <v>293.8</v>
      </c>
    </row>
    <row r="505" spans="1:9" ht="47.25">
      <c r="A505" s="2" t="s">
        <v>21</v>
      </c>
      <c r="B505" s="186"/>
      <c r="C505" s="186" t="s">
        <v>61</v>
      </c>
      <c r="D505" s="186" t="s">
        <v>61</v>
      </c>
      <c r="E505" s="186" t="s">
        <v>127</v>
      </c>
      <c r="F505" s="186" t="s">
        <v>31</v>
      </c>
      <c r="G505" s="7">
        <v>284.3</v>
      </c>
      <c r="H505" s="7">
        <v>284.3</v>
      </c>
      <c r="I505" s="7">
        <v>284.3</v>
      </c>
    </row>
    <row r="506" spans="1:9" ht="31.5">
      <c r="A506" s="185" t="s">
        <v>22</v>
      </c>
      <c r="B506" s="186"/>
      <c r="C506" s="186" t="s">
        <v>61</v>
      </c>
      <c r="D506" s="186" t="s">
        <v>61</v>
      </c>
      <c r="E506" s="186" t="s">
        <v>127</v>
      </c>
      <c r="F506" s="186" t="s">
        <v>32</v>
      </c>
      <c r="G506" s="7">
        <v>9.5</v>
      </c>
      <c r="H506" s="7">
        <v>9.5</v>
      </c>
      <c r="I506" s="7">
        <v>9.5</v>
      </c>
    </row>
    <row r="507" spans="1:9">
      <c r="A507" s="185" t="s">
        <v>118</v>
      </c>
      <c r="B507" s="18"/>
      <c r="C507" s="186" t="s">
        <v>26</v>
      </c>
      <c r="D507" s="20"/>
      <c r="E507" s="20"/>
      <c r="F507" s="20"/>
      <c r="G507" s="7">
        <f>SUM(G508+G517)</f>
        <v>23021.1</v>
      </c>
      <c r="H507" s="7">
        <f>SUM(H508+H517)</f>
        <v>28382.1</v>
      </c>
      <c r="I507" s="7">
        <f>SUM(I508+I517)</f>
        <v>37234.400000000001</v>
      </c>
    </row>
    <row r="508" spans="1:9">
      <c r="A508" s="185" t="s">
        <v>94</v>
      </c>
      <c r="B508" s="18"/>
      <c r="C508" s="186" t="s">
        <v>26</v>
      </c>
      <c r="D508" s="186" t="s">
        <v>24</v>
      </c>
      <c r="E508" s="20"/>
      <c r="F508" s="20"/>
      <c r="G508" s="7">
        <f>G509</f>
        <v>15742.300000000001</v>
      </c>
      <c r="H508" s="7">
        <f t="shared" ref="H508:I508" si="271">H509</f>
        <v>17624.099999999999</v>
      </c>
      <c r="I508" s="7">
        <f t="shared" si="271"/>
        <v>17624.099999999999</v>
      </c>
    </row>
    <row r="509" spans="1:9" s="93" customFormat="1" ht="31.5">
      <c r="A509" s="85" t="s">
        <v>712</v>
      </c>
      <c r="B509" s="102"/>
      <c r="C509" s="90" t="s">
        <v>26</v>
      </c>
      <c r="D509" s="90" t="s">
        <v>24</v>
      </c>
      <c r="E509" s="91" t="s">
        <v>136</v>
      </c>
      <c r="F509" s="91"/>
      <c r="G509" s="92">
        <f>G510</f>
        <v>15742.300000000001</v>
      </c>
      <c r="H509" s="92">
        <f t="shared" ref="H509:I511" si="272">H510</f>
        <v>17624.099999999999</v>
      </c>
      <c r="I509" s="92">
        <f t="shared" si="272"/>
        <v>17624.099999999999</v>
      </c>
    </row>
    <row r="510" spans="1:9">
      <c r="A510" s="185" t="s">
        <v>147</v>
      </c>
      <c r="B510" s="18"/>
      <c r="C510" s="186" t="s">
        <v>26</v>
      </c>
      <c r="D510" s="186" t="s">
        <v>24</v>
      </c>
      <c r="E510" s="20" t="s">
        <v>182</v>
      </c>
      <c r="F510" s="20"/>
      <c r="G510" s="7">
        <f>G511</f>
        <v>15742.300000000001</v>
      </c>
      <c r="H510" s="7">
        <f t="shared" si="272"/>
        <v>17624.099999999999</v>
      </c>
      <c r="I510" s="7">
        <f t="shared" si="272"/>
        <v>17624.099999999999</v>
      </c>
    </row>
    <row r="511" spans="1:9" ht="47.25">
      <c r="A511" s="185" t="s">
        <v>754</v>
      </c>
      <c r="B511" s="18"/>
      <c r="C511" s="186" t="s">
        <v>26</v>
      </c>
      <c r="D511" s="186" t="s">
        <v>24</v>
      </c>
      <c r="E511" s="20" t="s">
        <v>220</v>
      </c>
      <c r="F511" s="20"/>
      <c r="G511" s="7">
        <f>G512</f>
        <v>15742.300000000001</v>
      </c>
      <c r="H511" s="7">
        <f t="shared" si="272"/>
        <v>17624.099999999999</v>
      </c>
      <c r="I511" s="7">
        <f t="shared" si="272"/>
        <v>17624.099999999999</v>
      </c>
    </row>
    <row r="512" spans="1:9">
      <c r="A512" s="185" t="s">
        <v>216</v>
      </c>
      <c r="B512" s="18"/>
      <c r="C512" s="186" t="s">
        <v>26</v>
      </c>
      <c r="D512" s="186" t="s">
        <v>24</v>
      </c>
      <c r="E512" s="20" t="s">
        <v>241</v>
      </c>
      <c r="F512" s="20"/>
      <c r="G512" s="7">
        <f>SUM(G513:G516)</f>
        <v>15742.300000000001</v>
      </c>
      <c r="H512" s="7">
        <f>SUM(H513:H516)</f>
        <v>17624.099999999999</v>
      </c>
      <c r="I512" s="7">
        <f>SUM(I513:I516)</f>
        <v>17624.099999999999</v>
      </c>
    </row>
    <row r="513" spans="1:9" ht="47.25">
      <c r="A513" s="2" t="s">
        <v>21</v>
      </c>
      <c r="B513" s="18"/>
      <c r="C513" s="186" t="s">
        <v>26</v>
      </c>
      <c r="D513" s="186" t="s">
        <v>24</v>
      </c>
      <c r="E513" s="20" t="s">
        <v>241</v>
      </c>
      <c r="F513" s="186" t="s">
        <v>31</v>
      </c>
      <c r="G513" s="7">
        <v>14147.1</v>
      </c>
      <c r="H513" s="7">
        <v>15247.1</v>
      </c>
      <c r="I513" s="7">
        <v>15247.1</v>
      </c>
    </row>
    <row r="514" spans="1:9" ht="31.5">
      <c r="A514" s="185" t="s">
        <v>22</v>
      </c>
      <c r="B514" s="18"/>
      <c r="C514" s="186" t="s">
        <v>26</v>
      </c>
      <c r="D514" s="186" t="s">
        <v>24</v>
      </c>
      <c r="E514" s="20" t="s">
        <v>241</v>
      </c>
      <c r="F514" s="186" t="s">
        <v>32</v>
      </c>
      <c r="G514" s="7">
        <v>1303.2</v>
      </c>
      <c r="H514" s="7">
        <v>2000</v>
      </c>
      <c r="I514" s="7">
        <v>2000</v>
      </c>
    </row>
    <row r="515" spans="1:9" hidden="1">
      <c r="A515" s="185" t="s">
        <v>19</v>
      </c>
      <c r="B515" s="18"/>
      <c r="C515" s="186" t="s">
        <v>26</v>
      </c>
      <c r="D515" s="186" t="s">
        <v>24</v>
      </c>
      <c r="E515" s="20" t="s">
        <v>241</v>
      </c>
      <c r="F515" s="186" t="s">
        <v>39</v>
      </c>
      <c r="G515" s="7"/>
      <c r="H515" s="7"/>
      <c r="I515" s="7"/>
    </row>
    <row r="516" spans="1:9">
      <c r="A516" s="185" t="s">
        <v>10</v>
      </c>
      <c r="B516" s="18"/>
      <c r="C516" s="186" t="s">
        <v>26</v>
      </c>
      <c r="D516" s="186" t="s">
        <v>24</v>
      </c>
      <c r="E516" s="20" t="s">
        <v>241</v>
      </c>
      <c r="F516" s="186" t="s">
        <v>36</v>
      </c>
      <c r="G516" s="7">
        <v>292</v>
      </c>
      <c r="H516" s="7">
        <v>377</v>
      </c>
      <c r="I516" s="7">
        <v>377</v>
      </c>
    </row>
    <row r="517" spans="1:9">
      <c r="A517" s="185" t="s">
        <v>70</v>
      </c>
      <c r="B517" s="18"/>
      <c r="C517" s="186" t="s">
        <v>26</v>
      </c>
      <c r="D517" s="186" t="s">
        <v>61</v>
      </c>
      <c r="E517" s="20"/>
      <c r="F517" s="20"/>
      <c r="G517" s="7">
        <f>G518+G525</f>
        <v>7278.7999999999993</v>
      </c>
      <c r="H517" s="7">
        <f>H518+H525</f>
        <v>10758.000000000002</v>
      </c>
      <c r="I517" s="7">
        <f>I518+I525</f>
        <v>19610.300000000003</v>
      </c>
    </row>
    <row r="518" spans="1:9" s="93" customFormat="1" ht="31.5">
      <c r="A518" s="85" t="s">
        <v>712</v>
      </c>
      <c r="B518" s="102"/>
      <c r="C518" s="90" t="s">
        <v>26</v>
      </c>
      <c r="D518" s="90" t="s">
        <v>61</v>
      </c>
      <c r="E518" s="91" t="s">
        <v>136</v>
      </c>
      <c r="F518" s="91"/>
      <c r="G518" s="92">
        <f>G519</f>
        <v>6857.0999999999995</v>
      </c>
      <c r="H518" s="92">
        <f t="shared" ref="H518:I519" si="273">H519</f>
        <v>10336.300000000001</v>
      </c>
      <c r="I518" s="92">
        <f t="shared" si="273"/>
        <v>19188.600000000002</v>
      </c>
    </row>
    <row r="519" spans="1:9">
      <c r="A519" s="185" t="s">
        <v>147</v>
      </c>
      <c r="B519" s="18"/>
      <c r="C519" s="186" t="s">
        <v>26</v>
      </c>
      <c r="D519" s="186" t="s">
        <v>61</v>
      </c>
      <c r="E519" s="20" t="s">
        <v>182</v>
      </c>
      <c r="F519" s="20"/>
      <c r="G519" s="7">
        <f>G520</f>
        <v>6857.0999999999995</v>
      </c>
      <c r="H519" s="7">
        <f t="shared" si="273"/>
        <v>10336.300000000001</v>
      </c>
      <c r="I519" s="7">
        <f t="shared" si="273"/>
        <v>19188.600000000002</v>
      </c>
    </row>
    <row r="520" spans="1:9" ht="47.25">
      <c r="A520" s="185" t="s">
        <v>753</v>
      </c>
      <c r="B520" s="18"/>
      <c r="C520" s="186" t="s">
        <v>26</v>
      </c>
      <c r="D520" s="186" t="s">
        <v>61</v>
      </c>
      <c r="E520" s="20" t="s">
        <v>183</v>
      </c>
      <c r="F520" s="20"/>
      <c r="G520" s="7">
        <f>G521+G523</f>
        <v>6857.0999999999995</v>
      </c>
      <c r="H520" s="7">
        <f t="shared" ref="H520:I520" si="274">H521+H523</f>
        <v>10336.300000000001</v>
      </c>
      <c r="I520" s="7">
        <f t="shared" si="274"/>
        <v>19188.600000000002</v>
      </c>
    </row>
    <row r="521" spans="1:9">
      <c r="A521" s="185" t="s">
        <v>18</v>
      </c>
      <c r="B521" s="18"/>
      <c r="C521" s="186" t="s">
        <v>26</v>
      </c>
      <c r="D521" s="186" t="s">
        <v>61</v>
      </c>
      <c r="E521" s="20" t="s">
        <v>221</v>
      </c>
      <c r="F521" s="20"/>
      <c r="G521" s="7">
        <f>G522</f>
        <v>6797.4</v>
      </c>
      <c r="H521" s="7">
        <f t="shared" ref="H521:I521" si="275">H522</f>
        <v>10276.6</v>
      </c>
      <c r="I521" s="7">
        <f t="shared" si="275"/>
        <v>19128.900000000001</v>
      </c>
    </row>
    <row r="522" spans="1:9" ht="31.5">
      <c r="A522" s="185" t="s">
        <v>22</v>
      </c>
      <c r="B522" s="18"/>
      <c r="C522" s="186" t="s">
        <v>26</v>
      </c>
      <c r="D522" s="186" t="s">
        <v>61</v>
      </c>
      <c r="E522" s="20" t="s">
        <v>221</v>
      </c>
      <c r="F522" s="186" t="s">
        <v>32</v>
      </c>
      <c r="G522" s="7">
        <v>6797.4</v>
      </c>
      <c r="H522" s="7">
        <v>10276.6</v>
      </c>
      <c r="I522" s="7">
        <v>19128.900000000001</v>
      </c>
    </row>
    <row r="523" spans="1:9" ht="141.75">
      <c r="A523" s="185" t="s">
        <v>574</v>
      </c>
      <c r="B523" s="18"/>
      <c r="C523" s="186" t="s">
        <v>26</v>
      </c>
      <c r="D523" s="186" t="s">
        <v>61</v>
      </c>
      <c r="E523" s="4" t="s">
        <v>808</v>
      </c>
      <c r="F523" s="186"/>
      <c r="G523" s="7">
        <f>G524</f>
        <v>59.7</v>
      </c>
      <c r="H523" s="7">
        <f>H524</f>
        <v>59.7</v>
      </c>
      <c r="I523" s="7">
        <f t="shared" ref="I523" si="276">I524</f>
        <v>59.7</v>
      </c>
    </row>
    <row r="524" spans="1:9" ht="31.5">
      <c r="A524" s="185" t="s">
        <v>22</v>
      </c>
      <c r="B524" s="18"/>
      <c r="C524" s="186" t="s">
        <v>26</v>
      </c>
      <c r="D524" s="186" t="s">
        <v>61</v>
      </c>
      <c r="E524" s="4" t="s">
        <v>808</v>
      </c>
      <c r="F524" s="186" t="s">
        <v>32</v>
      </c>
      <c r="G524" s="7">
        <v>59.7</v>
      </c>
      <c r="H524" s="7">
        <v>59.7</v>
      </c>
      <c r="I524" s="7">
        <v>59.7</v>
      </c>
    </row>
    <row r="525" spans="1:9" s="93" customFormat="1" ht="47.25">
      <c r="A525" s="97" t="s">
        <v>717</v>
      </c>
      <c r="B525" s="94"/>
      <c r="C525" s="90" t="s">
        <v>26</v>
      </c>
      <c r="D525" s="90" t="s">
        <v>61</v>
      </c>
      <c r="E525" s="94" t="s">
        <v>185</v>
      </c>
      <c r="F525" s="94"/>
      <c r="G525" s="95">
        <f>G526</f>
        <v>421.7</v>
      </c>
      <c r="H525" s="95">
        <f>H526</f>
        <v>421.7</v>
      </c>
      <c r="I525" s="95">
        <f>I526</f>
        <v>421.7</v>
      </c>
    </row>
    <row r="526" spans="1:9">
      <c r="A526" s="185" t="s">
        <v>147</v>
      </c>
      <c r="B526" s="3"/>
      <c r="C526" s="186" t="s">
        <v>26</v>
      </c>
      <c r="D526" s="186" t="s">
        <v>61</v>
      </c>
      <c r="E526" s="3" t="s">
        <v>187</v>
      </c>
      <c r="F526" s="3"/>
      <c r="G526" s="5">
        <f>G527</f>
        <v>421.7</v>
      </c>
      <c r="H526" s="5">
        <f t="shared" ref="H526:H527" si="277">H527</f>
        <v>421.7</v>
      </c>
      <c r="I526" s="5">
        <f t="shared" ref="I526:I527" si="278">I527</f>
        <v>421.7</v>
      </c>
    </row>
    <row r="527" spans="1:9" ht="31.5">
      <c r="A527" s="185" t="s">
        <v>214</v>
      </c>
      <c r="B527" s="3"/>
      <c r="C527" s="186" t="s">
        <v>26</v>
      </c>
      <c r="D527" s="186" t="s">
        <v>61</v>
      </c>
      <c r="E527" s="3" t="s">
        <v>186</v>
      </c>
      <c r="F527" s="3"/>
      <c r="G527" s="5">
        <f>G528</f>
        <v>421.7</v>
      </c>
      <c r="H527" s="5">
        <f t="shared" si="277"/>
        <v>421.7</v>
      </c>
      <c r="I527" s="5">
        <f t="shared" si="278"/>
        <v>421.7</v>
      </c>
    </row>
    <row r="528" spans="1:9" ht="31.5">
      <c r="A528" s="2" t="s">
        <v>215</v>
      </c>
      <c r="B528" s="3"/>
      <c r="C528" s="186" t="s">
        <v>26</v>
      </c>
      <c r="D528" s="186" t="s">
        <v>61</v>
      </c>
      <c r="E528" s="3" t="s">
        <v>242</v>
      </c>
      <c r="F528" s="3"/>
      <c r="G528" s="5">
        <f t="shared" ref="G528:I528" si="279">SUM(G529)</f>
        <v>421.7</v>
      </c>
      <c r="H528" s="5">
        <f t="shared" si="279"/>
        <v>421.7</v>
      </c>
      <c r="I528" s="5">
        <f t="shared" si="279"/>
        <v>421.7</v>
      </c>
    </row>
    <row r="529" spans="1:9" ht="31.5">
      <c r="A529" s="2" t="s">
        <v>22</v>
      </c>
      <c r="B529" s="3"/>
      <c r="C529" s="186" t="s">
        <v>26</v>
      </c>
      <c r="D529" s="186" t="s">
        <v>61</v>
      </c>
      <c r="E529" s="3" t="s">
        <v>242</v>
      </c>
      <c r="F529" s="3" t="s">
        <v>32</v>
      </c>
      <c r="G529" s="5">
        <v>421.7</v>
      </c>
      <c r="H529" s="7">
        <v>421.7</v>
      </c>
      <c r="I529" s="7">
        <v>421.7</v>
      </c>
    </row>
    <row r="530" spans="1:9">
      <c r="A530" s="2" t="s">
        <v>46</v>
      </c>
      <c r="B530" s="18"/>
      <c r="C530" s="186" t="s">
        <v>47</v>
      </c>
      <c r="D530" s="186"/>
      <c r="E530" s="20"/>
      <c r="F530" s="186"/>
      <c r="G530" s="7">
        <f>SUM(G531)</f>
        <v>9750</v>
      </c>
      <c r="H530" s="7">
        <f t="shared" ref="H530:I530" si="280">SUM(H531)</f>
        <v>0</v>
      </c>
      <c r="I530" s="7">
        <f t="shared" si="280"/>
        <v>0</v>
      </c>
    </row>
    <row r="531" spans="1:9">
      <c r="A531" s="185" t="s">
        <v>74</v>
      </c>
      <c r="B531" s="18"/>
      <c r="C531" s="186" t="s">
        <v>47</v>
      </c>
      <c r="D531" s="186" t="s">
        <v>64</v>
      </c>
      <c r="E531" s="20"/>
      <c r="F531" s="186"/>
      <c r="G531" s="7">
        <f t="shared" ref="G531:I531" si="281">SUM(G532)</f>
        <v>9750</v>
      </c>
      <c r="H531" s="7">
        <f t="shared" si="281"/>
        <v>0</v>
      </c>
      <c r="I531" s="7">
        <f t="shared" si="281"/>
        <v>0</v>
      </c>
    </row>
    <row r="532" spans="1:9" s="93" customFormat="1" ht="47.25">
      <c r="A532" s="85" t="s">
        <v>713</v>
      </c>
      <c r="B532" s="102"/>
      <c r="C532" s="90" t="s">
        <v>47</v>
      </c>
      <c r="D532" s="90" t="s">
        <v>64</v>
      </c>
      <c r="E532" s="91" t="s">
        <v>139</v>
      </c>
      <c r="F532" s="91"/>
      <c r="G532" s="92">
        <f>G533</f>
        <v>9750</v>
      </c>
      <c r="H532" s="92">
        <f t="shared" ref="H532:I532" si="282">H533</f>
        <v>0</v>
      </c>
      <c r="I532" s="92">
        <f t="shared" si="282"/>
        <v>0</v>
      </c>
    </row>
    <row r="533" spans="1:9">
      <c r="A533" s="22" t="s">
        <v>267</v>
      </c>
      <c r="B533" s="3"/>
      <c r="C533" s="3" t="s">
        <v>47</v>
      </c>
      <c r="D533" s="3" t="s">
        <v>64</v>
      </c>
      <c r="E533" s="4" t="s">
        <v>268</v>
      </c>
      <c r="F533" s="3"/>
      <c r="G533" s="5">
        <f>G534</f>
        <v>9750</v>
      </c>
      <c r="H533" s="5">
        <f t="shared" ref="H533:I533" si="283">H534</f>
        <v>0</v>
      </c>
      <c r="I533" s="5">
        <f t="shared" si="283"/>
        <v>0</v>
      </c>
    </row>
    <row r="534" spans="1:9" ht="31.5">
      <c r="A534" s="49" t="s">
        <v>795</v>
      </c>
      <c r="B534" s="3"/>
      <c r="C534" s="3" t="s">
        <v>47</v>
      </c>
      <c r="D534" s="3" t="s">
        <v>64</v>
      </c>
      <c r="E534" s="20" t="s">
        <v>269</v>
      </c>
      <c r="F534" s="3"/>
      <c r="G534" s="5">
        <f>G535</f>
        <v>9750</v>
      </c>
      <c r="H534" s="5">
        <f t="shared" ref="H534:I534" si="284">H535</f>
        <v>0</v>
      </c>
      <c r="I534" s="5">
        <f t="shared" si="284"/>
        <v>0</v>
      </c>
    </row>
    <row r="535" spans="1:9" ht="31.5">
      <c r="A535" s="49" t="s">
        <v>270</v>
      </c>
      <c r="B535" s="3"/>
      <c r="C535" s="3" t="s">
        <v>47</v>
      </c>
      <c r="D535" s="3" t="s">
        <v>64</v>
      </c>
      <c r="E535" s="20" t="s">
        <v>271</v>
      </c>
      <c r="F535" s="3"/>
      <c r="G535" s="5">
        <f>G536</f>
        <v>9750</v>
      </c>
      <c r="H535" s="5">
        <f t="shared" ref="H535:I535" si="285">H536</f>
        <v>0</v>
      </c>
      <c r="I535" s="5">
        <f t="shared" si="285"/>
        <v>0</v>
      </c>
    </row>
    <row r="536" spans="1:9" ht="31.5">
      <c r="A536" s="21" t="s">
        <v>100</v>
      </c>
      <c r="B536" s="3"/>
      <c r="C536" s="3" t="s">
        <v>47</v>
      </c>
      <c r="D536" s="3" t="s">
        <v>64</v>
      </c>
      <c r="E536" s="20" t="s">
        <v>271</v>
      </c>
      <c r="F536" s="3" t="s">
        <v>95</v>
      </c>
      <c r="G536" s="5">
        <v>9750</v>
      </c>
      <c r="H536" s="5"/>
      <c r="I536" s="5"/>
    </row>
    <row r="537" spans="1:9">
      <c r="A537" s="2" t="s">
        <v>119</v>
      </c>
      <c r="B537" s="3"/>
      <c r="C537" s="186" t="s">
        <v>9</v>
      </c>
      <c r="D537" s="186"/>
      <c r="E537" s="186"/>
      <c r="F537" s="3"/>
      <c r="G537" s="5">
        <f>G538</f>
        <v>0</v>
      </c>
      <c r="H537" s="5">
        <f t="shared" ref="H537:I537" si="286">H538</f>
        <v>28400</v>
      </c>
      <c r="I537" s="5">
        <f t="shared" si="286"/>
        <v>38400</v>
      </c>
    </row>
    <row r="538" spans="1:9">
      <c r="A538" s="2" t="s">
        <v>75</v>
      </c>
      <c r="B538" s="3"/>
      <c r="C538" s="186" t="s">
        <v>9</v>
      </c>
      <c r="D538" s="186" t="s">
        <v>17</v>
      </c>
      <c r="E538" s="186"/>
      <c r="F538" s="3"/>
      <c r="G538" s="5">
        <f>SUM(G542)</f>
        <v>0</v>
      </c>
      <c r="H538" s="5">
        <f t="shared" ref="H538:I538" si="287">SUM(H542)</f>
        <v>28400</v>
      </c>
      <c r="I538" s="5">
        <f t="shared" si="287"/>
        <v>38400</v>
      </c>
    </row>
    <row r="539" spans="1:9" s="93" customFormat="1" ht="47.25">
      <c r="A539" s="85" t="s">
        <v>713</v>
      </c>
      <c r="B539" s="102"/>
      <c r="C539" s="90" t="s">
        <v>9</v>
      </c>
      <c r="D539" s="90" t="s">
        <v>17</v>
      </c>
      <c r="E539" s="91" t="s">
        <v>139</v>
      </c>
      <c r="F539" s="91"/>
      <c r="G539" s="92">
        <f>G540</f>
        <v>0</v>
      </c>
      <c r="H539" s="92">
        <f t="shared" ref="H539:I539" si="288">H540</f>
        <v>28400</v>
      </c>
      <c r="I539" s="92">
        <f t="shared" si="288"/>
        <v>38400</v>
      </c>
    </row>
    <row r="540" spans="1:9">
      <c r="A540" s="185" t="s">
        <v>267</v>
      </c>
      <c r="B540" s="18"/>
      <c r="C540" s="186" t="s">
        <v>9</v>
      </c>
      <c r="D540" s="186" t="s">
        <v>17</v>
      </c>
      <c r="E540" s="20" t="s">
        <v>268</v>
      </c>
      <c r="F540" s="20"/>
      <c r="G540" s="7">
        <f>G541</f>
        <v>0</v>
      </c>
      <c r="H540" s="7">
        <f t="shared" ref="H540:I540" si="289">H541</f>
        <v>28400</v>
      </c>
      <c r="I540" s="7">
        <f t="shared" si="289"/>
        <v>38400</v>
      </c>
    </row>
    <row r="541" spans="1:9" ht="55.5" customHeight="1">
      <c r="A541" s="21" t="s">
        <v>799</v>
      </c>
      <c r="B541" s="3"/>
      <c r="C541" s="186" t="s">
        <v>9</v>
      </c>
      <c r="D541" s="186" t="s">
        <v>17</v>
      </c>
      <c r="E541" s="20" t="s">
        <v>279</v>
      </c>
      <c r="F541" s="3"/>
      <c r="G541" s="5">
        <f>G542</f>
        <v>0</v>
      </c>
      <c r="H541" s="5">
        <f t="shared" ref="H541:I541" si="290">H542</f>
        <v>28400</v>
      </c>
      <c r="I541" s="5">
        <f t="shared" si="290"/>
        <v>38400</v>
      </c>
    </row>
    <row r="542" spans="1:9">
      <c r="A542" s="2" t="s">
        <v>204</v>
      </c>
      <c r="B542" s="3"/>
      <c r="C542" s="186" t="s">
        <v>9</v>
      </c>
      <c r="D542" s="186" t="s">
        <v>17</v>
      </c>
      <c r="E542" s="20" t="s">
        <v>280</v>
      </c>
      <c r="F542" s="3"/>
      <c r="G542" s="5">
        <f>G543</f>
        <v>0</v>
      </c>
      <c r="H542" s="5">
        <f t="shared" ref="H542:I542" si="291">H543</f>
        <v>28400</v>
      </c>
      <c r="I542" s="5">
        <f t="shared" si="291"/>
        <v>38400</v>
      </c>
    </row>
    <row r="543" spans="1:9" ht="31.5">
      <c r="A543" s="2" t="s">
        <v>22</v>
      </c>
      <c r="B543" s="3"/>
      <c r="C543" s="186" t="s">
        <v>9</v>
      </c>
      <c r="D543" s="186" t="s">
        <v>17</v>
      </c>
      <c r="E543" s="20" t="s">
        <v>280</v>
      </c>
      <c r="F543" s="3" t="s">
        <v>32</v>
      </c>
      <c r="G543" s="5"/>
      <c r="H543" s="5">
        <v>28400</v>
      </c>
      <c r="I543" s="5">
        <v>38400</v>
      </c>
    </row>
    <row r="544" spans="1:9">
      <c r="A544" s="185" t="s">
        <v>13</v>
      </c>
      <c r="B544" s="18"/>
      <c r="C544" s="186" t="s">
        <v>14</v>
      </c>
      <c r="D544" s="186"/>
      <c r="E544" s="20"/>
      <c r="F544" s="20"/>
      <c r="G544" s="7">
        <f>G545+G557</f>
        <v>82229.8</v>
      </c>
      <c r="H544" s="7">
        <f t="shared" ref="H544:I544" si="292">H545+H557</f>
        <v>96258.3</v>
      </c>
      <c r="I544" s="7">
        <f t="shared" si="292"/>
        <v>107214.8</v>
      </c>
    </row>
    <row r="545" spans="1:9">
      <c r="A545" s="185" t="s">
        <v>76</v>
      </c>
      <c r="B545" s="18"/>
      <c r="C545" s="186" t="s">
        <v>14</v>
      </c>
      <c r="D545" s="186" t="s">
        <v>7</v>
      </c>
      <c r="E545" s="186"/>
      <c r="F545" s="186"/>
      <c r="G545" s="7">
        <f>G546</f>
        <v>78779.8</v>
      </c>
      <c r="H545" s="7">
        <f t="shared" ref="H545:I545" si="293">H546</f>
        <v>92808.3</v>
      </c>
      <c r="I545" s="7">
        <f t="shared" si="293"/>
        <v>100914.8</v>
      </c>
    </row>
    <row r="546" spans="1:9" s="93" customFormat="1" ht="31.5">
      <c r="A546" s="85" t="s">
        <v>736</v>
      </c>
      <c r="B546" s="102"/>
      <c r="C546" s="90" t="s">
        <v>14</v>
      </c>
      <c r="D546" s="90" t="s">
        <v>7</v>
      </c>
      <c r="E546" s="91" t="s">
        <v>142</v>
      </c>
      <c r="F546" s="90"/>
      <c r="G546" s="92">
        <f>G547+G551</f>
        <v>78779.8</v>
      </c>
      <c r="H546" s="92">
        <f t="shared" ref="H546:I546" si="294">H547+H551</f>
        <v>92808.3</v>
      </c>
      <c r="I546" s="92">
        <f t="shared" si="294"/>
        <v>100914.8</v>
      </c>
    </row>
    <row r="547" spans="1:9">
      <c r="A547" s="185" t="s">
        <v>246</v>
      </c>
      <c r="B547" s="18"/>
      <c r="C547" s="186" t="s">
        <v>14</v>
      </c>
      <c r="D547" s="186" t="s">
        <v>7</v>
      </c>
      <c r="E547" s="20" t="s">
        <v>243</v>
      </c>
      <c r="F547" s="186"/>
      <c r="G547" s="7">
        <f>G548</f>
        <v>10791.8</v>
      </c>
      <c r="H547" s="7">
        <f t="shared" ref="H547:I547" si="295">H548</f>
        <v>11222.7</v>
      </c>
      <c r="I547" s="7">
        <f t="shared" si="295"/>
        <v>11170.7</v>
      </c>
    </row>
    <row r="548" spans="1:9" ht="31.5">
      <c r="A548" s="185" t="s">
        <v>247</v>
      </c>
      <c r="B548" s="18"/>
      <c r="C548" s="186" t="s">
        <v>14</v>
      </c>
      <c r="D548" s="186" t="s">
        <v>7</v>
      </c>
      <c r="E548" s="20" t="s">
        <v>244</v>
      </c>
      <c r="F548" s="186"/>
      <c r="G548" s="7">
        <f>G549</f>
        <v>10791.8</v>
      </c>
      <c r="H548" s="7">
        <f t="shared" ref="H548:I548" si="296">H549</f>
        <v>11222.7</v>
      </c>
      <c r="I548" s="7">
        <f t="shared" si="296"/>
        <v>11170.7</v>
      </c>
    </row>
    <row r="549" spans="1:9">
      <c r="A549" s="185" t="s">
        <v>281</v>
      </c>
      <c r="B549" s="18"/>
      <c r="C549" s="186" t="s">
        <v>14</v>
      </c>
      <c r="D549" s="186" t="s">
        <v>7</v>
      </c>
      <c r="E549" s="20" t="s">
        <v>245</v>
      </c>
      <c r="F549" s="186"/>
      <c r="G549" s="7">
        <f>G550</f>
        <v>10791.8</v>
      </c>
      <c r="H549" s="7">
        <f t="shared" ref="H549:I549" si="297">H550</f>
        <v>11222.7</v>
      </c>
      <c r="I549" s="7">
        <f t="shared" si="297"/>
        <v>11170.7</v>
      </c>
    </row>
    <row r="550" spans="1:9">
      <c r="A550" s="185" t="s">
        <v>19</v>
      </c>
      <c r="B550" s="18"/>
      <c r="C550" s="186" t="s">
        <v>14</v>
      </c>
      <c r="D550" s="186" t="s">
        <v>7</v>
      </c>
      <c r="E550" s="20" t="s">
        <v>245</v>
      </c>
      <c r="F550" s="186" t="s">
        <v>39</v>
      </c>
      <c r="G550" s="7">
        <f>4746.8+6045</f>
        <v>10791.8</v>
      </c>
      <c r="H550" s="7">
        <v>11222.7</v>
      </c>
      <c r="I550" s="7">
        <v>11170.7</v>
      </c>
    </row>
    <row r="551" spans="1:9">
      <c r="A551" s="185" t="s">
        <v>147</v>
      </c>
      <c r="B551" s="18"/>
      <c r="C551" s="186" t="s">
        <v>14</v>
      </c>
      <c r="D551" s="186" t="s">
        <v>7</v>
      </c>
      <c r="E551" s="20" t="s">
        <v>144</v>
      </c>
      <c r="F551" s="186"/>
      <c r="G551" s="7">
        <f>G552</f>
        <v>67988</v>
      </c>
      <c r="H551" s="7">
        <f t="shared" ref="H551:I551" si="298">H552</f>
        <v>81585.600000000006</v>
      </c>
      <c r="I551" s="7">
        <f t="shared" si="298"/>
        <v>89744.1</v>
      </c>
    </row>
    <row r="552" spans="1:9" ht="63">
      <c r="A552" s="185" t="s">
        <v>756</v>
      </c>
      <c r="B552" s="18"/>
      <c r="C552" s="186" t="s">
        <v>14</v>
      </c>
      <c r="D552" s="186" t="s">
        <v>7</v>
      </c>
      <c r="E552" s="20" t="s">
        <v>188</v>
      </c>
      <c r="F552" s="20"/>
      <c r="G552" s="7">
        <f>SUM(G553+G555)</f>
        <v>67988</v>
      </c>
      <c r="H552" s="7">
        <f>SUM(H553+H555)</f>
        <v>81585.600000000006</v>
      </c>
      <c r="I552" s="7">
        <f>SUM(I553+I555)</f>
        <v>89744.1</v>
      </c>
    </row>
    <row r="553" spans="1:9" ht="71.25" customHeight="1">
      <c r="A553" s="2" t="s">
        <v>585</v>
      </c>
      <c r="B553" s="18"/>
      <c r="C553" s="186" t="s">
        <v>14</v>
      </c>
      <c r="D553" s="186" t="s">
        <v>7</v>
      </c>
      <c r="E553" s="20" t="s">
        <v>189</v>
      </c>
      <c r="F553" s="20"/>
      <c r="G553" s="7">
        <f>SUM(G554)</f>
        <v>67988</v>
      </c>
      <c r="H553" s="7">
        <f>SUM(H554)</f>
        <v>81585.600000000006</v>
      </c>
      <c r="I553" s="7">
        <f>SUM(I554)</f>
        <v>89744.1</v>
      </c>
    </row>
    <row r="554" spans="1:9" ht="31.5">
      <c r="A554" s="2" t="s">
        <v>100</v>
      </c>
      <c r="B554" s="18"/>
      <c r="C554" s="186" t="s">
        <v>14</v>
      </c>
      <c r="D554" s="186" t="s">
        <v>7</v>
      </c>
      <c r="E554" s="20" t="s">
        <v>189</v>
      </c>
      <c r="F554" s="20">
        <v>400</v>
      </c>
      <c r="G554" s="7">
        <v>67988</v>
      </c>
      <c r="H554" s="7">
        <v>81585.600000000006</v>
      </c>
      <c r="I554" s="7">
        <v>89744.1</v>
      </c>
    </row>
    <row r="555" spans="1:9" ht="47.25" hidden="1">
      <c r="A555" s="185" t="s">
        <v>96</v>
      </c>
      <c r="B555" s="18"/>
      <c r="C555" s="186" t="s">
        <v>14</v>
      </c>
      <c r="D555" s="186" t="s">
        <v>7</v>
      </c>
      <c r="E555" s="186" t="s">
        <v>190</v>
      </c>
      <c r="F555" s="20"/>
      <c r="G555" s="7">
        <f>SUM(G556)</f>
        <v>0</v>
      </c>
      <c r="H555" s="7">
        <f>SUM(H556)</f>
        <v>0</v>
      </c>
      <c r="I555" s="7">
        <f>SUM(I556)</f>
        <v>0</v>
      </c>
    </row>
    <row r="556" spans="1:9" ht="31.5" hidden="1">
      <c r="A556" s="2" t="s">
        <v>100</v>
      </c>
      <c r="B556" s="18"/>
      <c r="C556" s="186" t="s">
        <v>14</v>
      </c>
      <c r="D556" s="186" t="s">
        <v>7</v>
      </c>
      <c r="E556" s="186" t="s">
        <v>190</v>
      </c>
      <c r="F556" s="186" t="s">
        <v>95</v>
      </c>
      <c r="G556" s="7"/>
      <c r="H556" s="7"/>
      <c r="I556" s="7"/>
    </row>
    <row r="557" spans="1:9">
      <c r="A557" s="185" t="s">
        <v>25</v>
      </c>
      <c r="B557" s="18"/>
      <c r="C557" s="186" t="s">
        <v>14</v>
      </c>
      <c r="D557" s="186" t="s">
        <v>26</v>
      </c>
      <c r="E557" s="20"/>
      <c r="F557" s="20"/>
      <c r="G557" s="7">
        <f>G563+G558</f>
        <v>3450</v>
      </c>
      <c r="H557" s="7">
        <f t="shared" ref="H557:I557" si="299">H563+H558</f>
        <v>3450</v>
      </c>
      <c r="I557" s="7">
        <f t="shared" si="299"/>
        <v>6300</v>
      </c>
    </row>
    <row r="558" spans="1:9" ht="31.5">
      <c r="A558" s="85" t="s">
        <v>736</v>
      </c>
      <c r="B558" s="18"/>
      <c r="C558" s="186" t="s">
        <v>14</v>
      </c>
      <c r="D558" s="186" t="s">
        <v>26</v>
      </c>
      <c r="E558" s="20" t="s">
        <v>142</v>
      </c>
      <c r="F558" s="20"/>
      <c r="G558" s="7">
        <f t="shared" ref="G558:I561" si="300">G559</f>
        <v>2850</v>
      </c>
      <c r="H558" s="7">
        <f t="shared" si="300"/>
        <v>2850</v>
      </c>
      <c r="I558" s="7">
        <f t="shared" si="300"/>
        <v>5700</v>
      </c>
    </row>
    <row r="559" spans="1:9">
      <c r="A559" s="185" t="s">
        <v>147</v>
      </c>
      <c r="B559" s="18"/>
      <c r="C559" s="186" t="s">
        <v>14</v>
      </c>
      <c r="D559" s="186" t="s">
        <v>26</v>
      </c>
      <c r="E559" s="20" t="s">
        <v>144</v>
      </c>
      <c r="F559" s="20"/>
      <c r="G559" s="7">
        <f t="shared" si="300"/>
        <v>2850</v>
      </c>
      <c r="H559" s="7">
        <f t="shared" si="300"/>
        <v>2850</v>
      </c>
      <c r="I559" s="7">
        <f t="shared" si="300"/>
        <v>5700</v>
      </c>
    </row>
    <row r="560" spans="1:9" ht="63">
      <c r="A560" s="185" t="s">
        <v>813</v>
      </c>
      <c r="B560" s="18"/>
      <c r="C560" s="186" t="s">
        <v>14</v>
      </c>
      <c r="D560" s="186" t="s">
        <v>26</v>
      </c>
      <c r="E560" s="20" t="s">
        <v>814</v>
      </c>
      <c r="F560" s="20"/>
      <c r="G560" s="7">
        <f t="shared" si="300"/>
        <v>2850</v>
      </c>
      <c r="H560" s="7">
        <f t="shared" si="300"/>
        <v>2850</v>
      </c>
      <c r="I560" s="7">
        <f t="shared" si="300"/>
        <v>5700</v>
      </c>
    </row>
    <row r="561" spans="1:9">
      <c r="A561" s="185" t="s">
        <v>18</v>
      </c>
      <c r="B561" s="18"/>
      <c r="C561" s="186" t="s">
        <v>14</v>
      </c>
      <c r="D561" s="186" t="s">
        <v>26</v>
      </c>
      <c r="E561" s="20" t="s">
        <v>815</v>
      </c>
      <c r="F561" s="20"/>
      <c r="G561" s="7">
        <f t="shared" si="300"/>
        <v>2850</v>
      </c>
      <c r="H561" s="7">
        <f t="shared" si="300"/>
        <v>2850</v>
      </c>
      <c r="I561" s="7">
        <f t="shared" si="300"/>
        <v>5700</v>
      </c>
    </row>
    <row r="562" spans="1:9" ht="31.5">
      <c r="A562" s="2" t="s">
        <v>100</v>
      </c>
      <c r="B562" s="18"/>
      <c r="C562" s="186" t="s">
        <v>14</v>
      </c>
      <c r="D562" s="186" t="s">
        <v>26</v>
      </c>
      <c r="E562" s="20" t="s">
        <v>815</v>
      </c>
      <c r="F562" s="20">
        <v>400</v>
      </c>
      <c r="G562" s="7">
        <v>2850</v>
      </c>
      <c r="H562" s="7">
        <v>2850</v>
      </c>
      <c r="I562" s="7">
        <v>5700</v>
      </c>
    </row>
    <row r="563" spans="1:9" s="93" customFormat="1" ht="31.5">
      <c r="A563" s="85" t="s">
        <v>725</v>
      </c>
      <c r="B563" s="89"/>
      <c r="C563" s="90" t="s">
        <v>14</v>
      </c>
      <c r="D563" s="90" t="s">
        <v>26</v>
      </c>
      <c r="E563" s="91" t="s">
        <v>191</v>
      </c>
      <c r="F563" s="91"/>
      <c r="G563" s="92">
        <f>SUM(G564)</f>
        <v>600</v>
      </c>
      <c r="H563" s="92">
        <f t="shared" ref="H563:I563" si="301">SUM(H564)</f>
        <v>600</v>
      </c>
      <c r="I563" s="92">
        <f t="shared" si="301"/>
        <v>600</v>
      </c>
    </row>
    <row r="564" spans="1:9">
      <c r="A564" s="185" t="s">
        <v>147</v>
      </c>
      <c r="B564" s="23"/>
      <c r="C564" s="186" t="s">
        <v>14</v>
      </c>
      <c r="D564" s="186" t="s">
        <v>26</v>
      </c>
      <c r="E564" s="20" t="s">
        <v>192</v>
      </c>
      <c r="F564" s="20"/>
      <c r="G564" s="7">
        <f>G565</f>
        <v>600</v>
      </c>
      <c r="H564" s="7">
        <f t="shared" ref="H564:I564" si="302">H565</f>
        <v>600</v>
      </c>
      <c r="I564" s="7">
        <f t="shared" si="302"/>
        <v>600</v>
      </c>
    </row>
    <row r="565" spans="1:9" ht="47.25">
      <c r="A565" s="185" t="s">
        <v>783</v>
      </c>
      <c r="B565" s="23"/>
      <c r="C565" s="186" t="s">
        <v>14</v>
      </c>
      <c r="D565" s="186" t="s">
        <v>26</v>
      </c>
      <c r="E565" s="20" t="s">
        <v>207</v>
      </c>
      <c r="F565" s="20"/>
      <c r="G565" s="7">
        <f>SUM(G566)</f>
        <v>600</v>
      </c>
      <c r="H565" s="7">
        <f t="shared" ref="H565:I566" si="303">SUM(H566)</f>
        <v>600</v>
      </c>
      <c r="I565" s="7">
        <f t="shared" si="303"/>
        <v>600</v>
      </c>
    </row>
    <row r="566" spans="1:9">
      <c r="A566" s="185" t="s">
        <v>18</v>
      </c>
      <c r="B566" s="107"/>
      <c r="C566" s="186" t="s">
        <v>14</v>
      </c>
      <c r="D566" s="186" t="s">
        <v>26</v>
      </c>
      <c r="E566" s="20" t="s">
        <v>232</v>
      </c>
      <c r="F566" s="20"/>
      <c r="G566" s="7">
        <f>SUM(G567)</f>
        <v>600</v>
      </c>
      <c r="H566" s="7">
        <f t="shared" si="303"/>
        <v>600</v>
      </c>
      <c r="I566" s="7">
        <f t="shared" si="303"/>
        <v>600</v>
      </c>
    </row>
    <row r="567" spans="1:9" ht="31.5">
      <c r="A567" s="22" t="s">
        <v>90</v>
      </c>
      <c r="B567" s="107"/>
      <c r="C567" s="186" t="s">
        <v>14</v>
      </c>
      <c r="D567" s="186" t="s">
        <v>26</v>
      </c>
      <c r="E567" s="20" t="s">
        <v>232</v>
      </c>
      <c r="F567" s="20">
        <v>600</v>
      </c>
      <c r="G567" s="7">
        <v>600</v>
      </c>
      <c r="H567" s="7">
        <v>600</v>
      </c>
      <c r="I567" s="7">
        <v>600</v>
      </c>
    </row>
    <row r="568" spans="1:9">
      <c r="A568" s="2" t="s">
        <v>98</v>
      </c>
      <c r="B568" s="3"/>
      <c r="C568" s="186" t="s">
        <v>62</v>
      </c>
      <c r="D568" s="186" t="s">
        <v>15</v>
      </c>
      <c r="E568" s="186"/>
      <c r="F568" s="186"/>
      <c r="G568" s="7">
        <f>SUM(G569)</f>
        <v>9821.1</v>
      </c>
      <c r="H568" s="7">
        <f t="shared" ref="H568:I568" si="304">SUM(H569)</f>
        <v>0</v>
      </c>
      <c r="I568" s="7">
        <f t="shared" si="304"/>
        <v>0</v>
      </c>
    </row>
    <row r="569" spans="1:9">
      <c r="A569" s="108" t="s">
        <v>80</v>
      </c>
      <c r="B569" s="3"/>
      <c r="C569" s="186" t="s">
        <v>62</v>
      </c>
      <c r="D569" s="186" t="s">
        <v>61</v>
      </c>
      <c r="E569" s="186"/>
      <c r="F569" s="186"/>
      <c r="G569" s="7">
        <f>G570</f>
        <v>9821.1</v>
      </c>
      <c r="H569" s="7">
        <f t="shared" ref="H569:I570" si="305">H570</f>
        <v>0</v>
      </c>
      <c r="I569" s="7">
        <f t="shared" si="305"/>
        <v>0</v>
      </c>
    </row>
    <row r="570" spans="1:9" s="93" customFormat="1" ht="47.25">
      <c r="A570" s="85" t="s">
        <v>713</v>
      </c>
      <c r="B570" s="102"/>
      <c r="C570" s="90" t="s">
        <v>62</v>
      </c>
      <c r="D570" s="90" t="s">
        <v>61</v>
      </c>
      <c r="E570" s="91" t="s">
        <v>139</v>
      </c>
      <c r="F570" s="91"/>
      <c r="G570" s="92">
        <f>G571</f>
        <v>9821.1</v>
      </c>
      <c r="H570" s="92">
        <f t="shared" si="305"/>
        <v>0</v>
      </c>
      <c r="I570" s="92">
        <f t="shared" si="305"/>
        <v>0</v>
      </c>
    </row>
    <row r="571" spans="1:9">
      <c r="A571" s="22" t="s">
        <v>267</v>
      </c>
      <c r="B571" s="3"/>
      <c r="C571" s="3" t="s">
        <v>62</v>
      </c>
      <c r="D571" s="3" t="s">
        <v>61</v>
      </c>
      <c r="E571" s="4" t="s">
        <v>268</v>
      </c>
      <c r="F571" s="3"/>
      <c r="G571" s="5">
        <f>G572</f>
        <v>9821.1</v>
      </c>
      <c r="H571" s="5">
        <f t="shared" ref="H571:I571" si="306">H572</f>
        <v>0</v>
      </c>
      <c r="I571" s="5">
        <f t="shared" si="306"/>
        <v>0</v>
      </c>
    </row>
    <row r="572" spans="1:9" ht="31.5">
      <c r="A572" s="49" t="s">
        <v>795</v>
      </c>
      <c r="B572" s="3"/>
      <c r="C572" s="3" t="s">
        <v>62</v>
      </c>
      <c r="D572" s="3" t="s">
        <v>61</v>
      </c>
      <c r="E572" s="20" t="s">
        <v>269</v>
      </c>
      <c r="F572" s="3"/>
      <c r="G572" s="5">
        <f>G573</f>
        <v>9821.1</v>
      </c>
      <c r="H572" s="5">
        <f t="shared" ref="H572:I572" si="307">H573</f>
        <v>0</v>
      </c>
      <c r="I572" s="5">
        <f t="shared" si="307"/>
        <v>0</v>
      </c>
    </row>
    <row r="573" spans="1:9" ht="31.5">
      <c r="A573" s="49" t="s">
        <v>270</v>
      </c>
      <c r="B573" s="3"/>
      <c r="C573" s="3" t="s">
        <v>62</v>
      </c>
      <c r="D573" s="3" t="s">
        <v>61</v>
      </c>
      <c r="E573" s="20" t="s">
        <v>271</v>
      </c>
      <c r="F573" s="3"/>
      <c r="G573" s="5">
        <f>G574</f>
        <v>9821.1</v>
      </c>
      <c r="H573" s="5">
        <f t="shared" ref="H573:I573" si="308">H574</f>
        <v>0</v>
      </c>
      <c r="I573" s="5">
        <f t="shared" si="308"/>
        <v>0</v>
      </c>
    </row>
    <row r="574" spans="1:9" ht="31.5">
      <c r="A574" s="21" t="s">
        <v>100</v>
      </c>
      <c r="B574" s="3"/>
      <c r="C574" s="3" t="s">
        <v>62</v>
      </c>
      <c r="D574" s="3" t="s">
        <v>61</v>
      </c>
      <c r="E574" s="20" t="s">
        <v>271</v>
      </c>
      <c r="F574" s="3" t="s">
        <v>95</v>
      </c>
      <c r="G574" s="5">
        <v>9821.1</v>
      </c>
      <c r="H574" s="48"/>
      <c r="I574" s="48"/>
    </row>
    <row r="575" spans="1:9" ht="31.5">
      <c r="A575" s="60" t="s">
        <v>699</v>
      </c>
      <c r="B575" s="61" t="s">
        <v>87</v>
      </c>
      <c r="C575" s="61"/>
      <c r="D575" s="61"/>
      <c r="E575" s="61"/>
      <c r="F575" s="61"/>
      <c r="G575" s="62">
        <f>G576+G602+G607+G614+G619</f>
        <v>417628.4</v>
      </c>
      <c r="H575" s="62">
        <f t="shared" ref="H575:I575" si="309">H576+H602+H607+H614+H619</f>
        <v>165497.00000000003</v>
      </c>
      <c r="I575" s="62">
        <f t="shared" si="309"/>
        <v>165497</v>
      </c>
    </row>
    <row r="576" spans="1:9">
      <c r="A576" s="185" t="s">
        <v>29</v>
      </c>
      <c r="B576" s="3"/>
      <c r="C576" s="186" t="s">
        <v>17</v>
      </c>
      <c r="D576" s="186"/>
      <c r="E576" s="186"/>
      <c r="F576" s="20"/>
      <c r="G576" s="7">
        <f>SUM(G577+G584+G588)</f>
        <v>105350.40000000001</v>
      </c>
      <c r="H576" s="7">
        <f>SUM(H577+H584+H588)</f>
        <v>150299.6</v>
      </c>
      <c r="I576" s="7">
        <f>SUM(I577+I584+I588)</f>
        <v>162161</v>
      </c>
    </row>
    <row r="577" spans="1:9" ht="31.5">
      <c r="A577" s="185" t="s">
        <v>40</v>
      </c>
      <c r="B577" s="3"/>
      <c r="C577" s="186" t="s">
        <v>17</v>
      </c>
      <c r="D577" s="186" t="s">
        <v>26</v>
      </c>
      <c r="E577" s="20"/>
      <c r="F577" s="20"/>
      <c r="G577" s="7">
        <f t="shared" ref="G577:I577" si="310">SUM(G578)</f>
        <v>67242.900000000009</v>
      </c>
      <c r="H577" s="7">
        <f t="shared" si="310"/>
        <v>72128.700000000012</v>
      </c>
      <c r="I577" s="7">
        <f t="shared" si="310"/>
        <v>72128.700000000012</v>
      </c>
    </row>
    <row r="578" spans="1:9" s="93" customFormat="1" ht="31.5">
      <c r="A578" s="85" t="s">
        <v>724</v>
      </c>
      <c r="B578" s="94"/>
      <c r="C578" s="90" t="s">
        <v>17</v>
      </c>
      <c r="D578" s="90" t="s">
        <v>26</v>
      </c>
      <c r="E578" s="91" t="s">
        <v>193</v>
      </c>
      <c r="F578" s="91"/>
      <c r="G578" s="92">
        <f>G579</f>
        <v>67242.900000000009</v>
      </c>
      <c r="H578" s="92">
        <f t="shared" ref="H578:I578" si="311">H579</f>
        <v>72128.700000000012</v>
      </c>
      <c r="I578" s="92">
        <f t="shared" si="311"/>
        <v>72128.700000000012</v>
      </c>
    </row>
    <row r="579" spans="1:9">
      <c r="A579" s="185" t="s">
        <v>147</v>
      </c>
      <c r="B579" s="3"/>
      <c r="C579" s="186" t="s">
        <v>17</v>
      </c>
      <c r="D579" s="186" t="s">
        <v>26</v>
      </c>
      <c r="E579" s="20" t="s">
        <v>194</v>
      </c>
      <c r="F579" s="20"/>
      <c r="G579" s="7">
        <f>G580</f>
        <v>67242.900000000009</v>
      </c>
      <c r="H579" s="7">
        <f t="shared" ref="H579:I579" si="312">H580</f>
        <v>72128.700000000012</v>
      </c>
      <c r="I579" s="7">
        <f t="shared" si="312"/>
        <v>72128.700000000012</v>
      </c>
    </row>
    <row r="580" spans="1:9" ht="31.5">
      <c r="A580" s="185" t="s">
        <v>751</v>
      </c>
      <c r="B580" s="3"/>
      <c r="C580" s="186" t="s">
        <v>17</v>
      </c>
      <c r="D580" s="186" t="s">
        <v>26</v>
      </c>
      <c r="E580" s="20" t="s">
        <v>195</v>
      </c>
      <c r="F580" s="20"/>
      <c r="G580" s="7">
        <f>G581</f>
        <v>67242.900000000009</v>
      </c>
      <c r="H580" s="7">
        <f t="shared" ref="H580:I580" si="313">H581</f>
        <v>72128.700000000012</v>
      </c>
      <c r="I580" s="7">
        <f t="shared" si="313"/>
        <v>72128.700000000012</v>
      </c>
    </row>
    <row r="581" spans="1:9">
      <c r="A581" s="185" t="s">
        <v>27</v>
      </c>
      <c r="B581" s="3"/>
      <c r="C581" s="186" t="s">
        <v>17</v>
      </c>
      <c r="D581" s="186" t="s">
        <v>26</v>
      </c>
      <c r="E581" s="186" t="s">
        <v>196</v>
      </c>
      <c r="F581" s="186"/>
      <c r="G581" s="7">
        <f>SUM(G582:G583)</f>
        <v>67242.900000000009</v>
      </c>
      <c r="H581" s="7">
        <f>SUM(H582:H583)</f>
        <v>72128.700000000012</v>
      </c>
      <c r="I581" s="7">
        <f>SUM(I582:I583)</f>
        <v>72128.700000000012</v>
      </c>
    </row>
    <row r="582" spans="1:9" ht="47.25">
      <c r="A582" s="2" t="s">
        <v>21</v>
      </c>
      <c r="B582" s="3"/>
      <c r="C582" s="186" t="s">
        <v>17</v>
      </c>
      <c r="D582" s="186" t="s">
        <v>26</v>
      </c>
      <c r="E582" s="186" t="s">
        <v>196</v>
      </c>
      <c r="F582" s="186" t="s">
        <v>31</v>
      </c>
      <c r="G582" s="7">
        <v>67226.3</v>
      </c>
      <c r="H582" s="7">
        <v>72112.100000000006</v>
      </c>
      <c r="I582" s="7">
        <v>72112.100000000006</v>
      </c>
    </row>
    <row r="583" spans="1:9" ht="31.5">
      <c r="A583" s="185" t="s">
        <v>22</v>
      </c>
      <c r="B583" s="3"/>
      <c r="C583" s="186" t="s">
        <v>17</v>
      </c>
      <c r="D583" s="186" t="s">
        <v>26</v>
      </c>
      <c r="E583" s="186" t="s">
        <v>196</v>
      </c>
      <c r="F583" s="186" t="s">
        <v>32</v>
      </c>
      <c r="G583" s="7">
        <v>16.600000000000001</v>
      </c>
      <c r="H583" s="7">
        <v>16.600000000000001</v>
      </c>
      <c r="I583" s="7">
        <v>16.600000000000001</v>
      </c>
    </row>
    <row r="584" spans="1:9">
      <c r="A584" s="185" t="s">
        <v>50</v>
      </c>
      <c r="B584" s="3"/>
      <c r="C584" s="186" t="s">
        <v>17</v>
      </c>
      <c r="D584" s="186" t="s">
        <v>62</v>
      </c>
      <c r="E584" s="186"/>
      <c r="F584" s="20"/>
      <c r="G584" s="7">
        <f t="shared" ref="G584:I586" si="314">SUM(G585)</f>
        <v>5000</v>
      </c>
      <c r="H584" s="7">
        <f t="shared" si="314"/>
        <v>5000</v>
      </c>
      <c r="I584" s="7">
        <f t="shared" si="314"/>
        <v>5000</v>
      </c>
    </row>
    <row r="585" spans="1:9">
      <c r="A585" s="185" t="s">
        <v>121</v>
      </c>
      <c r="B585" s="3"/>
      <c r="C585" s="186" t="s">
        <v>17</v>
      </c>
      <c r="D585" s="186" t="s">
        <v>62</v>
      </c>
      <c r="E585" s="186" t="s">
        <v>83</v>
      </c>
      <c r="F585" s="20"/>
      <c r="G585" s="7">
        <f t="shared" si="314"/>
        <v>5000</v>
      </c>
      <c r="H585" s="7">
        <f t="shared" si="314"/>
        <v>5000</v>
      </c>
      <c r="I585" s="7">
        <f t="shared" si="314"/>
        <v>5000</v>
      </c>
    </row>
    <row r="586" spans="1:9" ht="31.5">
      <c r="A586" s="185" t="s">
        <v>737</v>
      </c>
      <c r="B586" s="3"/>
      <c r="C586" s="186" t="s">
        <v>17</v>
      </c>
      <c r="D586" s="186" t="s">
        <v>62</v>
      </c>
      <c r="E586" s="186" t="s">
        <v>84</v>
      </c>
      <c r="F586" s="20"/>
      <c r="G586" s="7">
        <f t="shared" si="314"/>
        <v>5000</v>
      </c>
      <c r="H586" s="7">
        <f t="shared" si="314"/>
        <v>5000</v>
      </c>
      <c r="I586" s="7">
        <f t="shared" si="314"/>
        <v>5000</v>
      </c>
    </row>
    <row r="587" spans="1:9">
      <c r="A587" s="185" t="s">
        <v>10</v>
      </c>
      <c r="B587" s="3"/>
      <c r="C587" s="186" t="s">
        <v>17</v>
      </c>
      <c r="D587" s="186" t="s">
        <v>62</v>
      </c>
      <c r="E587" s="186" t="s">
        <v>84</v>
      </c>
      <c r="F587" s="20">
        <v>800</v>
      </c>
      <c r="G587" s="7">
        <v>5000</v>
      </c>
      <c r="H587" s="7">
        <v>5000</v>
      </c>
      <c r="I587" s="7">
        <v>5000</v>
      </c>
    </row>
    <row r="588" spans="1:9">
      <c r="A588" s="185" t="s">
        <v>33</v>
      </c>
      <c r="B588" s="3"/>
      <c r="C588" s="186" t="s">
        <v>17</v>
      </c>
      <c r="D588" s="186" t="s">
        <v>34</v>
      </c>
      <c r="E588" s="186"/>
      <c r="F588" s="20"/>
      <c r="G588" s="7">
        <f>SUM(G589)+G599</f>
        <v>33107.5</v>
      </c>
      <c r="H588" s="7">
        <f>SUM(H589)+H599</f>
        <v>73170.899999999994</v>
      </c>
      <c r="I588" s="7">
        <f>SUM(I589)+I599</f>
        <v>85032.299999999988</v>
      </c>
    </row>
    <row r="589" spans="1:9" s="93" customFormat="1" ht="31.5">
      <c r="A589" s="85" t="s">
        <v>724</v>
      </c>
      <c r="B589" s="94"/>
      <c r="C589" s="90" t="s">
        <v>17</v>
      </c>
      <c r="D589" s="90" t="s">
        <v>34</v>
      </c>
      <c r="E589" s="91" t="s">
        <v>193</v>
      </c>
      <c r="F589" s="91"/>
      <c r="G589" s="92">
        <f>G590</f>
        <v>27107.5</v>
      </c>
      <c r="H589" s="92">
        <f t="shared" ref="H589:I589" si="315">H590</f>
        <v>43144.1</v>
      </c>
      <c r="I589" s="92">
        <f t="shared" si="315"/>
        <v>43144.1</v>
      </c>
    </row>
    <row r="590" spans="1:9">
      <c r="A590" s="185" t="s">
        <v>147</v>
      </c>
      <c r="B590" s="3"/>
      <c r="C590" s="186" t="s">
        <v>17</v>
      </c>
      <c r="D590" s="186" t="s">
        <v>34</v>
      </c>
      <c r="E590" s="20" t="s">
        <v>194</v>
      </c>
      <c r="F590" s="20"/>
      <c r="G590" s="7">
        <f>G591</f>
        <v>27107.5</v>
      </c>
      <c r="H590" s="7">
        <f t="shared" ref="H590:I590" si="316">H591</f>
        <v>43144.1</v>
      </c>
      <c r="I590" s="7">
        <f t="shared" si="316"/>
        <v>43144.1</v>
      </c>
    </row>
    <row r="591" spans="1:9" ht="31.5">
      <c r="A591" s="185" t="s">
        <v>751</v>
      </c>
      <c r="B591" s="3"/>
      <c r="C591" s="186" t="s">
        <v>17</v>
      </c>
      <c r="D591" s="186" t="s">
        <v>34</v>
      </c>
      <c r="E591" s="20" t="s">
        <v>195</v>
      </c>
      <c r="F591" s="20"/>
      <c r="G591" s="7">
        <f>G592+G595+G597</f>
        <v>27107.5</v>
      </c>
      <c r="H591" s="7">
        <f t="shared" ref="H591:I591" si="317">H592+H595+H597</f>
        <v>43144.1</v>
      </c>
      <c r="I591" s="7">
        <f t="shared" si="317"/>
        <v>43144.1</v>
      </c>
    </row>
    <row r="592" spans="1:9">
      <c r="A592" s="185" t="s">
        <v>35</v>
      </c>
      <c r="B592" s="3"/>
      <c r="C592" s="186" t="s">
        <v>17</v>
      </c>
      <c r="D592" s="186" t="s">
        <v>34</v>
      </c>
      <c r="E592" s="20" t="s">
        <v>197</v>
      </c>
      <c r="F592" s="20"/>
      <c r="G592" s="7">
        <f>SUM(G593:G594)</f>
        <v>252.70000000000002</v>
      </c>
      <c r="H592" s="7">
        <f>SUM(H593:H594)</f>
        <v>252.70000000000002</v>
      </c>
      <c r="I592" s="7">
        <f>SUM(I593:I594)</f>
        <v>252.70000000000002</v>
      </c>
    </row>
    <row r="593" spans="1:9" ht="31.5">
      <c r="A593" s="185" t="s">
        <v>22</v>
      </c>
      <c r="B593" s="3"/>
      <c r="C593" s="186" t="s">
        <v>17</v>
      </c>
      <c r="D593" s="186" t="s">
        <v>34</v>
      </c>
      <c r="E593" s="20" t="s">
        <v>197</v>
      </c>
      <c r="F593" s="20">
        <v>200</v>
      </c>
      <c r="G593" s="7">
        <v>251.3</v>
      </c>
      <c r="H593" s="7">
        <v>251.3</v>
      </c>
      <c r="I593" s="7">
        <v>251.3</v>
      </c>
    </row>
    <row r="594" spans="1:9">
      <c r="A594" s="185" t="s">
        <v>10</v>
      </c>
      <c r="B594" s="3"/>
      <c r="C594" s="186" t="s">
        <v>17</v>
      </c>
      <c r="D594" s="186" t="s">
        <v>34</v>
      </c>
      <c r="E594" s="20" t="s">
        <v>197</v>
      </c>
      <c r="F594" s="20">
        <v>800</v>
      </c>
      <c r="G594" s="7">
        <v>1.4</v>
      </c>
      <c r="H594" s="7">
        <v>1.4</v>
      </c>
      <c r="I594" s="7">
        <v>1.4</v>
      </c>
    </row>
    <row r="595" spans="1:9" ht="31.5">
      <c r="A595" s="185" t="s">
        <v>37</v>
      </c>
      <c r="B595" s="3"/>
      <c r="C595" s="186" t="s">
        <v>17</v>
      </c>
      <c r="D595" s="186" t="s">
        <v>34</v>
      </c>
      <c r="E595" s="20" t="s">
        <v>198</v>
      </c>
      <c r="F595" s="20"/>
      <c r="G595" s="7">
        <f>SUM(G596)</f>
        <v>333.7</v>
      </c>
      <c r="H595" s="7">
        <f>SUM(H596)</f>
        <v>333.7</v>
      </c>
      <c r="I595" s="7">
        <f>SUM(I596)</f>
        <v>333.7</v>
      </c>
    </row>
    <row r="596" spans="1:9" ht="31.5">
      <c r="A596" s="185" t="s">
        <v>22</v>
      </c>
      <c r="B596" s="3"/>
      <c r="C596" s="186" t="s">
        <v>17</v>
      </c>
      <c r="D596" s="186" t="s">
        <v>34</v>
      </c>
      <c r="E596" s="20" t="s">
        <v>198</v>
      </c>
      <c r="F596" s="20">
        <v>200</v>
      </c>
      <c r="G596" s="7">
        <v>333.7</v>
      </c>
      <c r="H596" s="7">
        <v>333.7</v>
      </c>
      <c r="I596" s="7">
        <v>333.7</v>
      </c>
    </row>
    <row r="597" spans="1:9" ht="31.5">
      <c r="A597" s="185" t="s">
        <v>38</v>
      </c>
      <c r="B597" s="3"/>
      <c r="C597" s="186" t="s">
        <v>17</v>
      </c>
      <c r="D597" s="186" t="s">
        <v>34</v>
      </c>
      <c r="E597" s="20" t="s">
        <v>199</v>
      </c>
      <c r="F597" s="20"/>
      <c r="G597" s="7">
        <f>SUM(G598:G598)</f>
        <v>26521.1</v>
      </c>
      <c r="H597" s="7">
        <f>SUM(H598:H598)</f>
        <v>42557.7</v>
      </c>
      <c r="I597" s="7">
        <f>SUM(I598:I598)</f>
        <v>42557.7</v>
      </c>
    </row>
    <row r="598" spans="1:9" ht="31.5">
      <c r="A598" s="185" t="s">
        <v>22</v>
      </c>
      <c r="B598" s="3"/>
      <c r="C598" s="186" t="s">
        <v>17</v>
      </c>
      <c r="D598" s="186" t="s">
        <v>34</v>
      </c>
      <c r="E598" s="20" t="s">
        <v>199</v>
      </c>
      <c r="F598" s="20">
        <v>200</v>
      </c>
      <c r="G598" s="7">
        <v>26521.1</v>
      </c>
      <c r="H598" s="7">
        <v>42557.7</v>
      </c>
      <c r="I598" s="7">
        <v>42557.7</v>
      </c>
    </row>
    <row r="599" spans="1:9">
      <c r="A599" s="185" t="s">
        <v>121</v>
      </c>
      <c r="B599" s="3"/>
      <c r="C599" s="186" t="s">
        <v>17</v>
      </c>
      <c r="D599" s="186" t="s">
        <v>34</v>
      </c>
      <c r="E599" s="186" t="s">
        <v>83</v>
      </c>
      <c r="F599" s="20"/>
      <c r="G599" s="7">
        <f t="shared" ref="G599:I600" si="318">SUM(G600)</f>
        <v>6000</v>
      </c>
      <c r="H599" s="7">
        <f t="shared" si="318"/>
        <v>30026.799999999999</v>
      </c>
      <c r="I599" s="7">
        <f t="shared" si="318"/>
        <v>41888.199999999997</v>
      </c>
    </row>
    <row r="600" spans="1:9" ht="47.25">
      <c r="A600" s="185" t="s">
        <v>752</v>
      </c>
      <c r="B600" s="3"/>
      <c r="C600" s="186" t="s">
        <v>17</v>
      </c>
      <c r="D600" s="186" t="s">
        <v>34</v>
      </c>
      <c r="E600" s="186" t="s">
        <v>85</v>
      </c>
      <c r="F600" s="20"/>
      <c r="G600" s="7">
        <f t="shared" si="318"/>
        <v>6000</v>
      </c>
      <c r="H600" s="7">
        <f t="shared" si="318"/>
        <v>30026.799999999999</v>
      </c>
      <c r="I600" s="7">
        <f t="shared" si="318"/>
        <v>41888.199999999997</v>
      </c>
    </row>
    <row r="601" spans="1:9">
      <c r="A601" s="185" t="s">
        <v>10</v>
      </c>
      <c r="B601" s="3"/>
      <c r="C601" s="186" t="s">
        <v>17</v>
      </c>
      <c r="D601" s="186" t="s">
        <v>34</v>
      </c>
      <c r="E601" s="186" t="s">
        <v>85</v>
      </c>
      <c r="F601" s="20">
        <v>800</v>
      </c>
      <c r="G601" s="7">
        <v>6000</v>
      </c>
      <c r="H601" s="7">
        <v>30026.799999999999</v>
      </c>
      <c r="I601" s="7">
        <v>41888.199999999997</v>
      </c>
    </row>
    <row r="602" spans="1:9">
      <c r="A602" s="185" t="s">
        <v>118</v>
      </c>
      <c r="B602" s="18"/>
      <c r="C602" s="186" t="s">
        <v>26</v>
      </c>
      <c r="D602" s="186"/>
      <c r="E602" s="186"/>
      <c r="F602" s="20"/>
      <c r="G602" s="7">
        <f>SUM(G603)</f>
        <v>23321.200000000001</v>
      </c>
      <c r="H602" s="7">
        <f t="shared" ref="H602:I602" si="319">SUM(H603)</f>
        <v>2973.2</v>
      </c>
      <c r="I602" s="7">
        <f t="shared" si="319"/>
        <v>3111.8</v>
      </c>
    </row>
    <row r="603" spans="1:9">
      <c r="A603" s="185" t="s">
        <v>70</v>
      </c>
      <c r="B603" s="18"/>
      <c r="C603" s="186" t="s">
        <v>26</v>
      </c>
      <c r="D603" s="186" t="s">
        <v>61</v>
      </c>
      <c r="E603" s="186"/>
      <c r="F603" s="20"/>
      <c r="G603" s="7">
        <f>SUM(G604)</f>
        <v>23321.200000000001</v>
      </c>
      <c r="H603" s="7">
        <f t="shared" ref="H603:I603" si="320">SUM(H604)</f>
        <v>2973.2</v>
      </c>
      <c r="I603" s="7">
        <f t="shared" si="320"/>
        <v>3111.8</v>
      </c>
    </row>
    <row r="604" spans="1:9">
      <c r="A604" s="185" t="s">
        <v>121</v>
      </c>
      <c r="B604" s="18"/>
      <c r="C604" s="186" t="s">
        <v>26</v>
      </c>
      <c r="D604" s="186" t="s">
        <v>61</v>
      </c>
      <c r="E604" s="186" t="s">
        <v>83</v>
      </c>
      <c r="F604" s="20"/>
      <c r="G604" s="7">
        <f>SUM(G605)</f>
        <v>23321.200000000001</v>
      </c>
      <c r="H604" s="7">
        <f t="shared" ref="H604:I604" si="321">SUM(H605)</f>
        <v>2973.2</v>
      </c>
      <c r="I604" s="7">
        <f t="shared" si="321"/>
        <v>3111.8</v>
      </c>
    </row>
    <row r="605" spans="1:9">
      <c r="A605" s="185" t="s">
        <v>124</v>
      </c>
      <c r="B605" s="18"/>
      <c r="C605" s="186" t="s">
        <v>26</v>
      </c>
      <c r="D605" s="186" t="s">
        <v>61</v>
      </c>
      <c r="E605" s="186" t="s">
        <v>123</v>
      </c>
      <c r="F605" s="20"/>
      <c r="G605" s="7">
        <f>SUM(G606)</f>
        <v>23321.200000000001</v>
      </c>
      <c r="H605" s="7">
        <f t="shared" ref="H605:I605" si="322">SUM(H606)</f>
        <v>2973.2</v>
      </c>
      <c r="I605" s="7">
        <f t="shared" si="322"/>
        <v>3111.8</v>
      </c>
    </row>
    <row r="606" spans="1:9">
      <c r="A606" s="185" t="s">
        <v>10</v>
      </c>
      <c r="B606" s="18"/>
      <c r="C606" s="186" t="s">
        <v>26</v>
      </c>
      <c r="D606" s="186" t="s">
        <v>61</v>
      </c>
      <c r="E606" s="186" t="s">
        <v>123</v>
      </c>
      <c r="F606" s="20">
        <v>800</v>
      </c>
      <c r="G606" s="7">
        <v>23321.200000000001</v>
      </c>
      <c r="H606" s="7">
        <v>2973.2</v>
      </c>
      <c r="I606" s="7">
        <v>3111.8</v>
      </c>
    </row>
    <row r="607" spans="1:9">
      <c r="A607" s="185" t="s">
        <v>46</v>
      </c>
      <c r="B607" s="18"/>
      <c r="C607" s="186" t="s">
        <v>47</v>
      </c>
      <c r="D607" s="186"/>
      <c r="E607" s="186"/>
      <c r="F607" s="20"/>
      <c r="G607" s="7">
        <f>SUM(G608)</f>
        <v>224.2</v>
      </c>
      <c r="H607" s="7">
        <f t="shared" ref="H607:I607" si="323">SUM(H608)</f>
        <v>224.2</v>
      </c>
      <c r="I607" s="7">
        <f t="shared" si="323"/>
        <v>224.2</v>
      </c>
    </row>
    <row r="608" spans="1:9">
      <c r="A608" s="2" t="s">
        <v>122</v>
      </c>
      <c r="B608" s="18"/>
      <c r="C608" s="186" t="s">
        <v>47</v>
      </c>
      <c r="D608" s="186" t="s">
        <v>61</v>
      </c>
      <c r="E608" s="186"/>
      <c r="F608" s="20"/>
      <c r="G608" s="7">
        <f>SUM(G609)</f>
        <v>224.2</v>
      </c>
      <c r="H608" s="7">
        <f t="shared" ref="H608:I612" si="324">SUM(H609)</f>
        <v>224.2</v>
      </c>
      <c r="I608" s="7">
        <f t="shared" si="324"/>
        <v>224.2</v>
      </c>
    </row>
    <row r="609" spans="1:9" s="93" customFormat="1" ht="31.5">
      <c r="A609" s="85" t="s">
        <v>724</v>
      </c>
      <c r="B609" s="102"/>
      <c r="C609" s="90" t="s">
        <v>47</v>
      </c>
      <c r="D609" s="90" t="s">
        <v>61</v>
      </c>
      <c r="E609" s="91" t="s">
        <v>193</v>
      </c>
      <c r="F609" s="91"/>
      <c r="G609" s="92">
        <f>SUM(G612)</f>
        <v>224.2</v>
      </c>
      <c r="H609" s="92">
        <f>SUM(H612)</f>
        <v>224.2</v>
      </c>
      <c r="I609" s="92">
        <f>SUM(I612)</f>
        <v>224.2</v>
      </c>
    </row>
    <row r="610" spans="1:9">
      <c r="A610" s="185" t="s">
        <v>147</v>
      </c>
      <c r="B610" s="3"/>
      <c r="C610" s="186" t="s">
        <v>47</v>
      </c>
      <c r="D610" s="186" t="s">
        <v>61</v>
      </c>
      <c r="E610" s="20" t="s">
        <v>194</v>
      </c>
      <c r="F610" s="20"/>
      <c r="G610" s="7">
        <f>G611</f>
        <v>224.2</v>
      </c>
      <c r="H610" s="7">
        <f t="shared" ref="H610:I610" si="325">H611</f>
        <v>224.2</v>
      </c>
      <c r="I610" s="7">
        <f t="shared" si="325"/>
        <v>224.2</v>
      </c>
    </row>
    <row r="611" spans="1:9" ht="31.5">
      <c r="A611" s="185" t="s">
        <v>751</v>
      </c>
      <c r="B611" s="3"/>
      <c r="C611" s="186" t="s">
        <v>47</v>
      </c>
      <c r="D611" s="186" t="s">
        <v>61</v>
      </c>
      <c r="E611" s="20" t="s">
        <v>195</v>
      </c>
      <c r="F611" s="20"/>
      <c r="G611" s="7">
        <f>G612</f>
        <v>224.2</v>
      </c>
      <c r="H611" s="7">
        <f t="shared" ref="H611:I611" si="326">H612</f>
        <v>224.2</v>
      </c>
      <c r="I611" s="7">
        <f t="shared" si="326"/>
        <v>224.2</v>
      </c>
    </row>
    <row r="612" spans="1:9" ht="31.5">
      <c r="A612" s="185" t="s">
        <v>38</v>
      </c>
      <c r="B612" s="18"/>
      <c r="C612" s="186" t="s">
        <v>47</v>
      </c>
      <c r="D612" s="186" t="s">
        <v>61</v>
      </c>
      <c r="E612" s="20" t="s">
        <v>199</v>
      </c>
      <c r="F612" s="20"/>
      <c r="G612" s="7">
        <f>SUM(G613)</f>
        <v>224.2</v>
      </c>
      <c r="H612" s="7">
        <f t="shared" si="324"/>
        <v>224.2</v>
      </c>
      <c r="I612" s="7">
        <f t="shared" si="324"/>
        <v>224.2</v>
      </c>
    </row>
    <row r="613" spans="1:9" ht="31.5">
      <c r="A613" s="185" t="s">
        <v>22</v>
      </c>
      <c r="B613" s="18"/>
      <c r="C613" s="186" t="s">
        <v>47</v>
      </c>
      <c r="D613" s="186" t="s">
        <v>61</v>
      </c>
      <c r="E613" s="20" t="s">
        <v>199</v>
      </c>
      <c r="F613" s="20">
        <v>200</v>
      </c>
      <c r="G613" s="7">
        <v>224.2</v>
      </c>
      <c r="H613" s="7">
        <v>224.2</v>
      </c>
      <c r="I613" s="7">
        <v>224.2</v>
      </c>
    </row>
    <row r="614" spans="1:9">
      <c r="A614" s="185" t="s">
        <v>13</v>
      </c>
      <c r="B614" s="3"/>
      <c r="C614" s="186" t="s">
        <v>14</v>
      </c>
      <c r="D614" s="186"/>
      <c r="E614" s="20"/>
      <c r="F614" s="20"/>
      <c r="G614" s="7">
        <f t="shared" ref="G614:I617" si="327">SUM(G615)</f>
        <v>258732.6</v>
      </c>
      <c r="H614" s="7">
        <f t="shared" si="327"/>
        <v>0</v>
      </c>
      <c r="I614" s="7">
        <f t="shared" si="327"/>
        <v>0</v>
      </c>
    </row>
    <row r="615" spans="1:9">
      <c r="A615" s="185" t="s">
        <v>25</v>
      </c>
      <c r="B615" s="3"/>
      <c r="C615" s="186" t="s">
        <v>14</v>
      </c>
      <c r="D615" s="186" t="s">
        <v>26</v>
      </c>
      <c r="E615" s="20"/>
      <c r="F615" s="20"/>
      <c r="G615" s="7">
        <f t="shared" si="327"/>
        <v>258732.6</v>
      </c>
      <c r="H615" s="7">
        <f t="shared" si="327"/>
        <v>0</v>
      </c>
      <c r="I615" s="7">
        <f t="shared" si="327"/>
        <v>0</v>
      </c>
    </row>
    <row r="616" spans="1:9">
      <c r="A616" s="185" t="s">
        <v>121</v>
      </c>
      <c r="B616" s="3"/>
      <c r="C616" s="186" t="s">
        <v>14</v>
      </c>
      <c r="D616" s="186" t="s">
        <v>26</v>
      </c>
      <c r="E616" s="186" t="s">
        <v>83</v>
      </c>
      <c r="F616" s="20"/>
      <c r="G616" s="7">
        <f t="shared" si="327"/>
        <v>258732.6</v>
      </c>
      <c r="H616" s="7">
        <f t="shared" si="327"/>
        <v>0</v>
      </c>
      <c r="I616" s="7">
        <f t="shared" si="327"/>
        <v>0</v>
      </c>
    </row>
    <row r="617" spans="1:9" ht="31.5">
      <c r="A617" s="185" t="s">
        <v>117</v>
      </c>
      <c r="B617" s="3"/>
      <c r="C617" s="186" t="s">
        <v>14</v>
      </c>
      <c r="D617" s="186" t="s">
        <v>26</v>
      </c>
      <c r="E617" s="20" t="s">
        <v>86</v>
      </c>
      <c r="F617" s="20"/>
      <c r="G617" s="7">
        <f t="shared" si="327"/>
        <v>258732.6</v>
      </c>
      <c r="H617" s="7">
        <f t="shared" si="327"/>
        <v>0</v>
      </c>
      <c r="I617" s="7">
        <f t="shared" si="327"/>
        <v>0</v>
      </c>
    </row>
    <row r="618" spans="1:9">
      <c r="A618" s="185" t="s">
        <v>10</v>
      </c>
      <c r="B618" s="3"/>
      <c r="C618" s="186" t="s">
        <v>14</v>
      </c>
      <c r="D618" s="186" t="s">
        <v>26</v>
      </c>
      <c r="E618" s="20" t="s">
        <v>86</v>
      </c>
      <c r="F618" s="20">
        <v>800</v>
      </c>
      <c r="G618" s="7">
        <f>260482.6-1750</f>
        <v>258732.6</v>
      </c>
      <c r="H618" s="7"/>
      <c r="I618" s="7"/>
    </row>
    <row r="619" spans="1:9">
      <c r="A619" s="185" t="s">
        <v>740</v>
      </c>
      <c r="B619" s="3"/>
      <c r="C619" s="186" t="s">
        <v>34</v>
      </c>
      <c r="D619" s="186" t="s">
        <v>15</v>
      </c>
      <c r="E619" s="20"/>
      <c r="F619" s="20"/>
      <c r="G619" s="7">
        <f>G620</f>
        <v>30000</v>
      </c>
      <c r="H619" s="7">
        <f t="shared" ref="H619:I619" si="328">H620</f>
        <v>12000</v>
      </c>
      <c r="I619" s="7">
        <f t="shared" si="328"/>
        <v>0</v>
      </c>
    </row>
    <row r="620" spans="1:9">
      <c r="A620" s="185" t="s">
        <v>741</v>
      </c>
      <c r="B620" s="3"/>
      <c r="C620" s="186" t="s">
        <v>34</v>
      </c>
      <c r="D620" s="186" t="s">
        <v>17</v>
      </c>
      <c r="E620" s="20"/>
      <c r="F620" s="20"/>
      <c r="G620" s="7">
        <f>G622</f>
        <v>30000</v>
      </c>
      <c r="H620" s="7">
        <f>H622</f>
        <v>12000</v>
      </c>
      <c r="I620" s="7">
        <f>I622</f>
        <v>0</v>
      </c>
    </row>
    <row r="621" spans="1:9" ht="31.5">
      <c r="A621" s="85" t="s">
        <v>724</v>
      </c>
      <c r="B621" s="94"/>
      <c r="C621" s="90" t="s">
        <v>34</v>
      </c>
      <c r="D621" s="90" t="s">
        <v>17</v>
      </c>
      <c r="E621" s="91" t="s">
        <v>193</v>
      </c>
      <c r="F621" s="20"/>
      <c r="G621" s="7">
        <f>G622</f>
        <v>30000</v>
      </c>
      <c r="H621" s="7">
        <f t="shared" ref="H621:I621" si="329">H622</f>
        <v>12000</v>
      </c>
      <c r="I621" s="7">
        <f t="shared" si="329"/>
        <v>0</v>
      </c>
    </row>
    <row r="622" spans="1:9">
      <c r="A622" s="185" t="s">
        <v>147</v>
      </c>
      <c r="B622" s="3"/>
      <c r="C622" s="186" t="s">
        <v>34</v>
      </c>
      <c r="D622" s="186" t="s">
        <v>17</v>
      </c>
      <c r="E622" s="20" t="s">
        <v>194</v>
      </c>
      <c r="F622" s="20"/>
      <c r="G622" s="7">
        <f>G623</f>
        <v>30000</v>
      </c>
      <c r="H622" s="7">
        <f>H625</f>
        <v>12000</v>
      </c>
      <c r="I622" s="7">
        <f>I625</f>
        <v>0</v>
      </c>
    </row>
    <row r="623" spans="1:9" ht="31.5">
      <c r="A623" s="176" t="s">
        <v>823</v>
      </c>
      <c r="B623" s="3"/>
      <c r="C623" s="186" t="s">
        <v>34</v>
      </c>
      <c r="D623" s="186" t="s">
        <v>17</v>
      </c>
      <c r="E623" s="20" t="s">
        <v>742</v>
      </c>
      <c r="F623" s="20"/>
      <c r="G623" s="7">
        <f>G625</f>
        <v>30000</v>
      </c>
      <c r="H623" s="7">
        <f t="shared" ref="H623:I623" si="330">H625</f>
        <v>12000</v>
      </c>
      <c r="I623" s="7">
        <f t="shared" si="330"/>
        <v>0</v>
      </c>
    </row>
    <row r="624" spans="1:9">
      <c r="A624" s="177" t="s">
        <v>743</v>
      </c>
      <c r="B624" s="3"/>
      <c r="C624" s="186" t="s">
        <v>34</v>
      </c>
      <c r="D624" s="186" t="s">
        <v>17</v>
      </c>
      <c r="E624" s="20" t="s">
        <v>873</v>
      </c>
      <c r="F624" s="20"/>
      <c r="G624" s="7">
        <f>G625</f>
        <v>30000</v>
      </c>
      <c r="H624" s="7">
        <f t="shared" ref="H624:I624" si="331">H625</f>
        <v>12000</v>
      </c>
      <c r="I624" s="7">
        <f t="shared" si="331"/>
        <v>0</v>
      </c>
    </row>
    <row r="625" spans="1:9">
      <c r="A625" s="185" t="s">
        <v>740</v>
      </c>
      <c r="B625" s="3"/>
      <c r="C625" s="186" t="s">
        <v>34</v>
      </c>
      <c r="D625" s="186" t="s">
        <v>17</v>
      </c>
      <c r="E625" s="20" t="s">
        <v>873</v>
      </c>
      <c r="F625" s="20">
        <v>700</v>
      </c>
      <c r="G625" s="7">
        <v>30000</v>
      </c>
      <c r="H625" s="7">
        <v>12000</v>
      </c>
      <c r="I625" s="7">
        <v>0</v>
      </c>
    </row>
    <row r="626" spans="1:9" ht="31.5">
      <c r="A626" s="60" t="s">
        <v>700</v>
      </c>
      <c r="B626" s="86" t="s">
        <v>233</v>
      </c>
      <c r="C626" s="55"/>
      <c r="D626" s="55"/>
      <c r="E626" s="52"/>
      <c r="F626" s="52"/>
      <c r="G626" s="58">
        <f>G627+G634</f>
        <v>1050148.4999999998</v>
      </c>
      <c r="H626" s="58">
        <f t="shared" ref="H626:I626" si="332">H627+H634</f>
        <v>1072156</v>
      </c>
      <c r="I626" s="58">
        <f t="shared" si="332"/>
        <v>1094038.7</v>
      </c>
    </row>
    <row r="627" spans="1:9">
      <c r="A627" s="185" t="s">
        <v>46</v>
      </c>
      <c r="B627" s="23"/>
      <c r="C627" s="186" t="s">
        <v>47</v>
      </c>
      <c r="D627" s="186" t="s">
        <v>15</v>
      </c>
      <c r="E627" s="20"/>
      <c r="F627" s="20"/>
      <c r="G627" s="7">
        <f t="shared" ref="G627:I632" si="333">G628</f>
        <v>49</v>
      </c>
      <c r="H627" s="7">
        <f t="shared" ref="H627:I628" si="334">H628</f>
        <v>49</v>
      </c>
      <c r="I627" s="7">
        <f t="shared" si="334"/>
        <v>49</v>
      </c>
    </row>
    <row r="628" spans="1:9">
      <c r="A628" s="185" t="s">
        <v>113</v>
      </c>
      <c r="B628" s="23"/>
      <c r="C628" s="186" t="s">
        <v>47</v>
      </c>
      <c r="D628" s="186" t="s">
        <v>61</v>
      </c>
      <c r="E628" s="20"/>
      <c r="F628" s="20"/>
      <c r="G628" s="7">
        <f t="shared" si="333"/>
        <v>49</v>
      </c>
      <c r="H628" s="7">
        <f t="shared" si="334"/>
        <v>49</v>
      </c>
      <c r="I628" s="7">
        <f t="shared" si="334"/>
        <v>49</v>
      </c>
    </row>
    <row r="629" spans="1:9" s="93" customFormat="1" ht="31.5">
      <c r="A629" s="85" t="s">
        <v>725</v>
      </c>
      <c r="B629" s="89"/>
      <c r="C629" s="90" t="s">
        <v>47</v>
      </c>
      <c r="D629" s="90" t="s">
        <v>61</v>
      </c>
      <c r="E629" s="91" t="s">
        <v>191</v>
      </c>
      <c r="F629" s="91"/>
      <c r="G629" s="92">
        <f t="shared" si="333"/>
        <v>49</v>
      </c>
      <c r="H629" s="92">
        <f t="shared" ref="H629:I630" si="335">H630</f>
        <v>49</v>
      </c>
      <c r="I629" s="92">
        <f t="shared" si="335"/>
        <v>49</v>
      </c>
    </row>
    <row r="630" spans="1:9">
      <c r="A630" s="185" t="s">
        <v>143</v>
      </c>
      <c r="B630" s="23"/>
      <c r="C630" s="186" t="s">
        <v>47</v>
      </c>
      <c r="D630" s="186" t="s">
        <v>61</v>
      </c>
      <c r="E630" s="20" t="s">
        <v>192</v>
      </c>
      <c r="F630" s="20"/>
      <c r="G630" s="7">
        <f t="shared" si="333"/>
        <v>49</v>
      </c>
      <c r="H630" s="7">
        <f t="shared" si="335"/>
        <v>49</v>
      </c>
      <c r="I630" s="7">
        <f t="shared" si="335"/>
        <v>49</v>
      </c>
    </row>
    <row r="631" spans="1:9" ht="31.5">
      <c r="A631" s="201" t="s">
        <v>359</v>
      </c>
      <c r="B631" s="198"/>
      <c r="C631" s="198" t="s">
        <v>47</v>
      </c>
      <c r="D631" s="198" t="s">
        <v>61</v>
      </c>
      <c r="E631" s="204" t="s">
        <v>337</v>
      </c>
      <c r="F631" s="199"/>
      <c r="G631" s="200">
        <f t="shared" si="333"/>
        <v>49</v>
      </c>
      <c r="H631" s="200">
        <f t="shared" si="333"/>
        <v>49</v>
      </c>
      <c r="I631" s="200">
        <f t="shared" si="333"/>
        <v>49</v>
      </c>
    </row>
    <row r="632" spans="1:9" ht="31.5">
      <c r="A632" s="201" t="s">
        <v>343</v>
      </c>
      <c r="B632" s="202"/>
      <c r="C632" s="198" t="s">
        <v>47</v>
      </c>
      <c r="D632" s="198" t="s">
        <v>61</v>
      </c>
      <c r="E632" s="198" t="s">
        <v>344</v>
      </c>
      <c r="F632" s="203"/>
      <c r="G632" s="200">
        <f t="shared" si="333"/>
        <v>49</v>
      </c>
      <c r="H632" s="200">
        <f t="shared" si="333"/>
        <v>49</v>
      </c>
      <c r="I632" s="200">
        <f t="shared" si="333"/>
        <v>49</v>
      </c>
    </row>
    <row r="633" spans="1:9" ht="31.5">
      <c r="A633" s="201" t="s">
        <v>22</v>
      </c>
      <c r="B633" s="202"/>
      <c r="C633" s="198" t="s">
        <v>47</v>
      </c>
      <c r="D633" s="198" t="s">
        <v>61</v>
      </c>
      <c r="E633" s="198" t="s">
        <v>344</v>
      </c>
      <c r="F633" s="203">
        <v>200</v>
      </c>
      <c r="G633" s="200">
        <v>49</v>
      </c>
      <c r="H633" s="200">
        <v>49</v>
      </c>
      <c r="I633" s="200">
        <v>49</v>
      </c>
    </row>
    <row r="634" spans="1:9">
      <c r="A634" s="185" t="s">
        <v>13</v>
      </c>
      <c r="B634" s="23"/>
      <c r="C634" s="186" t="s">
        <v>14</v>
      </c>
      <c r="D634" s="186" t="s">
        <v>15</v>
      </c>
      <c r="E634" s="20"/>
      <c r="F634" s="20"/>
      <c r="G634" s="7">
        <f>G635+G641+G716+G733</f>
        <v>1050099.4999999998</v>
      </c>
      <c r="H634" s="7">
        <f>H635+H641+H716+H733</f>
        <v>1072107</v>
      </c>
      <c r="I634" s="7">
        <f>I635+I641+I716+I733</f>
        <v>1093989.7</v>
      </c>
    </row>
    <row r="635" spans="1:9">
      <c r="A635" s="185" t="s">
        <v>16</v>
      </c>
      <c r="B635" s="23"/>
      <c r="C635" s="186" t="s">
        <v>14</v>
      </c>
      <c r="D635" s="186" t="s">
        <v>17</v>
      </c>
      <c r="E635" s="20"/>
      <c r="F635" s="20"/>
      <c r="G635" s="7">
        <f>G636</f>
        <v>32000</v>
      </c>
      <c r="H635" s="7">
        <f t="shared" ref="H635:I635" si="336">H636</f>
        <v>32000</v>
      </c>
      <c r="I635" s="7">
        <f t="shared" si="336"/>
        <v>32000</v>
      </c>
    </row>
    <row r="636" spans="1:9" s="93" customFormat="1" ht="31.5">
      <c r="A636" s="85" t="s">
        <v>725</v>
      </c>
      <c r="B636" s="89"/>
      <c r="C636" s="90" t="s">
        <v>14</v>
      </c>
      <c r="D636" s="90" t="s">
        <v>17</v>
      </c>
      <c r="E636" s="91" t="s">
        <v>191</v>
      </c>
      <c r="F636" s="91"/>
      <c r="G636" s="92">
        <f>G637</f>
        <v>32000</v>
      </c>
      <c r="H636" s="92">
        <f t="shared" ref="H636:I639" si="337">H637</f>
        <v>32000</v>
      </c>
      <c r="I636" s="92">
        <f t="shared" si="337"/>
        <v>32000</v>
      </c>
    </row>
    <row r="637" spans="1:9">
      <c r="A637" s="185" t="s">
        <v>143</v>
      </c>
      <c r="B637" s="23"/>
      <c r="C637" s="186" t="s">
        <v>14</v>
      </c>
      <c r="D637" s="186" t="s">
        <v>17</v>
      </c>
      <c r="E637" s="20" t="s">
        <v>192</v>
      </c>
      <c r="F637" s="20"/>
      <c r="G637" s="7">
        <f>G638</f>
        <v>32000</v>
      </c>
      <c r="H637" s="7">
        <f t="shared" si="337"/>
        <v>32000</v>
      </c>
      <c r="I637" s="7">
        <f t="shared" si="337"/>
        <v>32000</v>
      </c>
    </row>
    <row r="638" spans="1:9" ht="31.5">
      <c r="A638" s="185" t="s">
        <v>357</v>
      </c>
      <c r="B638" s="23"/>
      <c r="C638" s="186" t="s">
        <v>14</v>
      </c>
      <c r="D638" s="186" t="s">
        <v>17</v>
      </c>
      <c r="E638" s="20" t="s">
        <v>288</v>
      </c>
      <c r="F638" s="20"/>
      <c r="G638" s="7">
        <f>G639</f>
        <v>32000</v>
      </c>
      <c r="H638" s="7">
        <f t="shared" si="337"/>
        <v>32000</v>
      </c>
      <c r="I638" s="7">
        <f t="shared" si="337"/>
        <v>32000</v>
      </c>
    </row>
    <row r="639" spans="1:9" ht="31.5">
      <c r="A639" s="185" t="s">
        <v>291</v>
      </c>
      <c r="B639" s="23"/>
      <c r="C639" s="186" t="s">
        <v>14</v>
      </c>
      <c r="D639" s="186" t="s">
        <v>17</v>
      </c>
      <c r="E639" s="20" t="s">
        <v>292</v>
      </c>
      <c r="F639" s="20"/>
      <c r="G639" s="7">
        <f>G640</f>
        <v>32000</v>
      </c>
      <c r="H639" s="7">
        <f t="shared" si="337"/>
        <v>32000</v>
      </c>
      <c r="I639" s="7">
        <f t="shared" si="337"/>
        <v>32000</v>
      </c>
    </row>
    <row r="640" spans="1:9">
      <c r="A640" s="185" t="s">
        <v>19</v>
      </c>
      <c r="B640" s="23"/>
      <c r="C640" s="186" t="s">
        <v>14</v>
      </c>
      <c r="D640" s="186" t="s">
        <v>17</v>
      </c>
      <c r="E640" s="20" t="s">
        <v>292</v>
      </c>
      <c r="F640" s="20">
        <v>300</v>
      </c>
      <c r="G640" s="7">
        <v>32000</v>
      </c>
      <c r="H640" s="7">
        <v>32000</v>
      </c>
      <c r="I640" s="7">
        <v>32000</v>
      </c>
    </row>
    <row r="641" spans="1:9">
      <c r="A641" s="185" t="s">
        <v>23</v>
      </c>
      <c r="B641" s="23"/>
      <c r="C641" s="186" t="s">
        <v>14</v>
      </c>
      <c r="D641" s="186" t="s">
        <v>24</v>
      </c>
      <c r="E641" s="20"/>
      <c r="F641" s="20"/>
      <c r="G641" s="7">
        <f>G642+G711</f>
        <v>758614.79999999993</v>
      </c>
      <c r="H641" s="7">
        <f>H642+H711</f>
        <v>771222.9</v>
      </c>
      <c r="I641" s="7">
        <f>I642+I711</f>
        <v>786395.7</v>
      </c>
    </row>
    <row r="642" spans="1:9" s="93" customFormat="1" ht="31.5">
      <c r="A642" s="85" t="s">
        <v>725</v>
      </c>
      <c r="B642" s="89"/>
      <c r="C642" s="90" t="s">
        <v>14</v>
      </c>
      <c r="D642" s="90" t="s">
        <v>24</v>
      </c>
      <c r="E642" s="91" t="s">
        <v>191</v>
      </c>
      <c r="F642" s="91"/>
      <c r="G642" s="92">
        <f>G643</f>
        <v>754287.2</v>
      </c>
      <c r="H642" s="92">
        <f t="shared" ref="H642:I642" si="338">H643</f>
        <v>766895.3</v>
      </c>
      <c r="I642" s="92">
        <f t="shared" si="338"/>
        <v>782068.1</v>
      </c>
    </row>
    <row r="643" spans="1:9">
      <c r="A643" s="185" t="s">
        <v>143</v>
      </c>
      <c r="B643" s="23"/>
      <c r="C643" s="186" t="s">
        <v>14</v>
      </c>
      <c r="D643" s="186" t="s">
        <v>24</v>
      </c>
      <c r="E643" s="20" t="s">
        <v>192</v>
      </c>
      <c r="F643" s="20"/>
      <c r="G643" s="7">
        <f>G644+G648+G705+G708</f>
        <v>754287.2</v>
      </c>
      <c r="H643" s="7">
        <f>H644+H648+H705+H708</f>
        <v>766895.3</v>
      </c>
      <c r="I643" s="7">
        <f>I644+I648+I705+I708</f>
        <v>782068.1</v>
      </c>
    </row>
    <row r="644" spans="1:9" ht="31.5">
      <c r="A644" s="185" t="s">
        <v>293</v>
      </c>
      <c r="B644" s="23"/>
      <c r="C644" s="186" t="s">
        <v>14</v>
      </c>
      <c r="D644" s="186" t="s">
        <v>24</v>
      </c>
      <c r="E644" s="20" t="s">
        <v>294</v>
      </c>
      <c r="F644" s="20"/>
      <c r="G644" s="7">
        <f>G645</f>
        <v>1540</v>
      </c>
      <c r="H644" s="7">
        <f t="shared" ref="H644:I645" si="339">H645</f>
        <v>2058</v>
      </c>
      <c r="I644" s="7">
        <f t="shared" si="339"/>
        <v>2058</v>
      </c>
    </row>
    <row r="645" spans="1:9">
      <c r="A645" s="185" t="s">
        <v>204</v>
      </c>
      <c r="B645" s="23"/>
      <c r="C645" s="186" t="s">
        <v>14</v>
      </c>
      <c r="D645" s="186" t="s">
        <v>24</v>
      </c>
      <c r="E645" s="20" t="s">
        <v>295</v>
      </c>
      <c r="F645" s="20"/>
      <c r="G645" s="7">
        <f>G646+G647</f>
        <v>1540</v>
      </c>
      <c r="H645" s="7">
        <f t="shared" si="339"/>
        <v>2058</v>
      </c>
      <c r="I645" s="7">
        <f t="shared" si="339"/>
        <v>2058</v>
      </c>
    </row>
    <row r="646" spans="1:9" ht="31.5">
      <c r="A646" s="185" t="s">
        <v>22</v>
      </c>
      <c r="B646" s="23"/>
      <c r="C646" s="186" t="s">
        <v>14</v>
      </c>
      <c r="D646" s="186" t="s">
        <v>24</v>
      </c>
      <c r="E646" s="20" t="s">
        <v>295</v>
      </c>
      <c r="F646" s="20">
        <v>200</v>
      </c>
      <c r="G646" s="7">
        <v>1540</v>
      </c>
      <c r="H646" s="7">
        <v>2058</v>
      </c>
      <c r="I646" s="7">
        <v>2058</v>
      </c>
    </row>
    <row r="647" spans="1:9" hidden="1">
      <c r="A647" s="185" t="s">
        <v>10</v>
      </c>
      <c r="B647" s="23"/>
      <c r="C647" s="186" t="s">
        <v>14</v>
      </c>
      <c r="D647" s="186" t="s">
        <v>24</v>
      </c>
      <c r="E647" s="20" t="s">
        <v>295</v>
      </c>
      <c r="F647" s="20">
        <v>800</v>
      </c>
      <c r="G647" s="7"/>
      <c r="H647" s="7"/>
      <c r="I647" s="7"/>
    </row>
    <row r="648" spans="1:9" ht="31.5">
      <c r="A648" s="185" t="s">
        <v>357</v>
      </c>
      <c r="B648" s="23"/>
      <c r="C648" s="186" t="s">
        <v>14</v>
      </c>
      <c r="D648" s="186" t="s">
        <v>24</v>
      </c>
      <c r="E648" s="20" t="s">
        <v>288</v>
      </c>
      <c r="F648" s="20"/>
      <c r="G648" s="7">
        <f>G649+G652+G655+G658+G661+G664+G667+G670+G673+G676+G679+G682+G685+G703+G688+G690+G692+G694+G696+G698+G700</f>
        <v>745047.2</v>
      </c>
      <c r="H648" s="7">
        <f>H649+H652+H655+H658+H661+H664+H667+H670+H673+H676+H679+H682+H685+H703+H688+H690+H692+H694+H696+H698+H700</f>
        <v>757137.3</v>
      </c>
      <c r="I648" s="7">
        <f>I649+I652+I655+I658+I661+I664+I667+I670+I673+I676+I679+I682+I685+I703+I688+I690+I692+I694+I696+I698+I700</f>
        <v>772310.1</v>
      </c>
    </row>
    <row r="649" spans="1:9" ht="47.25">
      <c r="A649" s="185" t="s">
        <v>578</v>
      </c>
      <c r="B649" s="23"/>
      <c r="C649" s="186" t="s">
        <v>14</v>
      </c>
      <c r="D649" s="186" t="s">
        <v>24</v>
      </c>
      <c r="E649" s="20" t="s">
        <v>296</v>
      </c>
      <c r="F649" s="20"/>
      <c r="G649" s="7">
        <f>G650+G651</f>
        <v>172807</v>
      </c>
      <c r="H649" s="7">
        <f t="shared" ref="H649:I649" si="340">H650+H651</f>
        <v>179694.2</v>
      </c>
      <c r="I649" s="7">
        <f t="shared" si="340"/>
        <v>186857</v>
      </c>
    </row>
    <row r="650" spans="1:9" ht="31.5">
      <c r="A650" s="185" t="s">
        <v>22</v>
      </c>
      <c r="B650" s="23"/>
      <c r="C650" s="186" t="s">
        <v>14</v>
      </c>
      <c r="D650" s="186" t="s">
        <v>24</v>
      </c>
      <c r="E650" s="20" t="s">
        <v>296</v>
      </c>
      <c r="F650" s="20">
        <v>200</v>
      </c>
      <c r="G650" s="7">
        <v>2530.6</v>
      </c>
      <c r="H650" s="7">
        <v>2594.1999999999998</v>
      </c>
      <c r="I650" s="7">
        <v>2629</v>
      </c>
    </row>
    <row r="651" spans="1:9">
      <c r="A651" s="185" t="s">
        <v>19</v>
      </c>
      <c r="B651" s="23"/>
      <c r="C651" s="186" t="s">
        <v>14</v>
      </c>
      <c r="D651" s="186" t="s">
        <v>24</v>
      </c>
      <c r="E651" s="20" t="s">
        <v>296</v>
      </c>
      <c r="F651" s="20">
        <v>300</v>
      </c>
      <c r="G651" s="7">
        <v>170276.4</v>
      </c>
      <c r="H651" s="7">
        <v>177100</v>
      </c>
      <c r="I651" s="7">
        <v>184228</v>
      </c>
    </row>
    <row r="652" spans="1:9" ht="47.25">
      <c r="A652" s="185" t="s">
        <v>579</v>
      </c>
      <c r="B652" s="23"/>
      <c r="C652" s="186" t="s">
        <v>14</v>
      </c>
      <c r="D652" s="186" t="s">
        <v>24</v>
      </c>
      <c r="E652" s="20" t="s">
        <v>297</v>
      </c>
      <c r="F652" s="20"/>
      <c r="G652" s="7">
        <f>G653+G654</f>
        <v>8870.6999999999989</v>
      </c>
      <c r="H652" s="7">
        <f t="shared" ref="H652:I652" si="341">H653+H654</f>
        <v>9209.7999999999993</v>
      </c>
      <c r="I652" s="7">
        <f t="shared" si="341"/>
        <v>9562.5</v>
      </c>
    </row>
    <row r="653" spans="1:9" ht="31.5">
      <c r="A653" s="185" t="s">
        <v>22</v>
      </c>
      <c r="B653" s="23"/>
      <c r="C653" s="186" t="s">
        <v>14</v>
      </c>
      <c r="D653" s="186" t="s">
        <v>24</v>
      </c>
      <c r="E653" s="20" t="s">
        <v>297</v>
      </c>
      <c r="F653" s="20">
        <v>200</v>
      </c>
      <c r="G653" s="200">
        <v>129.80000000000001</v>
      </c>
      <c r="H653" s="200">
        <v>129</v>
      </c>
      <c r="I653" s="200">
        <v>127.7</v>
      </c>
    </row>
    <row r="654" spans="1:9">
      <c r="A654" s="185" t="s">
        <v>19</v>
      </c>
      <c r="B654" s="23"/>
      <c r="C654" s="186" t="s">
        <v>14</v>
      </c>
      <c r="D654" s="186" t="s">
        <v>24</v>
      </c>
      <c r="E654" s="20" t="s">
        <v>297</v>
      </c>
      <c r="F654" s="20">
        <v>300</v>
      </c>
      <c r="G654" s="200">
        <v>8740.9</v>
      </c>
      <c r="H654" s="200">
        <v>9080.7999999999993</v>
      </c>
      <c r="I654" s="200">
        <v>9434.7999999999993</v>
      </c>
    </row>
    <row r="655" spans="1:9" ht="31.5">
      <c r="A655" s="185" t="s">
        <v>581</v>
      </c>
      <c r="B655" s="23"/>
      <c r="C655" s="186" t="s">
        <v>14</v>
      </c>
      <c r="D655" s="186" t="s">
        <v>24</v>
      </c>
      <c r="E655" s="20" t="s">
        <v>298</v>
      </c>
      <c r="F655" s="20"/>
      <c r="G655" s="7">
        <f>G656+G657</f>
        <v>131111</v>
      </c>
      <c r="H655" s="7">
        <f t="shared" ref="H655:I655" si="342">H656+H657</f>
        <v>136334.70000000001</v>
      </c>
      <c r="I655" s="7">
        <f t="shared" si="342"/>
        <v>141767.29999999999</v>
      </c>
    </row>
    <row r="656" spans="1:9" ht="31.5">
      <c r="A656" s="185" t="s">
        <v>22</v>
      </c>
      <c r="B656" s="23"/>
      <c r="C656" s="186" t="s">
        <v>14</v>
      </c>
      <c r="D656" s="186" t="s">
        <v>24</v>
      </c>
      <c r="E656" s="20" t="s">
        <v>298</v>
      </c>
      <c r="F656" s="20">
        <v>200</v>
      </c>
      <c r="G656" s="200">
        <v>1898.4</v>
      </c>
      <c r="H656" s="200">
        <v>1926.7</v>
      </c>
      <c r="I656" s="200">
        <v>1947.9</v>
      </c>
    </row>
    <row r="657" spans="1:9">
      <c r="A657" s="185" t="s">
        <v>19</v>
      </c>
      <c r="B657" s="23"/>
      <c r="C657" s="186" t="s">
        <v>14</v>
      </c>
      <c r="D657" s="186" t="s">
        <v>24</v>
      </c>
      <c r="E657" s="20" t="s">
        <v>298</v>
      </c>
      <c r="F657" s="20">
        <v>300</v>
      </c>
      <c r="G657" s="200">
        <v>129212.6</v>
      </c>
      <c r="H657" s="200">
        <v>134408</v>
      </c>
      <c r="I657" s="200">
        <v>139819.4</v>
      </c>
    </row>
    <row r="658" spans="1:9" ht="80.25" customHeight="1">
      <c r="A658" s="185" t="s">
        <v>824</v>
      </c>
      <c r="B658" s="23"/>
      <c r="C658" s="186" t="s">
        <v>14</v>
      </c>
      <c r="D658" s="186" t="s">
        <v>24</v>
      </c>
      <c r="E658" s="20" t="s">
        <v>299</v>
      </c>
      <c r="F658" s="20"/>
      <c r="G658" s="7">
        <f>G659+G660</f>
        <v>325.5</v>
      </c>
      <c r="H658" s="7">
        <f t="shared" ref="H658:I658" si="343">H659+H660</f>
        <v>338.5</v>
      </c>
      <c r="I658" s="7">
        <f t="shared" si="343"/>
        <v>352</v>
      </c>
    </row>
    <row r="659" spans="1:9" ht="31.5">
      <c r="A659" s="185" t="s">
        <v>22</v>
      </c>
      <c r="B659" s="23"/>
      <c r="C659" s="186" t="s">
        <v>14</v>
      </c>
      <c r="D659" s="186" t="s">
        <v>24</v>
      </c>
      <c r="E659" s="20" t="s">
        <v>299</v>
      </c>
      <c r="F659" s="20">
        <v>200</v>
      </c>
      <c r="G659" s="200">
        <v>4.7</v>
      </c>
      <c r="H659" s="200">
        <v>4.9000000000000004</v>
      </c>
      <c r="I659" s="200">
        <v>5</v>
      </c>
    </row>
    <row r="660" spans="1:9">
      <c r="A660" s="185" t="s">
        <v>19</v>
      </c>
      <c r="B660" s="23"/>
      <c r="C660" s="186" t="s">
        <v>14</v>
      </c>
      <c r="D660" s="186" t="s">
        <v>24</v>
      </c>
      <c r="E660" s="20" t="s">
        <v>299</v>
      </c>
      <c r="F660" s="20">
        <v>300</v>
      </c>
      <c r="G660" s="200">
        <v>320.8</v>
      </c>
      <c r="H660" s="200">
        <v>333.6</v>
      </c>
      <c r="I660" s="200">
        <v>347</v>
      </c>
    </row>
    <row r="661" spans="1:9" ht="82.5" customHeight="1">
      <c r="A661" s="185" t="s">
        <v>825</v>
      </c>
      <c r="B661" s="23"/>
      <c r="C661" s="186" t="s">
        <v>14</v>
      </c>
      <c r="D661" s="186" t="s">
        <v>24</v>
      </c>
      <c r="E661" s="20" t="s">
        <v>300</v>
      </c>
      <c r="F661" s="20"/>
      <c r="G661" s="7">
        <f>G662+G663</f>
        <v>11.7</v>
      </c>
      <c r="H661" s="7">
        <f t="shared" ref="H661:I661" si="344">H662+H663</f>
        <v>11.7</v>
      </c>
      <c r="I661" s="7">
        <f t="shared" si="344"/>
        <v>11.7</v>
      </c>
    </row>
    <row r="662" spans="1:9" ht="31.5">
      <c r="A662" s="185" t="s">
        <v>22</v>
      </c>
      <c r="B662" s="23"/>
      <c r="C662" s="186" t="s">
        <v>14</v>
      </c>
      <c r="D662" s="186" t="s">
        <v>24</v>
      </c>
      <c r="E662" s="20" t="s">
        <v>300</v>
      </c>
      <c r="F662" s="20">
        <v>200</v>
      </c>
      <c r="G662" s="200">
        <v>0.2</v>
      </c>
      <c r="H662" s="200">
        <v>0.2</v>
      </c>
      <c r="I662" s="200">
        <v>0.2</v>
      </c>
    </row>
    <row r="663" spans="1:9">
      <c r="A663" s="185" t="s">
        <v>19</v>
      </c>
      <c r="B663" s="23"/>
      <c r="C663" s="186" t="s">
        <v>14</v>
      </c>
      <c r="D663" s="186" t="s">
        <v>24</v>
      </c>
      <c r="E663" s="20" t="s">
        <v>300</v>
      </c>
      <c r="F663" s="20">
        <v>300</v>
      </c>
      <c r="G663" s="200">
        <v>11.5</v>
      </c>
      <c r="H663" s="200">
        <v>11.5</v>
      </c>
      <c r="I663" s="200">
        <v>11.5</v>
      </c>
    </row>
    <row r="664" spans="1:9" ht="94.5">
      <c r="A664" s="185" t="s">
        <v>826</v>
      </c>
      <c r="B664" s="23"/>
      <c r="C664" s="186" t="s">
        <v>14</v>
      </c>
      <c r="D664" s="186" t="s">
        <v>24</v>
      </c>
      <c r="E664" s="20" t="s">
        <v>301</v>
      </c>
      <c r="F664" s="20"/>
      <c r="G664" s="7">
        <f>G665+G666</f>
        <v>24491.8</v>
      </c>
      <c r="H664" s="7">
        <f t="shared" ref="H664:I664" si="345">H665+H666</f>
        <v>23485.699999999997</v>
      </c>
      <c r="I664" s="7">
        <f t="shared" si="345"/>
        <v>22715.8</v>
      </c>
    </row>
    <row r="665" spans="1:9" ht="31.5">
      <c r="A665" s="185" t="s">
        <v>22</v>
      </c>
      <c r="B665" s="23"/>
      <c r="C665" s="186" t="s">
        <v>14</v>
      </c>
      <c r="D665" s="186" t="s">
        <v>24</v>
      </c>
      <c r="E665" s="20" t="s">
        <v>301</v>
      </c>
      <c r="F665" s="20">
        <v>200</v>
      </c>
      <c r="G665" s="200">
        <v>1195.8</v>
      </c>
      <c r="H665" s="200">
        <v>1113.0999999999999</v>
      </c>
      <c r="I665" s="200">
        <v>1121.2</v>
      </c>
    </row>
    <row r="666" spans="1:9">
      <c r="A666" s="185" t="s">
        <v>19</v>
      </c>
      <c r="B666" s="23"/>
      <c r="C666" s="186" t="s">
        <v>14</v>
      </c>
      <c r="D666" s="186" t="s">
        <v>24</v>
      </c>
      <c r="E666" s="20" t="s">
        <v>301</v>
      </c>
      <c r="F666" s="20">
        <v>300</v>
      </c>
      <c r="G666" s="200">
        <v>23296</v>
      </c>
      <c r="H666" s="200">
        <v>22372.6</v>
      </c>
      <c r="I666" s="200">
        <v>21594.6</v>
      </c>
    </row>
    <row r="667" spans="1:9" ht="31.5">
      <c r="A667" s="185" t="s">
        <v>586</v>
      </c>
      <c r="B667" s="23"/>
      <c r="C667" s="186" t="s">
        <v>14</v>
      </c>
      <c r="D667" s="186" t="s">
        <v>24</v>
      </c>
      <c r="E667" s="20" t="s">
        <v>302</v>
      </c>
      <c r="F667" s="20"/>
      <c r="G667" s="7">
        <f>G668+G669</f>
        <v>143073.60000000001</v>
      </c>
      <c r="H667" s="7">
        <f t="shared" ref="H667:I667" si="346">H668+H669</f>
        <v>143073.60000000001</v>
      </c>
      <c r="I667" s="7">
        <f t="shared" si="346"/>
        <v>143073.60000000001</v>
      </c>
    </row>
    <row r="668" spans="1:9" ht="31.5">
      <c r="A668" s="185" t="s">
        <v>22</v>
      </c>
      <c r="B668" s="23"/>
      <c r="C668" s="186" t="s">
        <v>14</v>
      </c>
      <c r="D668" s="186" t="s">
        <v>24</v>
      </c>
      <c r="E668" s="20" t="s">
        <v>302</v>
      </c>
      <c r="F668" s="20" t="s">
        <v>32</v>
      </c>
      <c r="G668" s="200">
        <v>2018.4</v>
      </c>
      <c r="H668" s="200">
        <v>2018.4</v>
      </c>
      <c r="I668" s="200">
        <v>2018.4</v>
      </c>
    </row>
    <row r="669" spans="1:9">
      <c r="A669" s="185" t="s">
        <v>19</v>
      </c>
      <c r="B669" s="23"/>
      <c r="C669" s="186" t="s">
        <v>14</v>
      </c>
      <c r="D669" s="186" t="s">
        <v>24</v>
      </c>
      <c r="E669" s="20" t="s">
        <v>302</v>
      </c>
      <c r="F669" s="20" t="s">
        <v>39</v>
      </c>
      <c r="G669" s="200">
        <v>141055.20000000001</v>
      </c>
      <c r="H669" s="200">
        <v>141055.20000000001</v>
      </c>
      <c r="I669" s="200">
        <v>141055.20000000001</v>
      </c>
    </row>
    <row r="670" spans="1:9" ht="47.25">
      <c r="A670" s="185" t="s">
        <v>587</v>
      </c>
      <c r="B670" s="23"/>
      <c r="C670" s="186" t="s">
        <v>14</v>
      </c>
      <c r="D670" s="186" t="s">
        <v>24</v>
      </c>
      <c r="E670" s="20" t="s">
        <v>303</v>
      </c>
      <c r="F670" s="20"/>
      <c r="G670" s="7">
        <f>G671+G672</f>
        <v>3846</v>
      </c>
      <c r="H670" s="7">
        <f t="shared" ref="H670:I670" si="347">H671+H672</f>
        <v>4290.3999999999996</v>
      </c>
      <c r="I670" s="7">
        <f t="shared" si="347"/>
        <v>4752.5</v>
      </c>
    </row>
    <row r="671" spans="1:9" ht="31.5">
      <c r="A671" s="185" t="s">
        <v>22</v>
      </c>
      <c r="B671" s="23"/>
      <c r="C671" s="186" t="s">
        <v>14</v>
      </c>
      <c r="D671" s="186" t="s">
        <v>24</v>
      </c>
      <c r="E671" s="20" t="s">
        <v>303</v>
      </c>
      <c r="F671" s="20" t="s">
        <v>32</v>
      </c>
      <c r="G671" s="200">
        <v>58.5</v>
      </c>
      <c r="H671" s="200">
        <v>65</v>
      </c>
      <c r="I671" s="200">
        <v>71.099999999999994</v>
      </c>
    </row>
    <row r="672" spans="1:9">
      <c r="A672" s="185" t="s">
        <v>19</v>
      </c>
      <c r="B672" s="23"/>
      <c r="C672" s="186" t="s">
        <v>14</v>
      </c>
      <c r="D672" s="186" t="s">
        <v>24</v>
      </c>
      <c r="E672" s="20" t="s">
        <v>303</v>
      </c>
      <c r="F672" s="20" t="s">
        <v>39</v>
      </c>
      <c r="G672" s="200">
        <v>3787.5</v>
      </c>
      <c r="H672" s="200">
        <v>4225.3999999999996</v>
      </c>
      <c r="I672" s="200">
        <v>4681.3999999999996</v>
      </c>
    </row>
    <row r="673" spans="1:10" ht="47.25">
      <c r="A673" s="185" t="s">
        <v>582</v>
      </c>
      <c r="B673" s="23"/>
      <c r="C673" s="186" t="s">
        <v>14</v>
      </c>
      <c r="D673" s="186" t="s">
        <v>24</v>
      </c>
      <c r="E673" s="20" t="s">
        <v>304</v>
      </c>
      <c r="F673" s="20"/>
      <c r="G673" s="7">
        <f>G674+G675</f>
        <v>3035.9</v>
      </c>
      <c r="H673" s="7">
        <f t="shared" ref="H673:I673" si="348">H674+H675</f>
        <v>3035.9</v>
      </c>
      <c r="I673" s="7">
        <f t="shared" si="348"/>
        <v>3035.9</v>
      </c>
    </row>
    <row r="674" spans="1:10" ht="31.5">
      <c r="A674" s="185" t="s">
        <v>22</v>
      </c>
      <c r="B674" s="23"/>
      <c r="C674" s="186" t="s">
        <v>14</v>
      </c>
      <c r="D674" s="186" t="s">
        <v>24</v>
      </c>
      <c r="E674" s="20" t="s">
        <v>304</v>
      </c>
      <c r="F674" s="20" t="s">
        <v>32</v>
      </c>
      <c r="G674" s="200">
        <v>43.3</v>
      </c>
      <c r="H674" s="200">
        <v>43.3</v>
      </c>
      <c r="I674" s="200">
        <v>43.3</v>
      </c>
    </row>
    <row r="675" spans="1:10">
      <c r="A675" s="185" t="s">
        <v>19</v>
      </c>
      <c r="B675" s="23"/>
      <c r="C675" s="186" t="s">
        <v>14</v>
      </c>
      <c r="D675" s="186" t="s">
        <v>24</v>
      </c>
      <c r="E675" s="20" t="s">
        <v>304</v>
      </c>
      <c r="F675" s="20" t="s">
        <v>39</v>
      </c>
      <c r="G675" s="200">
        <v>2992.6</v>
      </c>
      <c r="H675" s="200">
        <v>2992.6</v>
      </c>
      <c r="I675" s="200">
        <v>2992.6</v>
      </c>
    </row>
    <row r="676" spans="1:10" ht="31.5">
      <c r="A676" s="185" t="s">
        <v>588</v>
      </c>
      <c r="B676" s="23"/>
      <c r="C676" s="186" t="s">
        <v>14</v>
      </c>
      <c r="D676" s="186" t="s">
        <v>24</v>
      </c>
      <c r="E676" s="20" t="s">
        <v>305</v>
      </c>
      <c r="F676" s="20"/>
      <c r="G676" s="7">
        <f>G677+G678</f>
        <v>0.6</v>
      </c>
      <c r="H676" s="7">
        <f t="shared" ref="H676:I676" si="349">H677+H678</f>
        <v>0.6</v>
      </c>
      <c r="I676" s="7">
        <f t="shared" si="349"/>
        <v>0.6</v>
      </c>
    </row>
    <row r="677" spans="1:10" ht="31.5">
      <c r="A677" s="185" t="s">
        <v>22</v>
      </c>
      <c r="B677" s="23"/>
      <c r="C677" s="186" t="s">
        <v>14</v>
      </c>
      <c r="D677" s="186" t="s">
        <v>24</v>
      </c>
      <c r="E677" s="20" t="s">
        <v>305</v>
      </c>
      <c r="F677" s="20">
        <v>200</v>
      </c>
      <c r="G677" s="200">
        <v>0.1</v>
      </c>
      <c r="H677" s="200">
        <v>0.1</v>
      </c>
      <c r="I677" s="200">
        <v>0.1</v>
      </c>
    </row>
    <row r="678" spans="1:10">
      <c r="A678" s="185" t="s">
        <v>19</v>
      </c>
      <c r="B678" s="23"/>
      <c r="C678" s="186" t="s">
        <v>14</v>
      </c>
      <c r="D678" s="186" t="s">
        <v>24</v>
      </c>
      <c r="E678" s="20" t="s">
        <v>305</v>
      </c>
      <c r="F678" s="20" t="s">
        <v>39</v>
      </c>
      <c r="G678" s="200">
        <v>0.5</v>
      </c>
      <c r="H678" s="200">
        <v>0.5</v>
      </c>
      <c r="I678" s="200">
        <v>0.5</v>
      </c>
    </row>
    <row r="679" spans="1:10" ht="63">
      <c r="A679" s="185" t="s">
        <v>642</v>
      </c>
      <c r="B679" s="23"/>
      <c r="C679" s="186" t="s">
        <v>14</v>
      </c>
      <c r="D679" s="186" t="s">
        <v>24</v>
      </c>
      <c r="E679" s="20" t="s">
        <v>306</v>
      </c>
      <c r="F679" s="20"/>
      <c r="G679" s="7">
        <f>G680+G681</f>
        <v>16285.1</v>
      </c>
      <c r="H679" s="7">
        <f t="shared" ref="H679:I679" si="350">H680+H681</f>
        <v>16932.7</v>
      </c>
      <c r="I679" s="7">
        <f t="shared" si="350"/>
        <v>17606.199999999997</v>
      </c>
      <c r="J679" s="96"/>
    </row>
    <row r="680" spans="1:10" ht="40.5" customHeight="1">
      <c r="A680" s="185" t="s">
        <v>22</v>
      </c>
      <c r="B680" s="23"/>
      <c r="C680" s="186" t="s">
        <v>14</v>
      </c>
      <c r="D680" s="186" t="s">
        <v>24</v>
      </c>
      <c r="E680" s="20" t="s">
        <v>306</v>
      </c>
      <c r="F680" s="20" t="s">
        <v>32</v>
      </c>
      <c r="G680" s="200">
        <v>246.9</v>
      </c>
      <c r="H680" s="200">
        <v>256.8</v>
      </c>
      <c r="I680" s="200">
        <v>267.10000000000002</v>
      </c>
    </row>
    <row r="681" spans="1:10">
      <c r="A681" s="185" t="s">
        <v>19</v>
      </c>
      <c r="B681" s="23"/>
      <c r="C681" s="186" t="s">
        <v>14</v>
      </c>
      <c r="D681" s="186" t="s">
        <v>24</v>
      </c>
      <c r="E681" s="20" t="s">
        <v>306</v>
      </c>
      <c r="F681" s="20" t="s">
        <v>39</v>
      </c>
      <c r="G681" s="200">
        <v>16038.2</v>
      </c>
      <c r="H681" s="200">
        <v>16675.900000000001</v>
      </c>
      <c r="I681" s="200">
        <v>17339.099999999999</v>
      </c>
    </row>
    <row r="682" spans="1:10" ht="47.25">
      <c r="A682" s="185" t="s">
        <v>358</v>
      </c>
      <c r="B682" s="23"/>
      <c r="C682" s="186" t="s">
        <v>14</v>
      </c>
      <c r="D682" s="186" t="s">
        <v>24</v>
      </c>
      <c r="E682" s="20" t="s">
        <v>307</v>
      </c>
      <c r="F682" s="20"/>
      <c r="G682" s="7">
        <f>G683+G684</f>
        <v>20109.599999999999</v>
      </c>
      <c r="H682" s="7">
        <f t="shared" ref="H682:I682" si="351">H683+H684</f>
        <v>20902.5</v>
      </c>
      <c r="I682" s="7">
        <f t="shared" si="351"/>
        <v>21726.199999999997</v>
      </c>
    </row>
    <row r="683" spans="1:10" ht="31.5">
      <c r="A683" s="185" t="s">
        <v>22</v>
      </c>
      <c r="B683" s="23"/>
      <c r="C683" s="186" t="s">
        <v>14</v>
      </c>
      <c r="D683" s="186" t="s">
        <v>24</v>
      </c>
      <c r="E683" s="20" t="s">
        <v>307</v>
      </c>
      <c r="F683" s="20" t="s">
        <v>32</v>
      </c>
      <c r="G683" s="200">
        <v>300</v>
      </c>
      <c r="H683" s="200">
        <v>320.7</v>
      </c>
      <c r="I683" s="200">
        <v>300.10000000000002</v>
      </c>
    </row>
    <row r="684" spans="1:10">
      <c r="A684" s="185" t="s">
        <v>19</v>
      </c>
      <c r="B684" s="23"/>
      <c r="C684" s="186" t="s">
        <v>14</v>
      </c>
      <c r="D684" s="186" t="s">
        <v>24</v>
      </c>
      <c r="E684" s="20" t="s">
        <v>307</v>
      </c>
      <c r="F684" s="20" t="s">
        <v>39</v>
      </c>
      <c r="G684" s="200">
        <v>19809.599999999999</v>
      </c>
      <c r="H684" s="200">
        <v>20581.8</v>
      </c>
      <c r="I684" s="200">
        <v>21426.1</v>
      </c>
    </row>
    <row r="685" spans="1:10" ht="31.5">
      <c r="A685" s="185" t="s">
        <v>289</v>
      </c>
      <c r="B685" s="23"/>
      <c r="C685" s="186" t="s">
        <v>14</v>
      </c>
      <c r="D685" s="186" t="s">
        <v>24</v>
      </c>
      <c r="E685" s="20" t="s">
        <v>290</v>
      </c>
      <c r="F685" s="20"/>
      <c r="G685" s="7">
        <f>G686+G687</f>
        <v>139066.4</v>
      </c>
      <c r="H685" s="7">
        <f t="shared" ref="H685:I685" si="352">H686+H687</f>
        <v>138983.20000000001</v>
      </c>
      <c r="I685" s="7">
        <f t="shared" si="352"/>
        <v>138955.9</v>
      </c>
    </row>
    <row r="686" spans="1:10" ht="31.5">
      <c r="A686" s="185" t="s">
        <v>22</v>
      </c>
      <c r="B686" s="23"/>
      <c r="C686" s="186" t="s">
        <v>14</v>
      </c>
      <c r="D686" s="186" t="s">
        <v>24</v>
      </c>
      <c r="E686" s="20" t="s">
        <v>290</v>
      </c>
      <c r="F686" s="20" t="s">
        <v>32</v>
      </c>
      <c r="G686" s="200">
        <v>2446.4</v>
      </c>
      <c r="H686" s="200">
        <v>2363.1999999999998</v>
      </c>
      <c r="I686" s="200">
        <v>2335.9</v>
      </c>
    </row>
    <row r="687" spans="1:10">
      <c r="A687" s="185" t="s">
        <v>19</v>
      </c>
      <c r="B687" s="23"/>
      <c r="C687" s="186" t="s">
        <v>14</v>
      </c>
      <c r="D687" s="186" t="s">
        <v>24</v>
      </c>
      <c r="E687" s="20" t="s">
        <v>290</v>
      </c>
      <c r="F687" s="20" t="s">
        <v>39</v>
      </c>
      <c r="G687" s="200">
        <v>136620</v>
      </c>
      <c r="H687" s="200">
        <v>136620</v>
      </c>
      <c r="I687" s="200">
        <v>136620</v>
      </c>
    </row>
    <row r="688" spans="1:10">
      <c r="A688" s="185" t="s">
        <v>310</v>
      </c>
      <c r="B688" s="23"/>
      <c r="C688" s="186" t="s">
        <v>14</v>
      </c>
      <c r="D688" s="186" t="s">
        <v>24</v>
      </c>
      <c r="E688" s="20" t="s">
        <v>311</v>
      </c>
      <c r="F688" s="20"/>
      <c r="G688" s="7">
        <f>G689</f>
        <v>10000</v>
      </c>
      <c r="H688" s="7">
        <f t="shared" ref="H688:I688" si="353">H689</f>
        <v>10242.1</v>
      </c>
      <c r="I688" s="7">
        <f t="shared" si="353"/>
        <v>9968.1</v>
      </c>
    </row>
    <row r="689" spans="1:11">
      <c r="A689" s="185" t="s">
        <v>19</v>
      </c>
      <c r="B689" s="23"/>
      <c r="C689" s="20" t="s">
        <v>14</v>
      </c>
      <c r="D689" s="20" t="s">
        <v>24</v>
      </c>
      <c r="E689" s="20" t="s">
        <v>311</v>
      </c>
      <c r="F689" s="20">
        <v>300</v>
      </c>
      <c r="G689" s="7">
        <v>10000</v>
      </c>
      <c r="H689" s="7">
        <v>10242.1</v>
      </c>
      <c r="I689" s="7">
        <v>9968.1</v>
      </c>
    </row>
    <row r="690" spans="1:11" ht="31.5">
      <c r="A690" s="185" t="s">
        <v>312</v>
      </c>
      <c r="B690" s="23"/>
      <c r="C690" s="20" t="s">
        <v>14</v>
      </c>
      <c r="D690" s="20" t="s">
        <v>24</v>
      </c>
      <c r="E690" s="20" t="s">
        <v>313</v>
      </c>
      <c r="F690" s="20"/>
      <c r="G690" s="7">
        <f>G691</f>
        <v>2466.6</v>
      </c>
      <c r="H690" s="7">
        <f t="shared" ref="H690:I690" si="354">H691</f>
        <v>2723.9</v>
      </c>
      <c r="I690" s="7">
        <f t="shared" si="354"/>
        <v>2997.9</v>
      </c>
    </row>
    <row r="691" spans="1:11">
      <c r="A691" s="185" t="s">
        <v>19</v>
      </c>
      <c r="B691" s="23"/>
      <c r="C691" s="20" t="s">
        <v>14</v>
      </c>
      <c r="D691" s="20" t="s">
        <v>24</v>
      </c>
      <c r="E691" s="20" t="s">
        <v>313</v>
      </c>
      <c r="F691" s="20">
        <v>300</v>
      </c>
      <c r="G691" s="7">
        <v>2466.6</v>
      </c>
      <c r="H691" s="7">
        <v>2723.9</v>
      </c>
      <c r="I691" s="7">
        <v>2997.9</v>
      </c>
      <c r="K691" s="96"/>
    </row>
    <row r="692" spans="1:11" ht="31.5">
      <c r="A692" s="185" t="s">
        <v>314</v>
      </c>
      <c r="B692" s="23"/>
      <c r="C692" s="20" t="s">
        <v>14</v>
      </c>
      <c r="D692" s="20" t="s">
        <v>24</v>
      </c>
      <c r="E692" s="20" t="s">
        <v>315</v>
      </c>
      <c r="F692" s="20"/>
      <c r="G692" s="7">
        <f>G693</f>
        <v>1300</v>
      </c>
      <c r="H692" s="7">
        <f t="shared" ref="H692:I692" si="355">H693</f>
        <v>1300</v>
      </c>
      <c r="I692" s="7">
        <f t="shared" si="355"/>
        <v>1300</v>
      </c>
    </row>
    <row r="693" spans="1:11">
      <c r="A693" s="185" t="s">
        <v>19</v>
      </c>
      <c r="B693" s="23"/>
      <c r="C693" s="20" t="s">
        <v>14</v>
      </c>
      <c r="D693" s="20" t="s">
        <v>24</v>
      </c>
      <c r="E693" s="20" t="s">
        <v>315</v>
      </c>
      <c r="F693" s="20" t="s">
        <v>39</v>
      </c>
      <c r="G693" s="7">
        <v>1300</v>
      </c>
      <c r="H693" s="7">
        <v>1300</v>
      </c>
      <c r="I693" s="7">
        <v>1300</v>
      </c>
    </row>
    <row r="694" spans="1:11" ht="47.25">
      <c r="A694" s="185" t="s">
        <v>316</v>
      </c>
      <c r="B694" s="23"/>
      <c r="C694" s="20" t="s">
        <v>14</v>
      </c>
      <c r="D694" s="20" t="s">
        <v>24</v>
      </c>
      <c r="E694" s="20" t="s">
        <v>317</v>
      </c>
      <c r="F694" s="20"/>
      <c r="G694" s="7">
        <f>G695</f>
        <v>136.19999999999999</v>
      </c>
      <c r="H694" s="7">
        <f t="shared" ref="H694:I694" si="356">H695</f>
        <v>304</v>
      </c>
      <c r="I694" s="7">
        <f t="shared" si="356"/>
        <v>304</v>
      </c>
    </row>
    <row r="695" spans="1:11">
      <c r="A695" s="185" t="s">
        <v>19</v>
      </c>
      <c r="B695" s="23"/>
      <c r="C695" s="20" t="s">
        <v>14</v>
      </c>
      <c r="D695" s="20" t="s">
        <v>24</v>
      </c>
      <c r="E695" s="20" t="s">
        <v>317</v>
      </c>
      <c r="F695" s="20" t="s">
        <v>39</v>
      </c>
      <c r="G695" s="7">
        <v>136.19999999999999</v>
      </c>
      <c r="H695" s="7">
        <v>304</v>
      </c>
      <c r="I695" s="7">
        <v>304</v>
      </c>
    </row>
    <row r="696" spans="1:11" ht="47.25">
      <c r="A696" s="185" t="s">
        <v>318</v>
      </c>
      <c r="B696" s="23"/>
      <c r="C696" s="20" t="s">
        <v>14</v>
      </c>
      <c r="D696" s="20" t="s">
        <v>24</v>
      </c>
      <c r="E696" s="20" t="s">
        <v>319</v>
      </c>
      <c r="F696" s="20"/>
      <c r="G696" s="7">
        <f>G697</f>
        <v>50000</v>
      </c>
      <c r="H696" s="7">
        <f t="shared" ref="H696:I696" si="357">H697</f>
        <v>50000</v>
      </c>
      <c r="I696" s="7">
        <f t="shared" si="357"/>
        <v>50000</v>
      </c>
    </row>
    <row r="697" spans="1:11">
      <c r="A697" s="185" t="s">
        <v>19</v>
      </c>
      <c r="B697" s="23"/>
      <c r="C697" s="20" t="s">
        <v>14</v>
      </c>
      <c r="D697" s="20" t="s">
        <v>24</v>
      </c>
      <c r="E697" s="20" t="s">
        <v>319</v>
      </c>
      <c r="F697" s="20" t="s">
        <v>39</v>
      </c>
      <c r="G697" s="7">
        <v>50000</v>
      </c>
      <c r="H697" s="7">
        <v>50000</v>
      </c>
      <c r="I697" s="7">
        <v>50000</v>
      </c>
    </row>
    <row r="698" spans="1:11" ht="31.5" hidden="1">
      <c r="A698" s="185" t="s">
        <v>320</v>
      </c>
      <c r="B698" s="23"/>
      <c r="C698" s="20" t="s">
        <v>14</v>
      </c>
      <c r="D698" s="20" t="s">
        <v>24</v>
      </c>
      <c r="E698" s="20" t="s">
        <v>321</v>
      </c>
      <c r="F698" s="20"/>
      <c r="G698" s="7">
        <f>G699</f>
        <v>0</v>
      </c>
      <c r="H698" s="7">
        <f t="shared" ref="H698:I698" si="358">H699</f>
        <v>0</v>
      </c>
      <c r="I698" s="7">
        <f t="shared" si="358"/>
        <v>0</v>
      </c>
    </row>
    <row r="699" spans="1:11" hidden="1">
      <c r="A699" s="185" t="s">
        <v>19</v>
      </c>
      <c r="B699" s="23"/>
      <c r="C699" s="20" t="s">
        <v>14</v>
      </c>
      <c r="D699" s="20" t="s">
        <v>24</v>
      </c>
      <c r="E699" s="20" t="s">
        <v>321</v>
      </c>
      <c r="F699" s="20" t="s">
        <v>39</v>
      </c>
      <c r="G699" s="7"/>
      <c r="H699" s="7"/>
      <c r="I699" s="7"/>
    </row>
    <row r="700" spans="1:11">
      <c r="A700" s="185" t="s">
        <v>322</v>
      </c>
      <c r="B700" s="23"/>
      <c r="C700" s="20" t="s">
        <v>14</v>
      </c>
      <c r="D700" s="20" t="s">
        <v>24</v>
      </c>
      <c r="E700" s="20" t="s">
        <v>323</v>
      </c>
      <c r="F700" s="20"/>
      <c r="G700" s="7">
        <f>G701+G702</f>
        <v>1450.9</v>
      </c>
      <c r="H700" s="7">
        <f t="shared" ref="H700:I700" si="359">H701+H702</f>
        <v>1450.9</v>
      </c>
      <c r="I700" s="7">
        <f t="shared" si="359"/>
        <v>1450.9</v>
      </c>
    </row>
    <row r="701" spans="1:11" ht="31.5">
      <c r="A701" s="185" t="s">
        <v>22</v>
      </c>
      <c r="B701" s="23"/>
      <c r="C701" s="20" t="s">
        <v>14</v>
      </c>
      <c r="D701" s="20" t="s">
        <v>24</v>
      </c>
      <c r="E701" s="20" t="s">
        <v>323</v>
      </c>
      <c r="F701" s="20">
        <v>200</v>
      </c>
      <c r="G701" s="7">
        <v>670.9</v>
      </c>
      <c r="H701" s="7">
        <v>670.9</v>
      </c>
      <c r="I701" s="7">
        <v>670.9</v>
      </c>
    </row>
    <row r="702" spans="1:11">
      <c r="A702" s="185" t="s">
        <v>19</v>
      </c>
      <c r="B702" s="23"/>
      <c r="C702" s="20" t="s">
        <v>14</v>
      </c>
      <c r="D702" s="20" t="s">
        <v>24</v>
      </c>
      <c r="E702" s="20" t="s">
        <v>323</v>
      </c>
      <c r="F702" s="20">
        <v>300</v>
      </c>
      <c r="G702" s="7">
        <v>780</v>
      </c>
      <c r="H702" s="7">
        <v>780</v>
      </c>
      <c r="I702" s="7">
        <v>780</v>
      </c>
    </row>
    <row r="703" spans="1:11" ht="31.5">
      <c r="A703" s="185" t="s">
        <v>308</v>
      </c>
      <c r="B703" s="23"/>
      <c r="C703" s="186" t="s">
        <v>14</v>
      </c>
      <c r="D703" s="186" t="s">
        <v>24</v>
      </c>
      <c r="E703" s="20" t="s">
        <v>309</v>
      </c>
      <c r="F703" s="20"/>
      <c r="G703" s="7">
        <f>G704</f>
        <v>16658.599999999999</v>
      </c>
      <c r="H703" s="7">
        <f t="shared" ref="H703:I703" si="360">H704</f>
        <v>14822.9</v>
      </c>
      <c r="I703" s="7">
        <f t="shared" si="360"/>
        <v>15872</v>
      </c>
    </row>
    <row r="704" spans="1:11">
      <c r="A704" s="185" t="s">
        <v>19</v>
      </c>
      <c r="B704" s="23"/>
      <c r="C704" s="186" t="s">
        <v>14</v>
      </c>
      <c r="D704" s="186" t="s">
        <v>24</v>
      </c>
      <c r="E704" s="20" t="s">
        <v>309</v>
      </c>
      <c r="F704" s="20">
        <v>300</v>
      </c>
      <c r="G704" s="7">
        <v>16658.599999999999</v>
      </c>
      <c r="H704" s="7">
        <v>14822.9</v>
      </c>
      <c r="I704" s="7">
        <v>15872</v>
      </c>
    </row>
    <row r="705" spans="1:9" ht="47.25">
      <c r="A705" s="185" t="s">
        <v>782</v>
      </c>
      <c r="B705" s="23"/>
      <c r="C705" s="20" t="s">
        <v>14</v>
      </c>
      <c r="D705" s="20" t="s">
        <v>24</v>
      </c>
      <c r="E705" s="20" t="s">
        <v>324</v>
      </c>
      <c r="F705" s="20"/>
      <c r="G705" s="7">
        <f>G706</f>
        <v>6000</v>
      </c>
      <c r="H705" s="7">
        <f t="shared" ref="H705:I706" si="361">H706</f>
        <v>6000</v>
      </c>
      <c r="I705" s="7">
        <f t="shared" si="361"/>
        <v>6000</v>
      </c>
    </row>
    <row r="706" spans="1:9" ht="63">
      <c r="A706" s="185" t="s">
        <v>781</v>
      </c>
      <c r="B706" s="23"/>
      <c r="C706" s="20" t="s">
        <v>14</v>
      </c>
      <c r="D706" s="20" t="s">
        <v>24</v>
      </c>
      <c r="E706" s="20" t="s">
        <v>325</v>
      </c>
      <c r="F706" s="20"/>
      <c r="G706" s="7">
        <f>G707</f>
        <v>6000</v>
      </c>
      <c r="H706" s="7">
        <f t="shared" si="361"/>
        <v>6000</v>
      </c>
      <c r="I706" s="7">
        <f t="shared" si="361"/>
        <v>6000</v>
      </c>
    </row>
    <row r="707" spans="1:9">
      <c r="A707" s="185" t="s">
        <v>19</v>
      </c>
      <c r="B707" s="23"/>
      <c r="C707" s="20" t="s">
        <v>14</v>
      </c>
      <c r="D707" s="20" t="s">
        <v>24</v>
      </c>
      <c r="E707" s="20" t="s">
        <v>325</v>
      </c>
      <c r="F707" s="20">
        <v>300</v>
      </c>
      <c r="G707" s="7">
        <v>6000</v>
      </c>
      <c r="H707" s="7">
        <v>6000</v>
      </c>
      <c r="I707" s="7">
        <v>6000</v>
      </c>
    </row>
    <row r="708" spans="1:9" ht="47.25">
      <c r="A708" s="185" t="s">
        <v>783</v>
      </c>
      <c r="B708" s="23"/>
      <c r="C708" s="20" t="s">
        <v>14</v>
      </c>
      <c r="D708" s="20" t="s">
        <v>24</v>
      </c>
      <c r="E708" s="20" t="s">
        <v>207</v>
      </c>
      <c r="F708" s="20"/>
      <c r="G708" s="7">
        <f>G709</f>
        <v>1700</v>
      </c>
      <c r="H708" s="7">
        <f t="shared" ref="H708:I709" si="362">H709</f>
        <v>1700</v>
      </c>
      <c r="I708" s="7">
        <f t="shared" si="362"/>
        <v>1700</v>
      </c>
    </row>
    <row r="709" spans="1:9">
      <c r="A709" s="185" t="s">
        <v>204</v>
      </c>
      <c r="B709" s="23"/>
      <c r="C709" s="20" t="s">
        <v>14</v>
      </c>
      <c r="D709" s="20" t="s">
        <v>24</v>
      </c>
      <c r="E709" s="20" t="s">
        <v>232</v>
      </c>
      <c r="F709" s="20"/>
      <c r="G709" s="7">
        <f>G710</f>
        <v>1700</v>
      </c>
      <c r="H709" s="7">
        <f t="shared" si="362"/>
        <v>1700</v>
      </c>
      <c r="I709" s="7">
        <f t="shared" si="362"/>
        <v>1700</v>
      </c>
    </row>
    <row r="710" spans="1:9" ht="31.5">
      <c r="A710" s="185" t="s">
        <v>90</v>
      </c>
      <c r="B710" s="23"/>
      <c r="C710" s="20" t="s">
        <v>14</v>
      </c>
      <c r="D710" s="20" t="s">
        <v>24</v>
      </c>
      <c r="E710" s="20" t="s">
        <v>232</v>
      </c>
      <c r="F710" s="20">
        <v>600</v>
      </c>
      <c r="G710" s="7">
        <v>1700</v>
      </c>
      <c r="H710" s="7">
        <v>1700</v>
      </c>
      <c r="I710" s="7">
        <v>1700</v>
      </c>
    </row>
    <row r="711" spans="1:9" s="93" customFormat="1" ht="47.25">
      <c r="A711" s="85" t="s">
        <v>726</v>
      </c>
      <c r="B711" s="89"/>
      <c r="C711" s="91" t="s">
        <v>14</v>
      </c>
      <c r="D711" s="91" t="s">
        <v>24</v>
      </c>
      <c r="E711" s="91" t="s">
        <v>234</v>
      </c>
      <c r="F711" s="91"/>
      <c r="G711" s="92">
        <f>G712</f>
        <v>4327.6000000000004</v>
      </c>
      <c r="H711" s="92">
        <f t="shared" ref="H711:I714" si="363">H712</f>
        <v>4327.6000000000004</v>
      </c>
      <c r="I711" s="92">
        <f t="shared" si="363"/>
        <v>4327.6000000000004</v>
      </c>
    </row>
    <row r="712" spans="1:9">
      <c r="A712" s="185" t="s">
        <v>143</v>
      </c>
      <c r="B712" s="23"/>
      <c r="C712" s="20" t="s">
        <v>14</v>
      </c>
      <c r="D712" s="20" t="s">
        <v>24</v>
      </c>
      <c r="E712" s="20" t="s">
        <v>326</v>
      </c>
      <c r="F712" s="20"/>
      <c r="G712" s="7">
        <f>G713</f>
        <v>4327.6000000000004</v>
      </c>
      <c r="H712" s="7">
        <f t="shared" si="363"/>
        <v>4327.6000000000004</v>
      </c>
      <c r="I712" s="7">
        <f t="shared" si="363"/>
        <v>4327.6000000000004</v>
      </c>
    </row>
    <row r="713" spans="1:9" ht="47.25">
      <c r="A713" s="185" t="s">
        <v>327</v>
      </c>
      <c r="B713" s="23"/>
      <c r="C713" s="20" t="s">
        <v>14</v>
      </c>
      <c r="D713" s="20" t="s">
        <v>24</v>
      </c>
      <c r="E713" s="20" t="s">
        <v>328</v>
      </c>
      <c r="F713" s="20"/>
      <c r="G713" s="7">
        <f>G714</f>
        <v>4327.6000000000004</v>
      </c>
      <c r="H713" s="7">
        <f t="shared" si="363"/>
        <v>4327.6000000000004</v>
      </c>
      <c r="I713" s="7">
        <f t="shared" si="363"/>
        <v>4327.6000000000004</v>
      </c>
    </row>
    <row r="714" spans="1:9" ht="31.5">
      <c r="A714" s="185" t="s">
        <v>329</v>
      </c>
      <c r="B714" s="23"/>
      <c r="C714" s="20" t="s">
        <v>14</v>
      </c>
      <c r="D714" s="20" t="s">
        <v>24</v>
      </c>
      <c r="E714" s="20" t="s">
        <v>330</v>
      </c>
      <c r="F714" s="20"/>
      <c r="G714" s="7">
        <f>G715</f>
        <v>4327.6000000000004</v>
      </c>
      <c r="H714" s="7">
        <f t="shared" si="363"/>
        <v>4327.6000000000004</v>
      </c>
      <c r="I714" s="7">
        <f t="shared" si="363"/>
        <v>4327.6000000000004</v>
      </c>
    </row>
    <row r="715" spans="1:9" ht="31.5">
      <c r="A715" s="185" t="s">
        <v>22</v>
      </c>
      <c r="B715" s="23"/>
      <c r="C715" s="20" t="s">
        <v>14</v>
      </c>
      <c r="D715" s="20" t="s">
        <v>24</v>
      </c>
      <c r="E715" s="20" t="s">
        <v>330</v>
      </c>
      <c r="F715" s="20">
        <v>200</v>
      </c>
      <c r="G715" s="7">
        <v>4327.6000000000004</v>
      </c>
      <c r="H715" s="7">
        <v>4327.6000000000004</v>
      </c>
      <c r="I715" s="7">
        <v>4327.6000000000004</v>
      </c>
    </row>
    <row r="716" spans="1:9">
      <c r="A716" s="185" t="s">
        <v>76</v>
      </c>
      <c r="B716" s="23"/>
      <c r="C716" s="20" t="s">
        <v>14</v>
      </c>
      <c r="D716" s="20" t="s">
        <v>7</v>
      </c>
      <c r="E716" s="20"/>
      <c r="F716" s="20"/>
      <c r="G716" s="7">
        <f>G717</f>
        <v>183224.69999999998</v>
      </c>
      <c r="H716" s="7">
        <f t="shared" ref="H716:I717" si="364">H717</f>
        <v>189686.2</v>
      </c>
      <c r="I716" s="7">
        <f t="shared" si="364"/>
        <v>196330.2</v>
      </c>
    </row>
    <row r="717" spans="1:9" s="93" customFormat="1" ht="31.5">
      <c r="A717" s="85" t="s">
        <v>725</v>
      </c>
      <c r="B717" s="89"/>
      <c r="C717" s="91" t="s">
        <v>14</v>
      </c>
      <c r="D717" s="91" t="s">
        <v>7</v>
      </c>
      <c r="E717" s="91" t="s">
        <v>191</v>
      </c>
      <c r="F717" s="91"/>
      <c r="G717" s="92">
        <f>G718</f>
        <v>183224.69999999998</v>
      </c>
      <c r="H717" s="92">
        <f t="shared" si="364"/>
        <v>189686.2</v>
      </c>
      <c r="I717" s="92">
        <f t="shared" si="364"/>
        <v>196330.2</v>
      </c>
    </row>
    <row r="718" spans="1:9">
      <c r="A718" s="185" t="s">
        <v>143</v>
      </c>
      <c r="B718" s="23"/>
      <c r="C718" s="20" t="s">
        <v>14</v>
      </c>
      <c r="D718" s="20" t="s">
        <v>7</v>
      </c>
      <c r="E718" s="20" t="s">
        <v>192</v>
      </c>
      <c r="F718" s="20"/>
      <c r="G718" s="7">
        <f>G719+G729</f>
        <v>183224.69999999998</v>
      </c>
      <c r="H718" s="7">
        <f t="shared" ref="H718:I718" si="365">H719+H729</f>
        <v>189686.2</v>
      </c>
      <c r="I718" s="7">
        <f t="shared" si="365"/>
        <v>196330.2</v>
      </c>
    </row>
    <row r="719" spans="1:9" ht="31.5">
      <c r="A719" s="185" t="s">
        <v>564</v>
      </c>
      <c r="B719" s="23"/>
      <c r="C719" s="20" t="s">
        <v>14</v>
      </c>
      <c r="D719" s="20" t="s">
        <v>7</v>
      </c>
      <c r="E719" s="20" t="s">
        <v>331</v>
      </c>
      <c r="F719" s="20"/>
      <c r="G719" s="7">
        <f>G723+G726+G720</f>
        <v>60436.799999999996</v>
      </c>
      <c r="H719" s="7">
        <f t="shared" ref="H719:I719" si="366">H723+H726+H720</f>
        <v>62366.5</v>
      </c>
      <c r="I719" s="7">
        <f t="shared" si="366"/>
        <v>64297.599999999999</v>
      </c>
    </row>
    <row r="720" spans="1:9" ht="31.5">
      <c r="A720" s="185" t="s">
        <v>583</v>
      </c>
      <c r="B720" s="23"/>
      <c r="C720" s="20" t="s">
        <v>14</v>
      </c>
      <c r="D720" s="20" t="s">
        <v>7</v>
      </c>
      <c r="E720" s="20" t="s">
        <v>644</v>
      </c>
      <c r="F720" s="20"/>
      <c r="G720" s="7">
        <f>G721+G722</f>
        <v>7026.2</v>
      </c>
      <c r="H720" s="7">
        <f t="shared" ref="H720:I720" si="367">H721+H722</f>
        <v>7306.2999999999993</v>
      </c>
      <c r="I720" s="7">
        <f t="shared" si="367"/>
        <v>7597.6</v>
      </c>
    </row>
    <row r="721" spans="1:9" ht="31.5">
      <c r="A721" s="185" t="s">
        <v>22</v>
      </c>
      <c r="B721" s="23"/>
      <c r="C721" s="20" t="s">
        <v>14</v>
      </c>
      <c r="D721" s="20" t="s">
        <v>7</v>
      </c>
      <c r="E721" s="20" t="s">
        <v>644</v>
      </c>
      <c r="F721" s="20">
        <v>200</v>
      </c>
      <c r="G721" s="7">
        <v>100.2</v>
      </c>
      <c r="H721" s="7">
        <v>102.4</v>
      </c>
      <c r="I721" s="7">
        <v>105.3</v>
      </c>
    </row>
    <row r="722" spans="1:9">
      <c r="A722" s="185" t="s">
        <v>19</v>
      </c>
      <c r="B722" s="23"/>
      <c r="C722" s="20" t="s">
        <v>14</v>
      </c>
      <c r="D722" s="20" t="s">
        <v>7</v>
      </c>
      <c r="E722" s="20" t="s">
        <v>644</v>
      </c>
      <c r="F722" s="20">
        <v>300</v>
      </c>
      <c r="G722" s="7">
        <v>6926</v>
      </c>
      <c r="H722" s="7">
        <v>7203.9</v>
      </c>
      <c r="I722" s="7">
        <v>7492.3</v>
      </c>
    </row>
    <row r="723" spans="1:9" ht="31.5">
      <c r="A723" s="185" t="s">
        <v>584</v>
      </c>
      <c r="B723" s="23"/>
      <c r="C723" s="20" t="s">
        <v>14</v>
      </c>
      <c r="D723" s="20" t="s">
        <v>7</v>
      </c>
      <c r="E723" s="20" t="s">
        <v>332</v>
      </c>
      <c r="F723" s="20"/>
      <c r="G723" s="7">
        <f>G724+G725</f>
        <v>14633.699999999999</v>
      </c>
      <c r="H723" s="7">
        <f t="shared" ref="H723:I723" si="368">H724+H725</f>
        <v>14737.400000000001</v>
      </c>
      <c r="I723" s="7">
        <f t="shared" si="368"/>
        <v>14769.4</v>
      </c>
    </row>
    <row r="724" spans="1:9" ht="31.5">
      <c r="A724" s="185" t="s">
        <v>22</v>
      </c>
      <c r="B724" s="23"/>
      <c r="C724" s="20" t="s">
        <v>14</v>
      </c>
      <c r="D724" s="20" t="s">
        <v>7</v>
      </c>
      <c r="E724" s="20" t="s">
        <v>332</v>
      </c>
      <c r="F724" s="20">
        <v>200</v>
      </c>
      <c r="G724" s="7">
        <v>211.3</v>
      </c>
      <c r="H724" s="7">
        <v>190.7</v>
      </c>
      <c r="I724" s="7">
        <v>214.6</v>
      </c>
    </row>
    <row r="725" spans="1:9">
      <c r="A725" s="185" t="s">
        <v>19</v>
      </c>
      <c r="B725" s="23"/>
      <c r="C725" s="20" t="s">
        <v>14</v>
      </c>
      <c r="D725" s="20" t="s">
        <v>7</v>
      </c>
      <c r="E725" s="20" t="s">
        <v>332</v>
      </c>
      <c r="F725" s="20">
        <v>300</v>
      </c>
      <c r="G725" s="7">
        <v>14422.4</v>
      </c>
      <c r="H725" s="7">
        <v>14546.7</v>
      </c>
      <c r="I725" s="7">
        <v>14554.8</v>
      </c>
    </row>
    <row r="726" spans="1:9" ht="31.5">
      <c r="A726" s="185" t="s">
        <v>589</v>
      </c>
      <c r="B726" s="23"/>
      <c r="C726" s="20" t="s">
        <v>14</v>
      </c>
      <c r="D726" s="20" t="s">
        <v>7</v>
      </c>
      <c r="E726" s="20" t="s">
        <v>333</v>
      </c>
      <c r="F726" s="20"/>
      <c r="G726" s="7">
        <f>G727+G728</f>
        <v>38776.9</v>
      </c>
      <c r="H726" s="7">
        <f t="shared" ref="H726:I726" si="369">H727+H728</f>
        <v>40322.799999999996</v>
      </c>
      <c r="I726" s="7">
        <f t="shared" si="369"/>
        <v>41930.6</v>
      </c>
    </row>
    <row r="727" spans="1:9" ht="31.5">
      <c r="A727" s="185" t="s">
        <v>22</v>
      </c>
      <c r="B727" s="23"/>
      <c r="C727" s="20" t="s">
        <v>14</v>
      </c>
      <c r="D727" s="20" t="s">
        <v>7</v>
      </c>
      <c r="E727" s="20" t="s">
        <v>333</v>
      </c>
      <c r="F727" s="20">
        <v>200</v>
      </c>
      <c r="G727" s="7">
        <v>571.5</v>
      </c>
      <c r="H727" s="7">
        <v>589.20000000000005</v>
      </c>
      <c r="I727" s="7">
        <v>607.6</v>
      </c>
    </row>
    <row r="728" spans="1:9">
      <c r="A728" s="185" t="s">
        <v>19</v>
      </c>
      <c r="B728" s="23"/>
      <c r="C728" s="20" t="s">
        <v>14</v>
      </c>
      <c r="D728" s="20" t="s">
        <v>7</v>
      </c>
      <c r="E728" s="20" t="s">
        <v>333</v>
      </c>
      <c r="F728" s="20">
        <v>300</v>
      </c>
      <c r="G728" s="7">
        <v>38205.4</v>
      </c>
      <c r="H728" s="7">
        <v>39733.599999999999</v>
      </c>
      <c r="I728" s="7">
        <v>41323</v>
      </c>
    </row>
    <row r="729" spans="1:9" ht="31.5">
      <c r="A729" s="185" t="s">
        <v>334</v>
      </c>
      <c r="B729" s="23"/>
      <c r="C729" s="20" t="s">
        <v>14</v>
      </c>
      <c r="D729" s="20" t="s">
        <v>7</v>
      </c>
      <c r="E729" s="20" t="s">
        <v>335</v>
      </c>
      <c r="F729" s="20"/>
      <c r="G729" s="7">
        <f>G730</f>
        <v>122787.9</v>
      </c>
      <c r="H729" s="7">
        <f t="shared" ref="H729:I729" si="370">H730</f>
        <v>127319.70000000001</v>
      </c>
      <c r="I729" s="7">
        <f t="shared" si="370"/>
        <v>132032.6</v>
      </c>
    </row>
    <row r="730" spans="1:9" ht="63">
      <c r="A730" s="185" t="s">
        <v>580</v>
      </c>
      <c r="B730" s="23"/>
      <c r="C730" s="20" t="s">
        <v>14</v>
      </c>
      <c r="D730" s="20" t="s">
        <v>7</v>
      </c>
      <c r="E730" s="20" t="s">
        <v>336</v>
      </c>
      <c r="F730" s="20"/>
      <c r="G730" s="7">
        <f>G731+G732</f>
        <v>122787.9</v>
      </c>
      <c r="H730" s="7">
        <f t="shared" ref="H730:I730" si="371">H731+H732</f>
        <v>127319.70000000001</v>
      </c>
      <c r="I730" s="7">
        <f t="shared" si="371"/>
        <v>132032.6</v>
      </c>
    </row>
    <row r="731" spans="1:9" ht="31.5">
      <c r="A731" s="185" t="s">
        <v>22</v>
      </c>
      <c r="B731" s="23"/>
      <c r="C731" s="20" t="s">
        <v>14</v>
      </c>
      <c r="D731" s="20" t="s">
        <v>7</v>
      </c>
      <c r="E731" s="20" t="s">
        <v>336</v>
      </c>
      <c r="F731" s="20">
        <v>200</v>
      </c>
      <c r="G731" s="7">
        <v>1799.2</v>
      </c>
      <c r="H731" s="7">
        <v>1824.6</v>
      </c>
      <c r="I731" s="7">
        <v>1883.3</v>
      </c>
    </row>
    <row r="732" spans="1:9">
      <c r="A732" s="185" t="s">
        <v>19</v>
      </c>
      <c r="B732" s="23"/>
      <c r="C732" s="20" t="s">
        <v>14</v>
      </c>
      <c r="D732" s="20" t="s">
        <v>7</v>
      </c>
      <c r="E732" s="20" t="s">
        <v>336</v>
      </c>
      <c r="F732" s="20">
        <v>300</v>
      </c>
      <c r="G732" s="7">
        <v>120988.7</v>
      </c>
      <c r="H732" s="7">
        <v>125495.1</v>
      </c>
      <c r="I732" s="7">
        <v>130149.3</v>
      </c>
    </row>
    <row r="733" spans="1:9">
      <c r="A733" s="185" t="s">
        <v>25</v>
      </c>
      <c r="B733" s="23"/>
      <c r="C733" s="20" t="s">
        <v>14</v>
      </c>
      <c r="D733" s="20" t="s">
        <v>26</v>
      </c>
      <c r="E733" s="20"/>
      <c r="F733" s="20"/>
      <c r="G733" s="7">
        <f>G734</f>
        <v>76259.999999999985</v>
      </c>
      <c r="H733" s="7">
        <f t="shared" ref="H733:I734" si="372">H734</f>
        <v>79197.899999999994</v>
      </c>
      <c r="I733" s="7">
        <f t="shared" si="372"/>
        <v>79263.8</v>
      </c>
    </row>
    <row r="734" spans="1:9" s="93" customFormat="1" ht="31.5">
      <c r="A734" s="85" t="s">
        <v>725</v>
      </c>
      <c r="B734" s="89"/>
      <c r="C734" s="91" t="s">
        <v>14</v>
      </c>
      <c r="D734" s="91" t="s">
        <v>26</v>
      </c>
      <c r="E734" s="91" t="s">
        <v>191</v>
      </c>
      <c r="F734" s="91"/>
      <c r="G734" s="92">
        <f>G735</f>
        <v>76259.999999999985</v>
      </c>
      <c r="H734" s="92">
        <f t="shared" si="372"/>
        <v>79197.899999999994</v>
      </c>
      <c r="I734" s="92">
        <f t="shared" si="372"/>
        <v>79263.8</v>
      </c>
    </row>
    <row r="735" spans="1:9">
      <c r="A735" s="185" t="s">
        <v>143</v>
      </c>
      <c r="B735" s="23"/>
      <c r="C735" s="20" t="s">
        <v>14</v>
      </c>
      <c r="D735" s="20" t="s">
        <v>26</v>
      </c>
      <c r="E735" s="20" t="s">
        <v>192</v>
      </c>
      <c r="F735" s="20"/>
      <c r="G735" s="7">
        <f>G736</f>
        <v>76259.999999999985</v>
      </c>
      <c r="H735" s="7">
        <f t="shared" ref="H735:I735" si="373">H736</f>
        <v>79197.899999999994</v>
      </c>
      <c r="I735" s="7">
        <f t="shared" si="373"/>
        <v>79263.8</v>
      </c>
    </row>
    <row r="736" spans="1:9" ht="31.5">
      <c r="A736" s="185" t="s">
        <v>359</v>
      </c>
      <c r="B736" s="23"/>
      <c r="C736" s="20" t="s">
        <v>14</v>
      </c>
      <c r="D736" s="20" t="s">
        <v>26</v>
      </c>
      <c r="E736" s="20" t="s">
        <v>337</v>
      </c>
      <c r="F736" s="20"/>
      <c r="G736" s="7">
        <f>G737+G740+G742+G744+G747+G750+G752+G755+G758+G760+G763+G766+G769</f>
        <v>76259.999999999985</v>
      </c>
      <c r="H736" s="7">
        <f t="shared" ref="H736:I736" si="374">H737+H740+H742+H744+H747+H750+H752+H755+H758+H760+H763+H766+H769</f>
        <v>79197.899999999994</v>
      </c>
      <c r="I736" s="7">
        <f t="shared" si="374"/>
        <v>79263.8</v>
      </c>
    </row>
    <row r="737" spans="1:10">
      <c r="A737" s="185" t="s">
        <v>27</v>
      </c>
      <c r="B737" s="23"/>
      <c r="C737" s="20" t="s">
        <v>14</v>
      </c>
      <c r="D737" s="20" t="s">
        <v>26</v>
      </c>
      <c r="E737" s="20" t="s">
        <v>338</v>
      </c>
      <c r="F737" s="20"/>
      <c r="G737" s="7">
        <f>G738+G739</f>
        <v>17896</v>
      </c>
      <c r="H737" s="7">
        <f t="shared" ref="H737:I737" si="375">H738+H739</f>
        <v>20896</v>
      </c>
      <c r="I737" s="7">
        <f t="shared" si="375"/>
        <v>20896</v>
      </c>
    </row>
    <row r="738" spans="1:10" ht="47.25">
      <c r="A738" s="185" t="s">
        <v>21</v>
      </c>
      <c r="B738" s="23"/>
      <c r="C738" s="20" t="s">
        <v>14</v>
      </c>
      <c r="D738" s="20" t="s">
        <v>26</v>
      </c>
      <c r="E738" s="20" t="s">
        <v>338</v>
      </c>
      <c r="F738" s="20">
        <v>100</v>
      </c>
      <c r="G738" s="7">
        <v>17878.8</v>
      </c>
      <c r="H738" s="7">
        <v>20878.8</v>
      </c>
      <c r="I738" s="7">
        <v>20878.8</v>
      </c>
    </row>
    <row r="739" spans="1:10" ht="31.5">
      <c r="A739" s="185" t="s">
        <v>22</v>
      </c>
      <c r="B739" s="23"/>
      <c r="C739" s="20" t="s">
        <v>14</v>
      </c>
      <c r="D739" s="20" t="s">
        <v>26</v>
      </c>
      <c r="E739" s="20" t="s">
        <v>338</v>
      </c>
      <c r="F739" s="20">
        <v>200</v>
      </c>
      <c r="G739" s="7">
        <v>17.2</v>
      </c>
      <c r="H739" s="7">
        <v>17.2</v>
      </c>
      <c r="I739" s="7">
        <v>17.2</v>
      </c>
      <c r="J739" s="96"/>
    </row>
    <row r="740" spans="1:10">
      <c r="A740" s="185" t="s">
        <v>35</v>
      </c>
      <c r="B740" s="23"/>
      <c r="C740" s="20" t="s">
        <v>14</v>
      </c>
      <c r="D740" s="20" t="s">
        <v>26</v>
      </c>
      <c r="E740" s="20" t="s">
        <v>339</v>
      </c>
      <c r="F740" s="20"/>
      <c r="G740" s="7">
        <f>G741</f>
        <v>466.3</v>
      </c>
      <c r="H740" s="7">
        <f t="shared" ref="H740:I740" si="376">H741</f>
        <v>466.3</v>
      </c>
      <c r="I740" s="7">
        <f t="shared" si="376"/>
        <v>466.3</v>
      </c>
    </row>
    <row r="741" spans="1:10" ht="31.5">
      <c r="A741" s="185" t="s">
        <v>22</v>
      </c>
      <c r="B741" s="23"/>
      <c r="C741" s="20" t="s">
        <v>14</v>
      </c>
      <c r="D741" s="20" t="s">
        <v>26</v>
      </c>
      <c r="E741" s="20" t="s">
        <v>339</v>
      </c>
      <c r="F741" s="20">
        <v>200</v>
      </c>
      <c r="G741" s="7">
        <v>466.3</v>
      </c>
      <c r="H741" s="7">
        <v>466.3</v>
      </c>
      <c r="I741" s="7">
        <v>466.3</v>
      </c>
    </row>
    <row r="742" spans="1:10" ht="31.5">
      <c r="A742" s="185" t="s">
        <v>37</v>
      </c>
      <c r="B742" s="23"/>
      <c r="C742" s="20" t="s">
        <v>14</v>
      </c>
      <c r="D742" s="20" t="s">
        <v>26</v>
      </c>
      <c r="E742" s="20" t="s">
        <v>340</v>
      </c>
      <c r="F742" s="20"/>
      <c r="G742" s="7">
        <f>G743</f>
        <v>1128.5999999999999</v>
      </c>
      <c r="H742" s="7">
        <f t="shared" ref="H742:I742" si="377">H743</f>
        <v>1128.5999999999999</v>
      </c>
      <c r="I742" s="7">
        <f t="shared" si="377"/>
        <v>1128.5999999999999</v>
      </c>
    </row>
    <row r="743" spans="1:10" ht="31.5">
      <c r="A743" s="185" t="s">
        <v>22</v>
      </c>
      <c r="B743" s="23"/>
      <c r="C743" s="20" t="s">
        <v>14</v>
      </c>
      <c r="D743" s="20" t="s">
        <v>26</v>
      </c>
      <c r="E743" s="20" t="s">
        <v>340</v>
      </c>
      <c r="F743" s="20">
        <v>200</v>
      </c>
      <c r="G743" s="7">
        <v>1128.5999999999999</v>
      </c>
      <c r="H743" s="7">
        <v>1128.5999999999999</v>
      </c>
      <c r="I743" s="7">
        <v>1128.5999999999999</v>
      </c>
    </row>
    <row r="744" spans="1:10" ht="31.5">
      <c r="A744" s="185" t="s">
        <v>38</v>
      </c>
      <c r="B744" s="23"/>
      <c r="C744" s="20" t="s">
        <v>14</v>
      </c>
      <c r="D744" s="20" t="s">
        <v>26</v>
      </c>
      <c r="E744" s="20" t="s">
        <v>341</v>
      </c>
      <c r="F744" s="20"/>
      <c r="G744" s="7">
        <f>G745+G746</f>
        <v>720.09999999999991</v>
      </c>
      <c r="H744" s="7">
        <f t="shared" ref="H744:I744" si="378">H745+H746</f>
        <v>544.6</v>
      </c>
      <c r="I744" s="7">
        <f t="shared" si="378"/>
        <v>544.6</v>
      </c>
    </row>
    <row r="745" spans="1:10" ht="31.5">
      <c r="A745" s="185" t="s">
        <v>22</v>
      </c>
      <c r="B745" s="23"/>
      <c r="C745" s="20" t="s">
        <v>14</v>
      </c>
      <c r="D745" s="20" t="s">
        <v>26</v>
      </c>
      <c r="E745" s="20" t="s">
        <v>341</v>
      </c>
      <c r="F745" s="20">
        <v>200</v>
      </c>
      <c r="G745" s="7">
        <v>621.79999999999995</v>
      </c>
      <c r="H745" s="7">
        <v>448</v>
      </c>
      <c r="I745" s="7">
        <v>449.7</v>
      </c>
    </row>
    <row r="746" spans="1:10">
      <c r="A746" s="185" t="s">
        <v>10</v>
      </c>
      <c r="B746" s="23"/>
      <c r="C746" s="20" t="s">
        <v>14</v>
      </c>
      <c r="D746" s="20" t="s">
        <v>26</v>
      </c>
      <c r="E746" s="20" t="s">
        <v>341</v>
      </c>
      <c r="F746" s="20">
        <v>800</v>
      </c>
      <c r="G746" s="7">
        <v>98.3</v>
      </c>
      <c r="H746" s="7">
        <v>96.6</v>
      </c>
      <c r="I746" s="7">
        <v>94.899999999999991</v>
      </c>
    </row>
    <row r="747" spans="1:10" ht="126">
      <c r="A747" s="185" t="s">
        <v>590</v>
      </c>
      <c r="B747" s="23"/>
      <c r="C747" s="20" t="s">
        <v>14</v>
      </c>
      <c r="D747" s="20" t="s">
        <v>26</v>
      </c>
      <c r="E747" s="20" t="s">
        <v>342</v>
      </c>
      <c r="F747" s="20"/>
      <c r="G747" s="7">
        <f>G748+G749</f>
        <v>827.09999999999991</v>
      </c>
      <c r="H747" s="7">
        <f t="shared" ref="H747:I747" si="379">H748+H749</f>
        <v>912.19999999999993</v>
      </c>
      <c r="I747" s="7">
        <f t="shared" si="379"/>
        <v>948.69999999999993</v>
      </c>
      <c r="J747" s="96"/>
    </row>
    <row r="748" spans="1:10" ht="47.25">
      <c r="A748" s="185" t="s">
        <v>21</v>
      </c>
      <c r="B748" s="23"/>
      <c r="C748" s="20" t="s">
        <v>14</v>
      </c>
      <c r="D748" s="20" t="s">
        <v>26</v>
      </c>
      <c r="E748" s="20" t="s">
        <v>342</v>
      </c>
      <c r="F748" s="20">
        <v>100</v>
      </c>
      <c r="G748" s="7">
        <v>740.3</v>
      </c>
      <c r="H748" s="7">
        <v>785.9</v>
      </c>
      <c r="I748" s="7">
        <v>833.3</v>
      </c>
    </row>
    <row r="749" spans="1:10" ht="31.5">
      <c r="A749" s="185" t="s">
        <v>22</v>
      </c>
      <c r="B749" s="23"/>
      <c r="C749" s="20" t="s">
        <v>14</v>
      </c>
      <c r="D749" s="20" t="s">
        <v>26</v>
      </c>
      <c r="E749" s="20" t="s">
        <v>342</v>
      </c>
      <c r="F749" s="20">
        <v>200</v>
      </c>
      <c r="G749" s="7">
        <v>86.8</v>
      </c>
      <c r="H749" s="7">
        <v>126.3</v>
      </c>
      <c r="I749" s="7">
        <v>115.4</v>
      </c>
    </row>
    <row r="750" spans="1:10" ht="31.5">
      <c r="A750" s="185" t="s">
        <v>343</v>
      </c>
      <c r="B750" s="23"/>
      <c r="C750" s="20" t="s">
        <v>14</v>
      </c>
      <c r="D750" s="20" t="s">
        <v>26</v>
      </c>
      <c r="E750" s="20" t="s">
        <v>344</v>
      </c>
      <c r="F750" s="20"/>
      <c r="G750" s="7">
        <f>G751</f>
        <v>9401</v>
      </c>
      <c r="H750" s="7">
        <f t="shared" ref="H750:I750" si="380">H751</f>
        <v>9401</v>
      </c>
      <c r="I750" s="7">
        <f t="shared" si="380"/>
        <v>9401</v>
      </c>
    </row>
    <row r="751" spans="1:10" ht="47.25">
      <c r="A751" s="185" t="s">
        <v>21</v>
      </c>
      <c r="B751" s="23"/>
      <c r="C751" s="20" t="s">
        <v>14</v>
      </c>
      <c r="D751" s="20" t="s">
        <v>26</v>
      </c>
      <c r="E751" s="20" t="s">
        <v>344</v>
      </c>
      <c r="F751" s="20">
        <v>100</v>
      </c>
      <c r="G751" s="200">
        <v>9401</v>
      </c>
      <c r="H751" s="200">
        <v>9401</v>
      </c>
      <c r="I751" s="200">
        <v>9401</v>
      </c>
    </row>
    <row r="752" spans="1:10" ht="31.5">
      <c r="A752" s="185" t="s">
        <v>345</v>
      </c>
      <c r="B752" s="23"/>
      <c r="C752" s="20" t="s">
        <v>14</v>
      </c>
      <c r="D752" s="20" t="s">
        <v>26</v>
      </c>
      <c r="E752" s="20" t="s">
        <v>346</v>
      </c>
      <c r="F752" s="20"/>
      <c r="G752" s="7">
        <f>G753+G754</f>
        <v>28657.3</v>
      </c>
      <c r="H752" s="7">
        <f t="shared" ref="H752:I752" si="381">H753+H754</f>
        <v>28657.3</v>
      </c>
      <c r="I752" s="7">
        <f t="shared" si="381"/>
        <v>28657.3</v>
      </c>
    </row>
    <row r="753" spans="1:9" ht="47.25">
      <c r="A753" s="185" t="s">
        <v>21</v>
      </c>
      <c r="B753" s="23"/>
      <c r="C753" s="20" t="s">
        <v>14</v>
      </c>
      <c r="D753" s="20" t="s">
        <v>26</v>
      </c>
      <c r="E753" s="20" t="s">
        <v>346</v>
      </c>
      <c r="F753" s="20">
        <v>100</v>
      </c>
      <c r="G753" s="7">
        <v>28247.3</v>
      </c>
      <c r="H753" s="7">
        <v>28247.3</v>
      </c>
      <c r="I753" s="7">
        <v>28247.3</v>
      </c>
    </row>
    <row r="754" spans="1:9" ht="31.5">
      <c r="A754" s="185" t="s">
        <v>22</v>
      </c>
      <c r="B754" s="23"/>
      <c r="C754" s="20" t="s">
        <v>14</v>
      </c>
      <c r="D754" s="20" t="s">
        <v>26</v>
      </c>
      <c r="E754" s="20" t="s">
        <v>346</v>
      </c>
      <c r="F754" s="20">
        <v>200</v>
      </c>
      <c r="G754" s="7">
        <v>410</v>
      </c>
      <c r="H754" s="7">
        <v>410</v>
      </c>
      <c r="I754" s="7">
        <v>410</v>
      </c>
    </row>
    <row r="755" spans="1:9" ht="31.5">
      <c r="A755" s="185" t="s">
        <v>586</v>
      </c>
      <c r="B755" s="23"/>
      <c r="C755" s="20" t="s">
        <v>14</v>
      </c>
      <c r="D755" s="20" t="s">
        <v>26</v>
      </c>
      <c r="E755" s="20" t="s">
        <v>347</v>
      </c>
      <c r="F755" s="20"/>
      <c r="G755" s="7">
        <f>G756+G757</f>
        <v>7690.4</v>
      </c>
      <c r="H755" s="7">
        <f t="shared" ref="H755:I755" si="382">H756+H757</f>
        <v>7690.4</v>
      </c>
      <c r="I755" s="7">
        <f t="shared" si="382"/>
        <v>7690.4</v>
      </c>
    </row>
    <row r="756" spans="1:9" ht="47.25">
      <c r="A756" s="185" t="s">
        <v>21</v>
      </c>
      <c r="B756" s="23"/>
      <c r="C756" s="20" t="s">
        <v>14</v>
      </c>
      <c r="D756" s="20" t="s">
        <v>26</v>
      </c>
      <c r="E756" s="20" t="s">
        <v>347</v>
      </c>
      <c r="F756" s="20">
        <v>100</v>
      </c>
      <c r="G756" s="7">
        <v>7535.2</v>
      </c>
      <c r="H756" s="7">
        <v>7535.2</v>
      </c>
      <c r="I756" s="7">
        <v>7535.2</v>
      </c>
    </row>
    <row r="757" spans="1:9" ht="31.5">
      <c r="A757" s="185" t="s">
        <v>22</v>
      </c>
      <c r="B757" s="23"/>
      <c r="C757" s="20" t="s">
        <v>14</v>
      </c>
      <c r="D757" s="20" t="s">
        <v>26</v>
      </c>
      <c r="E757" s="20" t="s">
        <v>347</v>
      </c>
      <c r="F757" s="20">
        <v>200</v>
      </c>
      <c r="G757" s="7">
        <v>155.19999999999999</v>
      </c>
      <c r="H757" s="7">
        <v>155.19999999999999</v>
      </c>
      <c r="I757" s="7">
        <v>155.19999999999999</v>
      </c>
    </row>
    <row r="758" spans="1:9" ht="63">
      <c r="A758" s="185" t="s">
        <v>348</v>
      </c>
      <c r="B758" s="23"/>
      <c r="C758" s="20" t="s">
        <v>14</v>
      </c>
      <c r="D758" s="20" t="s">
        <v>26</v>
      </c>
      <c r="E758" s="20" t="s">
        <v>349</v>
      </c>
      <c r="F758" s="20"/>
      <c r="G758" s="7">
        <f>G759</f>
        <v>65.099999999999994</v>
      </c>
      <c r="H758" s="7">
        <f t="shared" ref="H758:I758" si="383">H759</f>
        <v>65.099999999999994</v>
      </c>
      <c r="I758" s="7">
        <f t="shared" si="383"/>
        <v>65.099999999999994</v>
      </c>
    </row>
    <row r="759" spans="1:9" ht="31.5">
      <c r="A759" s="185" t="s">
        <v>22</v>
      </c>
      <c r="B759" s="23"/>
      <c r="C759" s="20" t="s">
        <v>14</v>
      </c>
      <c r="D759" s="20" t="s">
        <v>26</v>
      </c>
      <c r="E759" s="20" t="s">
        <v>349</v>
      </c>
      <c r="F759" s="20">
        <v>200</v>
      </c>
      <c r="G759" s="7">
        <v>65.099999999999994</v>
      </c>
      <c r="H759" s="7">
        <v>65.099999999999994</v>
      </c>
      <c r="I759" s="7">
        <v>65.099999999999994</v>
      </c>
    </row>
    <row r="760" spans="1:9" ht="94.5">
      <c r="A760" s="185" t="s">
        <v>591</v>
      </c>
      <c r="B760" s="23"/>
      <c r="C760" s="20" t="s">
        <v>14</v>
      </c>
      <c r="D760" s="20" t="s">
        <v>26</v>
      </c>
      <c r="E760" s="20" t="s">
        <v>350</v>
      </c>
      <c r="F760" s="20"/>
      <c r="G760" s="7">
        <f>G761+G762</f>
        <v>672</v>
      </c>
      <c r="H760" s="7">
        <f t="shared" ref="H760:I760" si="384">H761+H762</f>
        <v>672</v>
      </c>
      <c r="I760" s="7">
        <f t="shared" si="384"/>
        <v>672</v>
      </c>
    </row>
    <row r="761" spans="1:9" ht="47.25">
      <c r="A761" s="185" t="s">
        <v>21</v>
      </c>
      <c r="B761" s="23"/>
      <c r="C761" s="20" t="s">
        <v>14</v>
      </c>
      <c r="D761" s="20" t="s">
        <v>26</v>
      </c>
      <c r="E761" s="20" t="s">
        <v>350</v>
      </c>
      <c r="F761" s="20">
        <v>100</v>
      </c>
      <c r="G761" s="7">
        <v>479.3</v>
      </c>
      <c r="H761" s="7">
        <v>479.3</v>
      </c>
      <c r="I761" s="7">
        <v>479.3</v>
      </c>
    </row>
    <row r="762" spans="1:9" ht="31.5">
      <c r="A762" s="185" t="s">
        <v>22</v>
      </c>
      <c r="B762" s="23"/>
      <c r="C762" s="20" t="s">
        <v>14</v>
      </c>
      <c r="D762" s="20" t="s">
        <v>26</v>
      </c>
      <c r="E762" s="20" t="s">
        <v>350</v>
      </c>
      <c r="F762" s="20">
        <v>200</v>
      </c>
      <c r="G762" s="7">
        <v>192.7</v>
      </c>
      <c r="H762" s="7">
        <v>192.7</v>
      </c>
      <c r="I762" s="7">
        <v>192.7</v>
      </c>
    </row>
    <row r="763" spans="1:9" ht="100.5" customHeight="1">
      <c r="A763" s="185" t="s">
        <v>351</v>
      </c>
      <c r="B763" s="23"/>
      <c r="C763" s="20" t="s">
        <v>14</v>
      </c>
      <c r="D763" s="20" t="s">
        <v>26</v>
      </c>
      <c r="E763" s="20" t="s">
        <v>352</v>
      </c>
      <c r="F763" s="20"/>
      <c r="G763" s="7">
        <f>G764+G765</f>
        <v>8000</v>
      </c>
      <c r="H763" s="7">
        <f t="shared" ref="H763:I763" si="385">H764+H765</f>
        <v>8000</v>
      </c>
      <c r="I763" s="7">
        <f t="shared" si="385"/>
        <v>8000</v>
      </c>
    </row>
    <row r="764" spans="1:9" ht="47.25">
      <c r="A764" s="185" t="s">
        <v>21</v>
      </c>
      <c r="B764" s="23"/>
      <c r="C764" s="20" t="s">
        <v>14</v>
      </c>
      <c r="D764" s="20" t="s">
        <v>26</v>
      </c>
      <c r="E764" s="20" t="s">
        <v>352</v>
      </c>
      <c r="F764" s="20">
        <v>100</v>
      </c>
      <c r="G764" s="7">
        <v>7600</v>
      </c>
      <c r="H764" s="7">
        <v>7600</v>
      </c>
      <c r="I764" s="7">
        <v>7600</v>
      </c>
    </row>
    <row r="765" spans="1:9" ht="31.5">
      <c r="A765" s="185" t="s">
        <v>22</v>
      </c>
      <c r="B765" s="23"/>
      <c r="C765" s="20" t="s">
        <v>14</v>
      </c>
      <c r="D765" s="20" t="s">
        <v>26</v>
      </c>
      <c r="E765" s="20" t="s">
        <v>352</v>
      </c>
      <c r="F765" s="20">
        <v>200</v>
      </c>
      <c r="G765" s="7">
        <v>400</v>
      </c>
      <c r="H765" s="7">
        <v>400</v>
      </c>
      <c r="I765" s="7">
        <v>400</v>
      </c>
    </row>
    <row r="766" spans="1:9" ht="63">
      <c r="A766" s="185" t="s">
        <v>353</v>
      </c>
      <c r="B766" s="23"/>
      <c r="C766" s="20" t="s">
        <v>14</v>
      </c>
      <c r="D766" s="20" t="s">
        <v>26</v>
      </c>
      <c r="E766" s="20" t="s">
        <v>354</v>
      </c>
      <c r="F766" s="20"/>
      <c r="G766" s="7">
        <f>G767+G768</f>
        <v>707.4</v>
      </c>
      <c r="H766" s="7">
        <f>H767+H768</f>
        <v>735.7</v>
      </c>
      <c r="I766" s="7">
        <f>I767+I768</f>
        <v>765.1</v>
      </c>
    </row>
    <row r="767" spans="1:9" ht="47.25">
      <c r="A767" s="185" t="s">
        <v>21</v>
      </c>
      <c r="B767" s="23"/>
      <c r="C767" s="20" t="s">
        <v>14</v>
      </c>
      <c r="D767" s="20" t="s">
        <v>26</v>
      </c>
      <c r="E767" s="20" t="s">
        <v>354</v>
      </c>
      <c r="F767" s="20">
        <v>100</v>
      </c>
      <c r="G767" s="7">
        <v>600</v>
      </c>
      <c r="H767" s="7">
        <v>600</v>
      </c>
      <c r="I767" s="7">
        <v>600</v>
      </c>
    </row>
    <row r="768" spans="1:9" ht="31.5">
      <c r="A768" s="185" t="s">
        <v>22</v>
      </c>
      <c r="B768" s="23"/>
      <c r="C768" s="20" t="s">
        <v>14</v>
      </c>
      <c r="D768" s="20" t="s">
        <v>26</v>
      </c>
      <c r="E768" s="20" t="s">
        <v>354</v>
      </c>
      <c r="F768" s="20">
        <v>200</v>
      </c>
      <c r="G768" s="7">
        <v>107.4</v>
      </c>
      <c r="H768" s="7">
        <v>135.69999999999999</v>
      </c>
      <c r="I768" s="7">
        <v>165.1</v>
      </c>
    </row>
    <row r="769" spans="1:9" ht="31.5">
      <c r="A769" s="185" t="s">
        <v>355</v>
      </c>
      <c r="B769" s="23"/>
      <c r="C769" s="20" t="s">
        <v>14</v>
      </c>
      <c r="D769" s="20" t="s">
        <v>26</v>
      </c>
      <c r="E769" s="20" t="s">
        <v>356</v>
      </c>
      <c r="F769" s="20"/>
      <c r="G769" s="7">
        <f>G770</f>
        <v>28.7</v>
      </c>
      <c r="H769" s="7">
        <f t="shared" ref="H769:I769" si="386">H770</f>
        <v>28.7</v>
      </c>
      <c r="I769" s="7">
        <f t="shared" si="386"/>
        <v>28.7</v>
      </c>
    </row>
    <row r="770" spans="1:9" ht="47.25">
      <c r="A770" s="185" t="s">
        <v>21</v>
      </c>
      <c r="B770" s="23"/>
      <c r="C770" s="20" t="s">
        <v>14</v>
      </c>
      <c r="D770" s="20" t="s">
        <v>26</v>
      </c>
      <c r="E770" s="20" t="s">
        <v>356</v>
      </c>
      <c r="F770" s="20">
        <v>100</v>
      </c>
      <c r="G770" s="7">
        <v>28.7</v>
      </c>
      <c r="H770" s="7">
        <v>28.7</v>
      </c>
      <c r="I770" s="7">
        <v>28.7</v>
      </c>
    </row>
    <row r="771" spans="1:9" ht="31.5">
      <c r="A771" s="117" t="s">
        <v>701</v>
      </c>
      <c r="B771" s="61" t="s">
        <v>360</v>
      </c>
      <c r="C771" s="120"/>
      <c r="D771" s="120"/>
      <c r="E771" s="120"/>
      <c r="F771" s="120"/>
      <c r="G771" s="62">
        <f>G772+G779+G786</f>
        <v>456465.2</v>
      </c>
      <c r="H771" s="62">
        <f t="shared" ref="H771:I771" si="387">H772+H779+H786</f>
        <v>594420.69999999995</v>
      </c>
      <c r="I771" s="62">
        <f t="shared" si="387"/>
        <v>780320.20000000007</v>
      </c>
    </row>
    <row r="772" spans="1:9" hidden="1">
      <c r="A772" s="185" t="s">
        <v>46</v>
      </c>
      <c r="B772" s="3"/>
      <c r="C772" s="3" t="s">
        <v>47</v>
      </c>
      <c r="D772" s="3"/>
      <c r="E772" s="3"/>
      <c r="F772" s="3"/>
      <c r="G772" s="5">
        <f t="shared" ref="G772:I777" si="388">G773</f>
        <v>0</v>
      </c>
      <c r="H772" s="5">
        <f t="shared" si="388"/>
        <v>0</v>
      </c>
      <c r="I772" s="5">
        <f t="shared" si="388"/>
        <v>0</v>
      </c>
    </row>
    <row r="773" spans="1:9" hidden="1">
      <c r="A773" s="185" t="s">
        <v>395</v>
      </c>
      <c r="B773" s="3"/>
      <c r="C773" s="3" t="s">
        <v>47</v>
      </c>
      <c r="D773" s="3" t="s">
        <v>47</v>
      </c>
      <c r="E773" s="20"/>
      <c r="F773" s="20"/>
      <c r="G773" s="5">
        <f t="shared" si="388"/>
        <v>0</v>
      </c>
      <c r="H773" s="5">
        <f t="shared" si="388"/>
        <v>0</v>
      </c>
      <c r="I773" s="5">
        <f t="shared" si="388"/>
        <v>0</v>
      </c>
    </row>
    <row r="774" spans="1:9" ht="31.5" hidden="1">
      <c r="A774" s="185" t="s">
        <v>362</v>
      </c>
      <c r="B774" s="186"/>
      <c r="C774" s="186" t="s">
        <v>47</v>
      </c>
      <c r="D774" s="186" t="s">
        <v>47</v>
      </c>
      <c r="E774" s="20" t="s">
        <v>236</v>
      </c>
      <c r="F774" s="20"/>
      <c r="G774" s="5">
        <f t="shared" si="388"/>
        <v>0</v>
      </c>
      <c r="H774" s="5">
        <f t="shared" si="388"/>
        <v>0</v>
      </c>
      <c r="I774" s="5">
        <f t="shared" si="388"/>
        <v>0</v>
      </c>
    </row>
    <row r="775" spans="1:9" hidden="1">
      <c r="A775" s="185" t="s">
        <v>147</v>
      </c>
      <c r="B775" s="3"/>
      <c r="C775" s="3" t="s">
        <v>47</v>
      </c>
      <c r="D775" s="3" t="s">
        <v>47</v>
      </c>
      <c r="E775" s="3" t="s">
        <v>363</v>
      </c>
      <c r="F775" s="3"/>
      <c r="G775" s="5">
        <f t="shared" si="388"/>
        <v>0</v>
      </c>
      <c r="H775" s="5">
        <f t="shared" si="388"/>
        <v>0</v>
      </c>
      <c r="I775" s="5">
        <f t="shared" si="388"/>
        <v>0</v>
      </c>
    </row>
    <row r="776" spans="1:9" ht="31.5" hidden="1">
      <c r="A776" s="185" t="s">
        <v>401</v>
      </c>
      <c r="B776" s="3"/>
      <c r="C776" s="3" t="s">
        <v>47</v>
      </c>
      <c r="D776" s="3" t="s">
        <v>47</v>
      </c>
      <c r="E776" s="3" t="s">
        <v>402</v>
      </c>
      <c r="F776" s="3"/>
      <c r="G776" s="5">
        <f t="shared" si="388"/>
        <v>0</v>
      </c>
      <c r="H776" s="5">
        <f t="shared" si="388"/>
        <v>0</v>
      </c>
      <c r="I776" s="5">
        <f t="shared" si="388"/>
        <v>0</v>
      </c>
    </row>
    <row r="777" spans="1:9" ht="31.5" hidden="1">
      <c r="A777" s="185" t="s">
        <v>403</v>
      </c>
      <c r="B777" s="20"/>
      <c r="C777" s="3" t="s">
        <v>47</v>
      </c>
      <c r="D777" s="3" t="s">
        <v>47</v>
      </c>
      <c r="E777" s="3" t="s">
        <v>404</v>
      </c>
      <c r="F777" s="3"/>
      <c r="G777" s="5">
        <f t="shared" si="388"/>
        <v>0</v>
      </c>
      <c r="H777" s="5">
        <f t="shared" si="388"/>
        <v>0</v>
      </c>
      <c r="I777" s="5">
        <f t="shared" si="388"/>
        <v>0</v>
      </c>
    </row>
    <row r="778" spans="1:9" ht="31.5" hidden="1">
      <c r="A778" s="185" t="s">
        <v>90</v>
      </c>
      <c r="B778" s="3"/>
      <c r="C778" s="3" t="s">
        <v>47</v>
      </c>
      <c r="D778" s="3" t="s">
        <v>47</v>
      </c>
      <c r="E778" s="3" t="s">
        <v>404</v>
      </c>
      <c r="F778" s="18">
        <v>600</v>
      </c>
      <c r="G778" s="5"/>
      <c r="H778" s="7"/>
      <c r="I778" s="7"/>
    </row>
    <row r="779" spans="1:9">
      <c r="A779" s="185" t="s">
        <v>13</v>
      </c>
      <c r="B779" s="186"/>
      <c r="C779" s="186" t="s">
        <v>14</v>
      </c>
      <c r="D779" s="186"/>
      <c r="E779" s="20"/>
      <c r="F779" s="20"/>
      <c r="G779" s="7">
        <f t="shared" ref="G779:I784" si="389">G780</f>
        <v>310.8</v>
      </c>
      <c r="H779" s="7">
        <f t="shared" si="389"/>
        <v>310.8</v>
      </c>
      <c r="I779" s="7">
        <f t="shared" si="389"/>
        <v>360</v>
      </c>
    </row>
    <row r="780" spans="1:9">
      <c r="A780" s="185" t="s">
        <v>23</v>
      </c>
      <c r="B780" s="186"/>
      <c r="C780" s="186" t="s">
        <v>14</v>
      </c>
      <c r="D780" s="186" t="s">
        <v>24</v>
      </c>
      <c r="E780" s="20"/>
      <c r="F780" s="20"/>
      <c r="G780" s="7">
        <f t="shared" si="389"/>
        <v>310.8</v>
      </c>
      <c r="H780" s="7">
        <f t="shared" si="389"/>
        <v>310.8</v>
      </c>
      <c r="I780" s="7">
        <f t="shared" si="389"/>
        <v>360</v>
      </c>
    </row>
    <row r="781" spans="1:9" s="93" customFormat="1" ht="31.5">
      <c r="A781" s="123" t="s">
        <v>725</v>
      </c>
      <c r="B781" s="90"/>
      <c r="C781" s="90" t="s">
        <v>14</v>
      </c>
      <c r="D781" s="90" t="s">
        <v>24</v>
      </c>
      <c r="E781" s="91" t="s">
        <v>191</v>
      </c>
      <c r="F781" s="91"/>
      <c r="G781" s="92">
        <f t="shared" si="389"/>
        <v>310.8</v>
      </c>
      <c r="H781" s="92">
        <f t="shared" si="389"/>
        <v>310.8</v>
      </c>
      <c r="I781" s="92">
        <f t="shared" si="389"/>
        <v>360</v>
      </c>
    </row>
    <row r="782" spans="1:9">
      <c r="A782" s="185" t="s">
        <v>143</v>
      </c>
      <c r="B782" s="186"/>
      <c r="C782" s="186" t="s">
        <v>14</v>
      </c>
      <c r="D782" s="186" t="s">
        <v>24</v>
      </c>
      <c r="E782" s="20" t="s">
        <v>192</v>
      </c>
      <c r="F782" s="20"/>
      <c r="G782" s="7">
        <f t="shared" si="389"/>
        <v>310.8</v>
      </c>
      <c r="H782" s="7">
        <f t="shared" si="389"/>
        <v>310.8</v>
      </c>
      <c r="I782" s="7">
        <f t="shared" si="389"/>
        <v>360</v>
      </c>
    </row>
    <row r="783" spans="1:9" ht="34.5" customHeight="1">
      <c r="A783" s="185" t="s">
        <v>783</v>
      </c>
      <c r="B783" s="186"/>
      <c r="C783" s="186" t="s">
        <v>14</v>
      </c>
      <c r="D783" s="186" t="s">
        <v>24</v>
      </c>
      <c r="E783" s="20" t="s">
        <v>207</v>
      </c>
      <c r="F783" s="20"/>
      <c r="G783" s="7">
        <f t="shared" si="389"/>
        <v>310.8</v>
      </c>
      <c r="H783" s="7">
        <f t="shared" si="389"/>
        <v>310.8</v>
      </c>
      <c r="I783" s="7">
        <f t="shared" si="389"/>
        <v>360</v>
      </c>
    </row>
    <row r="784" spans="1:9">
      <c r="A784" s="185" t="s">
        <v>18</v>
      </c>
      <c r="B784" s="186"/>
      <c r="C784" s="186" t="s">
        <v>14</v>
      </c>
      <c r="D784" s="186" t="s">
        <v>24</v>
      </c>
      <c r="E784" s="20" t="s">
        <v>232</v>
      </c>
      <c r="F784" s="20"/>
      <c r="G784" s="7">
        <f t="shared" si="389"/>
        <v>310.8</v>
      </c>
      <c r="H784" s="7">
        <f t="shared" si="389"/>
        <v>310.8</v>
      </c>
      <c r="I784" s="7">
        <f t="shared" si="389"/>
        <v>360</v>
      </c>
    </row>
    <row r="785" spans="1:9" ht="31.5">
      <c r="A785" s="185" t="s">
        <v>90</v>
      </c>
      <c r="B785" s="186"/>
      <c r="C785" s="186" t="s">
        <v>14</v>
      </c>
      <c r="D785" s="186" t="s">
        <v>24</v>
      </c>
      <c r="E785" s="20" t="s">
        <v>232</v>
      </c>
      <c r="F785" s="20" t="s">
        <v>49</v>
      </c>
      <c r="G785" s="5">
        <v>310.8</v>
      </c>
      <c r="H785" s="7">
        <v>310.8</v>
      </c>
      <c r="I785" s="7">
        <v>360</v>
      </c>
    </row>
    <row r="786" spans="1:9">
      <c r="A786" s="185" t="s">
        <v>98</v>
      </c>
      <c r="B786" s="3"/>
      <c r="C786" s="3" t="s">
        <v>62</v>
      </c>
      <c r="D786" s="3"/>
      <c r="E786" s="3"/>
      <c r="F786" s="3"/>
      <c r="G786" s="5">
        <f>G787+G811+G831+G843</f>
        <v>456154.4</v>
      </c>
      <c r="H786" s="5">
        <f>H787+H811+H831+H843</f>
        <v>594109.89999999991</v>
      </c>
      <c r="I786" s="5">
        <f>I787+I811+I831+I843</f>
        <v>779960.20000000007</v>
      </c>
    </row>
    <row r="787" spans="1:9">
      <c r="A787" s="185" t="s">
        <v>508</v>
      </c>
      <c r="B787" s="3"/>
      <c r="C787" s="3" t="s">
        <v>62</v>
      </c>
      <c r="D787" s="3" t="s">
        <v>17</v>
      </c>
      <c r="E787" s="3"/>
      <c r="F787" s="3"/>
      <c r="G787" s="5">
        <f>G788+G806</f>
        <v>413185.60000000003</v>
      </c>
      <c r="H787" s="5">
        <f t="shared" ref="H787:I787" si="390">H788+H806</f>
        <v>418951.49999999994</v>
      </c>
      <c r="I787" s="5">
        <f t="shared" si="390"/>
        <v>438833.69999999995</v>
      </c>
    </row>
    <row r="788" spans="1:9" s="93" customFormat="1" ht="31.5">
      <c r="A788" s="85" t="s">
        <v>727</v>
      </c>
      <c r="B788" s="94"/>
      <c r="C788" s="94" t="s">
        <v>62</v>
      </c>
      <c r="D788" s="94" t="s">
        <v>17</v>
      </c>
      <c r="E788" s="94" t="s">
        <v>235</v>
      </c>
      <c r="F788" s="94"/>
      <c r="G788" s="95">
        <f>G789</f>
        <v>412295.60000000003</v>
      </c>
      <c r="H788" s="95">
        <f t="shared" ref="H788:I788" si="391">H789</f>
        <v>416881.49999999994</v>
      </c>
      <c r="I788" s="95">
        <f t="shared" si="391"/>
        <v>436763.69999999995</v>
      </c>
    </row>
    <row r="789" spans="1:9">
      <c r="A789" s="185" t="s">
        <v>143</v>
      </c>
      <c r="B789" s="3"/>
      <c r="C789" s="3" t="s">
        <v>62</v>
      </c>
      <c r="D789" s="3" t="s">
        <v>17</v>
      </c>
      <c r="E789" s="18" t="s">
        <v>509</v>
      </c>
      <c r="F789" s="3"/>
      <c r="G789" s="5">
        <f>G790+G796+G802</f>
        <v>412295.60000000003</v>
      </c>
      <c r="H789" s="5">
        <f t="shared" ref="H789:I789" si="392">H790+H796+H802</f>
        <v>416881.49999999994</v>
      </c>
      <c r="I789" s="5">
        <f t="shared" si="392"/>
        <v>436763.69999999995</v>
      </c>
    </row>
    <row r="790" spans="1:9" ht="31.5">
      <c r="A790" s="185" t="s">
        <v>510</v>
      </c>
      <c r="B790" s="3"/>
      <c r="C790" s="3" t="s">
        <v>62</v>
      </c>
      <c r="D790" s="3" t="s">
        <v>17</v>
      </c>
      <c r="E790" s="3" t="s">
        <v>511</v>
      </c>
      <c r="F790" s="3"/>
      <c r="G790" s="5">
        <f>G791</f>
        <v>19568.5</v>
      </c>
      <c r="H790" s="5">
        <f t="shared" ref="H790:I790" si="393">SUM(H791)</f>
        <v>16818.5</v>
      </c>
      <c r="I790" s="5">
        <f t="shared" si="393"/>
        <v>19760.5</v>
      </c>
    </row>
    <row r="791" spans="1:9">
      <c r="A791" s="185" t="s">
        <v>18</v>
      </c>
      <c r="B791" s="3"/>
      <c r="C791" s="3" t="s">
        <v>62</v>
      </c>
      <c r="D791" s="3" t="s">
        <v>17</v>
      </c>
      <c r="E791" s="3" t="s">
        <v>512</v>
      </c>
      <c r="F791" s="3"/>
      <c r="G791" s="5">
        <f>G792+G793+G794+G795</f>
        <v>19568.5</v>
      </c>
      <c r="H791" s="5">
        <f t="shared" ref="H791:I791" si="394">SUM(H792+H793+H794+H795)</f>
        <v>16818.5</v>
      </c>
      <c r="I791" s="5">
        <f t="shared" si="394"/>
        <v>19760.5</v>
      </c>
    </row>
    <row r="792" spans="1:9" ht="47.25">
      <c r="A792" s="185" t="s">
        <v>21</v>
      </c>
      <c r="B792" s="3"/>
      <c r="C792" s="3" t="s">
        <v>62</v>
      </c>
      <c r="D792" s="3" t="s">
        <v>17</v>
      </c>
      <c r="E792" s="3" t="s">
        <v>512</v>
      </c>
      <c r="F792" s="3" t="s">
        <v>31</v>
      </c>
      <c r="G792" s="5">
        <v>8455.7000000000007</v>
      </c>
      <c r="H792" s="5">
        <v>5705.7</v>
      </c>
      <c r="I792" s="5">
        <v>5705.7</v>
      </c>
    </row>
    <row r="793" spans="1:9" ht="31.5">
      <c r="A793" s="185" t="s">
        <v>22</v>
      </c>
      <c r="B793" s="3"/>
      <c r="C793" s="3" t="s">
        <v>62</v>
      </c>
      <c r="D793" s="3" t="s">
        <v>17</v>
      </c>
      <c r="E793" s="3" t="s">
        <v>512</v>
      </c>
      <c r="F793" s="3" t="s">
        <v>32</v>
      </c>
      <c r="G793" s="5">
        <v>3840.8</v>
      </c>
      <c r="H793" s="5">
        <v>3840.8</v>
      </c>
      <c r="I793" s="5">
        <v>6640.8</v>
      </c>
    </row>
    <row r="794" spans="1:9">
      <c r="A794" s="185" t="s">
        <v>19</v>
      </c>
      <c r="B794" s="3"/>
      <c r="C794" s="3" t="s">
        <v>62</v>
      </c>
      <c r="D794" s="3" t="s">
        <v>17</v>
      </c>
      <c r="E794" s="3" t="s">
        <v>512</v>
      </c>
      <c r="F794" s="3" t="s">
        <v>39</v>
      </c>
      <c r="G794" s="5">
        <v>242</v>
      </c>
      <c r="H794" s="5">
        <v>242</v>
      </c>
      <c r="I794" s="5">
        <v>384</v>
      </c>
    </row>
    <row r="795" spans="1:9" ht="31.5">
      <c r="A795" s="185" t="s">
        <v>90</v>
      </c>
      <c r="B795" s="3"/>
      <c r="C795" s="3" t="s">
        <v>62</v>
      </c>
      <c r="D795" s="3" t="s">
        <v>17</v>
      </c>
      <c r="E795" s="3" t="s">
        <v>512</v>
      </c>
      <c r="F795" s="3" t="s">
        <v>49</v>
      </c>
      <c r="G795" s="5">
        <v>7030</v>
      </c>
      <c r="H795" s="5">
        <v>7030</v>
      </c>
      <c r="I795" s="5">
        <v>7030</v>
      </c>
    </row>
    <row r="796" spans="1:9" ht="40.5" customHeight="1">
      <c r="A796" s="185" t="s">
        <v>567</v>
      </c>
      <c r="B796" s="3"/>
      <c r="C796" s="3" t="s">
        <v>62</v>
      </c>
      <c r="D796" s="3" t="s">
        <v>17</v>
      </c>
      <c r="E796" s="3" t="s">
        <v>513</v>
      </c>
      <c r="F796" s="3"/>
      <c r="G796" s="5">
        <f>G797</f>
        <v>382229.50000000006</v>
      </c>
      <c r="H796" s="5">
        <f t="shared" ref="H796:I796" si="395">H797</f>
        <v>400062.99999999994</v>
      </c>
      <c r="I796" s="5">
        <f t="shared" si="395"/>
        <v>417003.19999999995</v>
      </c>
    </row>
    <row r="797" spans="1:9">
      <c r="A797" s="185" t="s">
        <v>216</v>
      </c>
      <c r="B797" s="3"/>
      <c r="C797" s="3" t="s">
        <v>62</v>
      </c>
      <c r="D797" s="3" t="s">
        <v>17</v>
      </c>
      <c r="E797" s="3" t="s">
        <v>514</v>
      </c>
      <c r="F797" s="3"/>
      <c r="G797" s="5">
        <f>G800+G799+G798+G801</f>
        <v>382229.50000000006</v>
      </c>
      <c r="H797" s="5">
        <f t="shared" ref="H797:I797" si="396">H800+H799+H798+H801</f>
        <v>400062.99999999994</v>
      </c>
      <c r="I797" s="5">
        <f t="shared" si="396"/>
        <v>417003.19999999995</v>
      </c>
    </row>
    <row r="798" spans="1:9" ht="47.25" hidden="1">
      <c r="A798" s="185" t="s">
        <v>21</v>
      </c>
      <c r="B798" s="3"/>
      <c r="C798" s="3" t="s">
        <v>62</v>
      </c>
      <c r="D798" s="3" t="s">
        <v>17</v>
      </c>
      <c r="E798" s="3" t="s">
        <v>514</v>
      </c>
      <c r="F798" s="3" t="s">
        <v>31</v>
      </c>
      <c r="G798" s="5">
        <v>0</v>
      </c>
      <c r="H798" s="5">
        <v>0</v>
      </c>
      <c r="I798" s="5">
        <v>0</v>
      </c>
    </row>
    <row r="799" spans="1:9" ht="31.5" hidden="1">
      <c r="A799" s="185" t="s">
        <v>22</v>
      </c>
      <c r="B799" s="3"/>
      <c r="C799" s="3" t="s">
        <v>62</v>
      </c>
      <c r="D799" s="3" t="s">
        <v>17</v>
      </c>
      <c r="E799" s="3" t="s">
        <v>514</v>
      </c>
      <c r="F799" s="3" t="s">
        <v>32</v>
      </c>
      <c r="G799" s="5">
        <v>0</v>
      </c>
      <c r="H799" s="5">
        <v>0</v>
      </c>
      <c r="I799" s="5">
        <v>0</v>
      </c>
    </row>
    <row r="800" spans="1:9" ht="31.5">
      <c r="A800" s="185" t="s">
        <v>90</v>
      </c>
      <c r="B800" s="3"/>
      <c r="C800" s="3" t="s">
        <v>62</v>
      </c>
      <c r="D800" s="3" t="s">
        <v>17</v>
      </c>
      <c r="E800" s="3" t="s">
        <v>514</v>
      </c>
      <c r="F800" s="3" t="s">
        <v>49</v>
      </c>
      <c r="G800" s="5">
        <v>382229.50000000006</v>
      </c>
      <c r="H800" s="5">
        <v>400062.99999999994</v>
      </c>
      <c r="I800" s="5">
        <v>417003.19999999995</v>
      </c>
    </row>
    <row r="801" spans="1:9" hidden="1">
      <c r="A801" s="185" t="s">
        <v>10</v>
      </c>
      <c r="B801" s="3"/>
      <c r="C801" s="3" t="s">
        <v>62</v>
      </c>
      <c r="D801" s="3" t="s">
        <v>17</v>
      </c>
      <c r="E801" s="3" t="s">
        <v>514</v>
      </c>
      <c r="F801" s="3" t="s">
        <v>36</v>
      </c>
      <c r="G801" s="5">
        <v>0</v>
      </c>
      <c r="H801" s="5">
        <v>0</v>
      </c>
      <c r="I801" s="5">
        <v>0</v>
      </c>
    </row>
    <row r="802" spans="1:9" ht="37.5" customHeight="1">
      <c r="A802" s="185" t="s">
        <v>515</v>
      </c>
      <c r="B802" s="3"/>
      <c r="C802" s="3" t="s">
        <v>62</v>
      </c>
      <c r="D802" s="3" t="s">
        <v>17</v>
      </c>
      <c r="E802" s="3" t="s">
        <v>516</v>
      </c>
      <c r="F802" s="3"/>
      <c r="G802" s="5">
        <f>G803</f>
        <v>10497.6</v>
      </c>
      <c r="H802" s="5">
        <f t="shared" ref="H802:I802" si="397">H803</f>
        <v>0</v>
      </c>
      <c r="I802" s="5">
        <f t="shared" si="397"/>
        <v>0</v>
      </c>
    </row>
    <row r="803" spans="1:9">
      <c r="A803" s="185" t="s">
        <v>18</v>
      </c>
      <c r="B803" s="3"/>
      <c r="C803" s="3" t="s">
        <v>62</v>
      </c>
      <c r="D803" s="3" t="s">
        <v>17</v>
      </c>
      <c r="E803" s="3" t="s">
        <v>561</v>
      </c>
      <c r="F803" s="3"/>
      <c r="G803" s="5">
        <f>G805+G804</f>
        <v>10497.6</v>
      </c>
      <c r="H803" s="5">
        <f t="shared" ref="H803:I803" si="398">H805+H804</f>
        <v>0</v>
      </c>
      <c r="I803" s="5">
        <f t="shared" si="398"/>
        <v>0</v>
      </c>
    </row>
    <row r="804" spans="1:9" ht="31.5" hidden="1">
      <c r="A804" s="185" t="s">
        <v>22</v>
      </c>
      <c r="B804" s="3"/>
      <c r="C804" s="3" t="s">
        <v>62</v>
      </c>
      <c r="D804" s="3" t="s">
        <v>17</v>
      </c>
      <c r="E804" s="3" t="s">
        <v>561</v>
      </c>
      <c r="F804" s="3" t="s">
        <v>32</v>
      </c>
      <c r="G804" s="5"/>
      <c r="H804" s="5"/>
      <c r="I804" s="5"/>
    </row>
    <row r="805" spans="1:9" ht="31.5">
      <c r="A805" s="185" t="s">
        <v>90</v>
      </c>
      <c r="B805" s="3"/>
      <c r="C805" s="3" t="s">
        <v>62</v>
      </c>
      <c r="D805" s="3" t="s">
        <v>17</v>
      </c>
      <c r="E805" s="3" t="s">
        <v>561</v>
      </c>
      <c r="F805" s="3" t="s">
        <v>49</v>
      </c>
      <c r="G805" s="5">
        <v>10497.6</v>
      </c>
      <c r="H805" s="5"/>
      <c r="I805" s="5"/>
    </row>
    <row r="806" spans="1:9" s="93" customFormat="1" ht="31.5">
      <c r="A806" s="85" t="s">
        <v>738</v>
      </c>
      <c r="B806" s="94"/>
      <c r="C806" s="94" t="s">
        <v>62</v>
      </c>
      <c r="D806" s="94" t="s">
        <v>17</v>
      </c>
      <c r="E806" s="91" t="s">
        <v>236</v>
      </c>
      <c r="F806" s="94"/>
      <c r="G806" s="95">
        <f>G807</f>
        <v>890</v>
      </c>
      <c r="H806" s="95">
        <f t="shared" ref="H806:I809" si="399">H807</f>
        <v>2070</v>
      </c>
      <c r="I806" s="95">
        <f t="shared" si="399"/>
        <v>2070</v>
      </c>
    </row>
    <row r="807" spans="1:9">
      <c r="A807" s="2" t="s">
        <v>143</v>
      </c>
      <c r="B807" s="3"/>
      <c r="C807" s="3" t="s">
        <v>62</v>
      </c>
      <c r="D807" s="3" t="s">
        <v>17</v>
      </c>
      <c r="E807" s="20" t="s">
        <v>363</v>
      </c>
      <c r="F807" s="3"/>
      <c r="G807" s="5">
        <f>G808</f>
        <v>890</v>
      </c>
      <c r="H807" s="5">
        <f t="shared" si="399"/>
        <v>2070</v>
      </c>
      <c r="I807" s="5">
        <f t="shared" si="399"/>
        <v>2070</v>
      </c>
    </row>
    <row r="808" spans="1:9" ht="31.5">
      <c r="A808" s="110" t="s">
        <v>517</v>
      </c>
      <c r="B808" s="3"/>
      <c r="C808" s="3" t="s">
        <v>62</v>
      </c>
      <c r="D808" s="3" t="s">
        <v>17</v>
      </c>
      <c r="E808" s="20" t="s">
        <v>364</v>
      </c>
      <c r="F808" s="3"/>
      <c r="G808" s="5">
        <f>G809</f>
        <v>890</v>
      </c>
      <c r="H808" s="5">
        <f t="shared" si="399"/>
        <v>2070</v>
      </c>
      <c r="I808" s="5">
        <f t="shared" si="399"/>
        <v>2070</v>
      </c>
    </row>
    <row r="809" spans="1:9" ht="78.75">
      <c r="A809" s="185" t="s">
        <v>393</v>
      </c>
      <c r="B809" s="3"/>
      <c r="C809" s="3" t="s">
        <v>62</v>
      </c>
      <c r="D809" s="3" t="s">
        <v>17</v>
      </c>
      <c r="E809" s="20" t="s">
        <v>394</v>
      </c>
      <c r="F809" s="3"/>
      <c r="G809" s="5">
        <f>G810</f>
        <v>890</v>
      </c>
      <c r="H809" s="5">
        <f t="shared" si="399"/>
        <v>2070</v>
      </c>
      <c r="I809" s="5">
        <f t="shared" si="399"/>
        <v>2070</v>
      </c>
    </row>
    <row r="810" spans="1:9">
      <c r="A810" s="185" t="s">
        <v>10</v>
      </c>
      <c r="B810" s="3"/>
      <c r="C810" s="3" t="s">
        <v>62</v>
      </c>
      <c r="D810" s="3" t="s">
        <v>17</v>
      </c>
      <c r="E810" s="20" t="s">
        <v>394</v>
      </c>
      <c r="F810" s="3" t="s">
        <v>36</v>
      </c>
      <c r="G810" s="5">
        <v>890</v>
      </c>
      <c r="H810" s="7">
        <v>2070</v>
      </c>
      <c r="I810" s="7">
        <v>2070</v>
      </c>
    </row>
    <row r="811" spans="1:9">
      <c r="A811" s="185" t="s">
        <v>78</v>
      </c>
      <c r="B811" s="84"/>
      <c r="C811" s="3" t="s">
        <v>62</v>
      </c>
      <c r="D811" s="3" t="s">
        <v>20</v>
      </c>
      <c r="E811" s="3"/>
      <c r="F811" s="3"/>
      <c r="G811" s="5">
        <f>G817+G812</f>
        <v>13804.900000000001</v>
      </c>
      <c r="H811" s="5">
        <f t="shared" ref="H811:I811" si="400">H817+H812</f>
        <v>137828.90000000002</v>
      </c>
      <c r="I811" s="5">
        <f t="shared" si="400"/>
        <v>302994.10000000003</v>
      </c>
    </row>
    <row r="812" spans="1:9" s="93" customFormat="1" ht="31.5">
      <c r="A812" s="123" t="s">
        <v>725</v>
      </c>
      <c r="B812" s="94"/>
      <c r="C812" s="94" t="s">
        <v>62</v>
      </c>
      <c r="D812" s="94" t="s">
        <v>20</v>
      </c>
      <c r="E812" s="94" t="s">
        <v>191</v>
      </c>
      <c r="F812" s="94"/>
      <c r="G812" s="95">
        <f>G813</f>
        <v>1336.7</v>
      </c>
      <c r="H812" s="95">
        <f t="shared" ref="H812:I815" si="401">H813</f>
        <v>1336.7</v>
      </c>
      <c r="I812" s="95">
        <f t="shared" si="401"/>
        <v>1336.7</v>
      </c>
    </row>
    <row r="813" spans="1:9">
      <c r="A813" s="185" t="s">
        <v>143</v>
      </c>
      <c r="B813" s="3"/>
      <c r="C813" s="3" t="s">
        <v>62</v>
      </c>
      <c r="D813" s="3" t="s">
        <v>20</v>
      </c>
      <c r="E813" s="20" t="s">
        <v>192</v>
      </c>
      <c r="F813" s="3"/>
      <c r="G813" s="5">
        <f>G814</f>
        <v>1336.7</v>
      </c>
      <c r="H813" s="5">
        <f t="shared" si="401"/>
        <v>1336.7</v>
      </c>
      <c r="I813" s="5">
        <f t="shared" si="401"/>
        <v>1336.7</v>
      </c>
    </row>
    <row r="814" spans="1:9" ht="31.5">
      <c r="A814" s="109" t="s">
        <v>293</v>
      </c>
      <c r="B814" s="3"/>
      <c r="C814" s="3" t="s">
        <v>62</v>
      </c>
      <c r="D814" s="3" t="s">
        <v>20</v>
      </c>
      <c r="E814" s="20" t="s">
        <v>294</v>
      </c>
      <c r="F814" s="3"/>
      <c r="G814" s="5">
        <f>G815</f>
        <v>1336.7</v>
      </c>
      <c r="H814" s="5">
        <f t="shared" si="401"/>
        <v>1336.7</v>
      </c>
      <c r="I814" s="5">
        <f t="shared" si="401"/>
        <v>1336.7</v>
      </c>
    </row>
    <row r="815" spans="1:9" ht="31.5">
      <c r="A815" s="185" t="s">
        <v>518</v>
      </c>
      <c r="B815" s="3"/>
      <c r="C815" s="3" t="s">
        <v>62</v>
      </c>
      <c r="D815" s="3" t="s">
        <v>20</v>
      </c>
      <c r="E815" s="20" t="s">
        <v>519</v>
      </c>
      <c r="F815" s="3"/>
      <c r="G815" s="5">
        <f>G816</f>
        <v>1336.7</v>
      </c>
      <c r="H815" s="5">
        <f t="shared" si="401"/>
        <v>1336.7</v>
      </c>
      <c r="I815" s="5">
        <f t="shared" si="401"/>
        <v>1336.7</v>
      </c>
    </row>
    <row r="816" spans="1:9" ht="31.5">
      <c r="A816" s="185" t="s">
        <v>90</v>
      </c>
      <c r="B816" s="3"/>
      <c r="C816" s="3" t="s">
        <v>62</v>
      </c>
      <c r="D816" s="3" t="s">
        <v>20</v>
      </c>
      <c r="E816" s="20" t="s">
        <v>519</v>
      </c>
      <c r="F816" s="3" t="s">
        <v>49</v>
      </c>
      <c r="G816" s="5">
        <v>1336.7</v>
      </c>
      <c r="H816" s="5">
        <v>1336.7</v>
      </c>
      <c r="I816" s="5">
        <v>1336.7</v>
      </c>
    </row>
    <row r="817" spans="1:9" s="93" customFormat="1" ht="31.5">
      <c r="A817" s="85" t="s">
        <v>727</v>
      </c>
      <c r="B817" s="94"/>
      <c r="C817" s="94" t="s">
        <v>62</v>
      </c>
      <c r="D817" s="94" t="s">
        <v>20</v>
      </c>
      <c r="E817" s="94" t="s">
        <v>235</v>
      </c>
      <c r="F817" s="94"/>
      <c r="G817" s="95">
        <f>G818</f>
        <v>12468.2</v>
      </c>
      <c r="H817" s="95">
        <f t="shared" ref="H817:I817" si="402">H818</f>
        <v>136492.20000000001</v>
      </c>
      <c r="I817" s="95">
        <f t="shared" si="402"/>
        <v>301657.40000000002</v>
      </c>
    </row>
    <row r="818" spans="1:9">
      <c r="A818" s="111" t="s">
        <v>184</v>
      </c>
      <c r="B818" s="3"/>
      <c r="C818" s="3" t="s">
        <v>62</v>
      </c>
      <c r="D818" s="3" t="s">
        <v>20</v>
      </c>
      <c r="E818" s="3" t="s">
        <v>520</v>
      </c>
      <c r="F818" s="3"/>
      <c r="G818" s="5">
        <f>G819+G828+G825+G822</f>
        <v>12468.2</v>
      </c>
      <c r="H818" s="5">
        <f t="shared" ref="H818:I818" si="403">H819+H828+H825+H822</f>
        <v>136492.20000000001</v>
      </c>
      <c r="I818" s="5">
        <f t="shared" si="403"/>
        <v>301657.40000000002</v>
      </c>
    </row>
    <row r="819" spans="1:9" ht="31.5">
      <c r="A819" s="112" t="s">
        <v>555</v>
      </c>
      <c r="B819" s="3"/>
      <c r="C819" s="3" t="s">
        <v>62</v>
      </c>
      <c r="D819" s="3" t="s">
        <v>20</v>
      </c>
      <c r="E819" s="3" t="s">
        <v>521</v>
      </c>
      <c r="F819" s="3"/>
      <c r="G819" s="5">
        <f>G820</f>
        <v>456.2</v>
      </c>
      <c r="H819" s="5">
        <f t="shared" ref="H819:I819" si="404">H820</f>
        <v>456.2</v>
      </c>
      <c r="I819" s="5">
        <f t="shared" si="404"/>
        <v>456.2</v>
      </c>
    </row>
    <row r="820" spans="1:9" ht="31.5">
      <c r="A820" s="113" t="s">
        <v>556</v>
      </c>
      <c r="B820" s="3"/>
      <c r="C820" s="3" t="s">
        <v>62</v>
      </c>
      <c r="D820" s="3" t="s">
        <v>20</v>
      </c>
      <c r="E820" s="3" t="s">
        <v>522</v>
      </c>
      <c r="F820" s="3"/>
      <c r="G820" s="5">
        <f>G821</f>
        <v>456.2</v>
      </c>
      <c r="H820" s="5">
        <f t="shared" ref="H820:I820" si="405">H821</f>
        <v>456.2</v>
      </c>
      <c r="I820" s="5">
        <f t="shared" si="405"/>
        <v>456.2</v>
      </c>
    </row>
    <row r="821" spans="1:9" ht="31.5">
      <c r="A821" s="185" t="s">
        <v>90</v>
      </c>
      <c r="B821" s="3"/>
      <c r="C821" s="3" t="s">
        <v>62</v>
      </c>
      <c r="D821" s="3" t="s">
        <v>20</v>
      </c>
      <c r="E821" s="3" t="s">
        <v>522</v>
      </c>
      <c r="F821" s="3" t="s">
        <v>49</v>
      </c>
      <c r="G821" s="5">
        <v>456.2</v>
      </c>
      <c r="H821" s="5">
        <v>456.2</v>
      </c>
      <c r="I821" s="5">
        <v>456.2</v>
      </c>
    </row>
    <row r="822" spans="1:9">
      <c r="A822" s="208" t="s">
        <v>818</v>
      </c>
      <c r="B822" s="74"/>
      <c r="C822" s="74" t="s">
        <v>62</v>
      </c>
      <c r="D822" s="74" t="s">
        <v>20</v>
      </c>
      <c r="E822" s="74" t="s">
        <v>601</v>
      </c>
      <c r="F822" s="74"/>
      <c r="G822" s="187">
        <f>G823</f>
        <v>0</v>
      </c>
      <c r="H822" s="187">
        <f t="shared" ref="H822:I823" si="406">H823</f>
        <v>900.9</v>
      </c>
      <c r="I822" s="187">
        <f t="shared" si="406"/>
        <v>900.9</v>
      </c>
    </row>
    <row r="823" spans="1:9" ht="38.25" customHeight="1">
      <c r="A823" s="73" t="s">
        <v>819</v>
      </c>
      <c r="B823" s="74"/>
      <c r="C823" s="74" t="s">
        <v>62</v>
      </c>
      <c r="D823" s="74" t="s">
        <v>20</v>
      </c>
      <c r="E823" s="74" t="s">
        <v>820</v>
      </c>
      <c r="F823" s="74"/>
      <c r="G823" s="187">
        <f>G824</f>
        <v>0</v>
      </c>
      <c r="H823" s="187">
        <f t="shared" si="406"/>
        <v>900.9</v>
      </c>
      <c r="I823" s="187">
        <f t="shared" si="406"/>
        <v>900.9</v>
      </c>
    </row>
    <row r="824" spans="1:9" ht="31.5">
      <c r="A824" s="73" t="s">
        <v>90</v>
      </c>
      <c r="B824" s="74"/>
      <c r="C824" s="74" t="s">
        <v>62</v>
      </c>
      <c r="D824" s="74" t="s">
        <v>20</v>
      </c>
      <c r="E824" s="74" t="s">
        <v>820</v>
      </c>
      <c r="F824" s="74" t="s">
        <v>49</v>
      </c>
      <c r="G824" s="187">
        <v>0</v>
      </c>
      <c r="H824" s="187">
        <v>900.9</v>
      </c>
      <c r="I824" s="187">
        <v>900.9</v>
      </c>
    </row>
    <row r="825" spans="1:9">
      <c r="A825" s="112" t="s">
        <v>821</v>
      </c>
      <c r="B825" s="3"/>
      <c r="C825" s="3" t="s">
        <v>62</v>
      </c>
      <c r="D825" s="3" t="s">
        <v>20</v>
      </c>
      <c r="E825" s="3" t="s">
        <v>596</v>
      </c>
      <c r="F825" s="3"/>
      <c r="G825" s="5">
        <f>G826</f>
        <v>12012</v>
      </c>
      <c r="H825" s="5">
        <f t="shared" ref="H825:I826" si="407">H826</f>
        <v>0</v>
      </c>
      <c r="I825" s="5">
        <f t="shared" si="407"/>
        <v>0</v>
      </c>
    </row>
    <row r="826" spans="1:9">
      <c r="A826" s="185" t="s">
        <v>597</v>
      </c>
      <c r="B826" s="3"/>
      <c r="C826" s="3" t="s">
        <v>62</v>
      </c>
      <c r="D826" s="3" t="s">
        <v>20</v>
      </c>
      <c r="E826" s="3" t="s">
        <v>598</v>
      </c>
      <c r="F826" s="3"/>
      <c r="G826" s="5">
        <f>G827</f>
        <v>12012</v>
      </c>
      <c r="H826" s="5">
        <f t="shared" si="407"/>
        <v>0</v>
      </c>
      <c r="I826" s="5">
        <f t="shared" si="407"/>
        <v>0</v>
      </c>
    </row>
    <row r="827" spans="1:9" ht="31.5">
      <c r="A827" s="185" t="s">
        <v>90</v>
      </c>
      <c r="B827" s="3"/>
      <c r="C827" s="3" t="s">
        <v>62</v>
      </c>
      <c r="D827" s="3" t="s">
        <v>20</v>
      </c>
      <c r="E827" s="3" t="s">
        <v>598</v>
      </c>
      <c r="F827" s="3" t="s">
        <v>49</v>
      </c>
      <c r="G827" s="5">
        <v>12012</v>
      </c>
      <c r="H827" s="5"/>
      <c r="I827" s="5"/>
    </row>
    <row r="828" spans="1:9" s="93" customFormat="1">
      <c r="A828" s="129" t="s">
        <v>538</v>
      </c>
      <c r="B828" s="94"/>
      <c r="C828" s="94" t="s">
        <v>62</v>
      </c>
      <c r="D828" s="94" t="s">
        <v>20</v>
      </c>
      <c r="E828" s="94" t="s">
        <v>523</v>
      </c>
      <c r="F828" s="94"/>
      <c r="G828" s="95">
        <f>G829</f>
        <v>0</v>
      </c>
      <c r="H828" s="95">
        <f t="shared" ref="H828:I828" si="408">H829</f>
        <v>135135.1</v>
      </c>
      <c r="I828" s="95">
        <f t="shared" si="408"/>
        <v>300300.3</v>
      </c>
    </row>
    <row r="829" spans="1:9" ht="31.5">
      <c r="A829" s="112" t="s">
        <v>599</v>
      </c>
      <c r="B829" s="3"/>
      <c r="C829" s="3" t="s">
        <v>62</v>
      </c>
      <c r="D829" s="3" t="s">
        <v>20</v>
      </c>
      <c r="E829" s="3" t="s">
        <v>600</v>
      </c>
      <c r="F829" s="3"/>
      <c r="G829" s="5">
        <f>G830</f>
        <v>0</v>
      </c>
      <c r="H829" s="5">
        <f t="shared" ref="H829:I829" si="409">H830</f>
        <v>135135.1</v>
      </c>
      <c r="I829" s="5">
        <f t="shared" si="409"/>
        <v>300300.3</v>
      </c>
    </row>
    <row r="830" spans="1:9" ht="31.5">
      <c r="A830" s="185" t="s">
        <v>90</v>
      </c>
      <c r="B830" s="3"/>
      <c r="C830" s="3" t="s">
        <v>62</v>
      </c>
      <c r="D830" s="3" t="s">
        <v>20</v>
      </c>
      <c r="E830" s="3" t="s">
        <v>600</v>
      </c>
      <c r="F830" s="3" t="s">
        <v>49</v>
      </c>
      <c r="G830" s="5"/>
      <c r="H830" s="5">
        <v>135135.1</v>
      </c>
      <c r="I830" s="5">
        <v>300300.3</v>
      </c>
    </row>
    <row r="831" spans="1:9">
      <c r="A831" s="111" t="s">
        <v>79</v>
      </c>
      <c r="B831" s="3"/>
      <c r="C831" s="3" t="s">
        <v>62</v>
      </c>
      <c r="D831" s="3" t="s">
        <v>24</v>
      </c>
      <c r="E831" s="3"/>
      <c r="F831" s="3"/>
      <c r="G831" s="5">
        <f>G832</f>
        <v>14146.599999999999</v>
      </c>
      <c r="H831" s="5">
        <f t="shared" ref="H831:I832" si="410">H832</f>
        <v>18926.2</v>
      </c>
      <c r="I831" s="5">
        <f t="shared" si="410"/>
        <v>19179.099999999999</v>
      </c>
    </row>
    <row r="832" spans="1:9" s="93" customFormat="1" ht="31.5">
      <c r="A832" s="85" t="s">
        <v>727</v>
      </c>
      <c r="B832" s="94"/>
      <c r="C832" s="94" t="s">
        <v>62</v>
      </c>
      <c r="D832" s="94" t="s">
        <v>24</v>
      </c>
      <c r="E832" s="94" t="s">
        <v>235</v>
      </c>
      <c r="F832" s="94"/>
      <c r="G832" s="95">
        <f>G833</f>
        <v>14146.599999999999</v>
      </c>
      <c r="H832" s="95">
        <f t="shared" si="410"/>
        <v>18926.2</v>
      </c>
      <c r="I832" s="95">
        <f t="shared" si="410"/>
        <v>19179.099999999999</v>
      </c>
    </row>
    <row r="833" spans="1:9">
      <c r="A833" s="111" t="s">
        <v>184</v>
      </c>
      <c r="B833" s="3"/>
      <c r="C833" s="3" t="s">
        <v>62</v>
      </c>
      <c r="D833" s="3" t="s">
        <v>24</v>
      </c>
      <c r="E833" s="3" t="s">
        <v>520</v>
      </c>
      <c r="F833" s="3"/>
      <c r="G833" s="5">
        <f>G834+G838</f>
        <v>14146.599999999999</v>
      </c>
      <c r="H833" s="5">
        <f t="shared" ref="H833:I833" si="411">H834+H838</f>
        <v>18926.2</v>
      </c>
      <c r="I833" s="5">
        <f t="shared" si="411"/>
        <v>19179.099999999999</v>
      </c>
    </row>
    <row r="834" spans="1:9" ht="31.5">
      <c r="A834" s="112" t="s">
        <v>555</v>
      </c>
      <c r="B834" s="3"/>
      <c r="C834" s="3" t="s">
        <v>62</v>
      </c>
      <c r="D834" s="3" t="s">
        <v>24</v>
      </c>
      <c r="E834" s="3" t="s">
        <v>521</v>
      </c>
      <c r="F834" s="3"/>
      <c r="G834" s="5">
        <f>G835</f>
        <v>3752</v>
      </c>
      <c r="H834" s="5">
        <f t="shared" ref="H834:I834" si="412">H835</f>
        <v>8263</v>
      </c>
      <c r="I834" s="5">
        <f t="shared" si="412"/>
        <v>8263</v>
      </c>
    </row>
    <row r="835" spans="1:9" ht="78.75">
      <c r="A835" s="113" t="s">
        <v>822</v>
      </c>
      <c r="B835" s="3"/>
      <c r="C835" s="3" t="s">
        <v>62</v>
      </c>
      <c r="D835" s="3" t="s">
        <v>24</v>
      </c>
      <c r="E835" s="3" t="s">
        <v>525</v>
      </c>
      <c r="F835" s="3"/>
      <c r="G835" s="5">
        <f>G836+G837</f>
        <v>3752</v>
      </c>
      <c r="H835" s="5">
        <f>H837</f>
        <v>8263</v>
      </c>
      <c r="I835" s="5">
        <f>I837</f>
        <v>8263</v>
      </c>
    </row>
    <row r="836" spans="1:9" ht="31.5" hidden="1">
      <c r="A836" s="185" t="s">
        <v>22</v>
      </c>
      <c r="B836" s="3"/>
      <c r="C836" s="3" t="s">
        <v>62</v>
      </c>
      <c r="D836" s="3" t="s">
        <v>24</v>
      </c>
      <c r="E836" s="3" t="s">
        <v>525</v>
      </c>
      <c r="F836" s="3" t="s">
        <v>32</v>
      </c>
      <c r="G836" s="5"/>
      <c r="H836" s="5"/>
      <c r="I836" s="5"/>
    </row>
    <row r="837" spans="1:9" ht="31.5">
      <c r="A837" s="185" t="s">
        <v>90</v>
      </c>
      <c r="B837" s="3"/>
      <c r="C837" s="3" t="s">
        <v>62</v>
      </c>
      <c r="D837" s="3" t="s">
        <v>24</v>
      </c>
      <c r="E837" s="3" t="s">
        <v>525</v>
      </c>
      <c r="F837" s="3" t="s">
        <v>49</v>
      </c>
      <c r="G837" s="5">
        <v>3752</v>
      </c>
      <c r="H837" s="5">
        <v>8263</v>
      </c>
      <c r="I837" s="5">
        <v>8263</v>
      </c>
    </row>
    <row r="838" spans="1:9">
      <c r="A838" s="112" t="s">
        <v>818</v>
      </c>
      <c r="B838" s="3"/>
      <c r="C838" s="3" t="s">
        <v>62</v>
      </c>
      <c r="D838" s="3" t="s">
        <v>24</v>
      </c>
      <c r="E838" s="3" t="s">
        <v>601</v>
      </c>
      <c r="F838" s="3"/>
      <c r="G838" s="5">
        <f>G839+G841</f>
        <v>10394.599999999999</v>
      </c>
      <c r="H838" s="5">
        <f t="shared" ref="H838:I838" si="413">H839+H841</f>
        <v>10663.2</v>
      </c>
      <c r="I838" s="5">
        <f t="shared" si="413"/>
        <v>10916.099999999999</v>
      </c>
    </row>
    <row r="839" spans="1:9" ht="31.5">
      <c r="A839" s="113" t="s">
        <v>524</v>
      </c>
      <c r="B839" s="3"/>
      <c r="C839" s="3" t="s">
        <v>62</v>
      </c>
      <c r="D839" s="3" t="s">
        <v>24</v>
      </c>
      <c r="E839" s="3" t="s">
        <v>602</v>
      </c>
      <c r="F839" s="3"/>
      <c r="G839" s="5">
        <f>G840</f>
        <v>5986.2</v>
      </c>
      <c r="H839" s="5">
        <f t="shared" ref="H839:I839" si="414">H840</f>
        <v>6132.7</v>
      </c>
      <c r="I839" s="5">
        <f t="shared" si="414"/>
        <v>6271.9</v>
      </c>
    </row>
    <row r="840" spans="1:9" ht="31.5">
      <c r="A840" s="185" t="s">
        <v>90</v>
      </c>
      <c r="B840" s="3"/>
      <c r="C840" s="3" t="s">
        <v>62</v>
      </c>
      <c r="D840" s="3" t="s">
        <v>24</v>
      </c>
      <c r="E840" s="3" t="s">
        <v>602</v>
      </c>
      <c r="F840" s="3" t="s">
        <v>49</v>
      </c>
      <c r="G840" s="5">
        <v>5986.2</v>
      </c>
      <c r="H840" s="5">
        <v>6132.7</v>
      </c>
      <c r="I840" s="5">
        <v>6271.9</v>
      </c>
    </row>
    <row r="841" spans="1:9" ht="89.25" customHeight="1">
      <c r="A841" s="114" t="s">
        <v>872</v>
      </c>
      <c r="B841" s="3"/>
      <c r="C841" s="3" t="s">
        <v>62</v>
      </c>
      <c r="D841" s="3" t="s">
        <v>24</v>
      </c>
      <c r="E841" s="3" t="s">
        <v>603</v>
      </c>
      <c r="F841" s="3"/>
      <c r="G841" s="5">
        <f>G842</f>
        <v>4408.3999999999996</v>
      </c>
      <c r="H841" s="5">
        <f t="shared" ref="H841:I841" si="415">H842</f>
        <v>4530.5</v>
      </c>
      <c r="I841" s="5">
        <f t="shared" si="415"/>
        <v>4644.2</v>
      </c>
    </row>
    <row r="842" spans="1:9" ht="31.5">
      <c r="A842" s="185" t="s">
        <v>90</v>
      </c>
      <c r="B842" s="3"/>
      <c r="C842" s="3" t="s">
        <v>62</v>
      </c>
      <c r="D842" s="3" t="s">
        <v>24</v>
      </c>
      <c r="E842" s="3" t="s">
        <v>603</v>
      </c>
      <c r="F842" s="3" t="s">
        <v>49</v>
      </c>
      <c r="G842" s="5">
        <v>4408.3999999999996</v>
      </c>
      <c r="H842" s="5">
        <v>4530.5</v>
      </c>
      <c r="I842" s="5">
        <v>4644.2</v>
      </c>
    </row>
    <row r="843" spans="1:9">
      <c r="A843" s="185" t="s">
        <v>80</v>
      </c>
      <c r="B843" s="50"/>
      <c r="C843" s="3" t="s">
        <v>62</v>
      </c>
      <c r="D843" s="3" t="s">
        <v>61</v>
      </c>
      <c r="E843" s="99"/>
      <c r="F843" s="3"/>
      <c r="G843" s="5">
        <f>G844</f>
        <v>15017.300000000001</v>
      </c>
      <c r="H843" s="5">
        <f t="shared" ref="H843:I845" si="416">H844</f>
        <v>18403.300000000003</v>
      </c>
      <c r="I843" s="5">
        <f t="shared" si="416"/>
        <v>18953.300000000003</v>
      </c>
    </row>
    <row r="844" spans="1:9" ht="31.5">
      <c r="A844" s="85" t="s">
        <v>727</v>
      </c>
      <c r="B844" s="125"/>
      <c r="C844" s="94" t="s">
        <v>62</v>
      </c>
      <c r="D844" s="94" t="s">
        <v>61</v>
      </c>
      <c r="E844" s="126" t="s">
        <v>235</v>
      </c>
      <c r="F844" s="94"/>
      <c r="G844" s="95">
        <f>G845</f>
        <v>15017.300000000001</v>
      </c>
      <c r="H844" s="95">
        <f t="shared" si="416"/>
        <v>18403.300000000003</v>
      </c>
      <c r="I844" s="95">
        <f t="shared" si="416"/>
        <v>18953.300000000003</v>
      </c>
    </row>
    <row r="845" spans="1:9">
      <c r="A845" s="185" t="s">
        <v>143</v>
      </c>
      <c r="B845" s="50"/>
      <c r="C845" s="3" t="s">
        <v>62</v>
      </c>
      <c r="D845" s="3" t="s">
        <v>61</v>
      </c>
      <c r="E845" s="99" t="s">
        <v>509</v>
      </c>
      <c r="F845" s="3"/>
      <c r="G845" s="5">
        <f>G846</f>
        <v>15017.300000000001</v>
      </c>
      <c r="H845" s="5">
        <f t="shared" si="416"/>
        <v>18403.300000000003</v>
      </c>
      <c r="I845" s="5">
        <f t="shared" si="416"/>
        <v>18953.300000000003</v>
      </c>
    </row>
    <row r="846" spans="1:9" ht="47.25">
      <c r="A846" s="185" t="s">
        <v>789</v>
      </c>
      <c r="B846" s="50"/>
      <c r="C846" s="3" t="s">
        <v>62</v>
      </c>
      <c r="D846" s="3" t="s">
        <v>61</v>
      </c>
      <c r="E846" s="99" t="s">
        <v>526</v>
      </c>
      <c r="F846" s="3"/>
      <c r="G846" s="5">
        <f>G847+G850+G853+G855</f>
        <v>15017.300000000001</v>
      </c>
      <c r="H846" s="5">
        <f t="shared" ref="H846:I846" si="417">H847+H850+H853+H855</f>
        <v>18403.300000000003</v>
      </c>
      <c r="I846" s="5">
        <f t="shared" si="417"/>
        <v>18953.300000000003</v>
      </c>
    </row>
    <row r="847" spans="1:9">
      <c r="A847" s="185" t="s">
        <v>27</v>
      </c>
      <c r="B847" s="50"/>
      <c r="C847" s="3" t="s">
        <v>62</v>
      </c>
      <c r="D847" s="3" t="s">
        <v>61</v>
      </c>
      <c r="E847" s="99" t="s">
        <v>527</v>
      </c>
      <c r="F847" s="3"/>
      <c r="G847" s="5">
        <f>G848+G849</f>
        <v>13886.5</v>
      </c>
      <c r="H847" s="5">
        <f t="shared" ref="H847:I847" si="418">H848+H849</f>
        <v>17265.2</v>
      </c>
      <c r="I847" s="5">
        <f t="shared" si="418"/>
        <v>17265.2</v>
      </c>
    </row>
    <row r="848" spans="1:9" ht="47.25">
      <c r="A848" s="185" t="s">
        <v>21</v>
      </c>
      <c r="B848" s="50"/>
      <c r="C848" s="3" t="s">
        <v>62</v>
      </c>
      <c r="D848" s="3" t="s">
        <v>61</v>
      </c>
      <c r="E848" s="99" t="s">
        <v>527</v>
      </c>
      <c r="F848" s="3">
        <v>100</v>
      </c>
      <c r="G848" s="5">
        <v>13884.5</v>
      </c>
      <c r="H848" s="5">
        <v>17263.2</v>
      </c>
      <c r="I848" s="5">
        <v>17263.2</v>
      </c>
    </row>
    <row r="849" spans="1:9" ht="31.5">
      <c r="A849" s="185" t="s">
        <v>22</v>
      </c>
      <c r="B849" s="50"/>
      <c r="C849" s="3" t="s">
        <v>62</v>
      </c>
      <c r="D849" s="3" t="s">
        <v>61</v>
      </c>
      <c r="E849" s="99" t="s">
        <v>527</v>
      </c>
      <c r="F849" s="3">
        <v>200</v>
      </c>
      <c r="G849" s="5">
        <v>2</v>
      </c>
      <c r="H849" s="5">
        <v>2</v>
      </c>
      <c r="I849" s="5">
        <v>2</v>
      </c>
    </row>
    <row r="850" spans="1:9">
      <c r="A850" s="185" t="s">
        <v>35</v>
      </c>
      <c r="B850" s="50"/>
      <c r="C850" s="3" t="s">
        <v>62</v>
      </c>
      <c r="D850" s="3" t="s">
        <v>61</v>
      </c>
      <c r="E850" s="99" t="s">
        <v>528</v>
      </c>
      <c r="F850" s="3"/>
      <c r="G850" s="5">
        <f>G851+G852</f>
        <v>261.2</v>
      </c>
      <c r="H850" s="5">
        <f t="shared" ref="H850:I850" si="419">H851+H852</f>
        <v>261.2</v>
      </c>
      <c r="I850" s="5">
        <f t="shared" si="419"/>
        <v>461.2</v>
      </c>
    </row>
    <row r="851" spans="1:9" ht="31.5">
      <c r="A851" s="185" t="s">
        <v>22</v>
      </c>
      <c r="B851" s="50"/>
      <c r="C851" s="3" t="s">
        <v>62</v>
      </c>
      <c r="D851" s="3" t="s">
        <v>61</v>
      </c>
      <c r="E851" s="99" t="s">
        <v>528</v>
      </c>
      <c r="F851" s="3">
        <v>200</v>
      </c>
      <c r="G851" s="5">
        <v>234.3</v>
      </c>
      <c r="H851" s="5">
        <v>234.3</v>
      </c>
      <c r="I851" s="5">
        <v>434.3</v>
      </c>
    </row>
    <row r="852" spans="1:9">
      <c r="A852" s="185" t="s">
        <v>10</v>
      </c>
      <c r="B852" s="50"/>
      <c r="C852" s="3" t="s">
        <v>62</v>
      </c>
      <c r="D852" s="3" t="s">
        <v>61</v>
      </c>
      <c r="E852" s="99" t="s">
        <v>528</v>
      </c>
      <c r="F852" s="3">
        <v>800</v>
      </c>
      <c r="G852" s="5">
        <v>26.9</v>
      </c>
      <c r="H852" s="5">
        <v>26.9</v>
      </c>
      <c r="I852" s="5">
        <v>26.9</v>
      </c>
    </row>
    <row r="853" spans="1:9" ht="31.5">
      <c r="A853" s="185" t="s">
        <v>37</v>
      </c>
      <c r="B853" s="50"/>
      <c r="C853" s="3" t="s">
        <v>62</v>
      </c>
      <c r="D853" s="3" t="s">
        <v>61</v>
      </c>
      <c r="E853" s="99" t="s">
        <v>529</v>
      </c>
      <c r="F853" s="3"/>
      <c r="G853" s="5">
        <f>G854</f>
        <v>640.20000000000005</v>
      </c>
      <c r="H853" s="5">
        <f t="shared" ref="H853:I853" si="420">H854</f>
        <v>640.20000000000005</v>
      </c>
      <c r="I853" s="5">
        <f t="shared" si="420"/>
        <v>690.2</v>
      </c>
    </row>
    <row r="854" spans="1:9" ht="31.5">
      <c r="A854" s="185" t="s">
        <v>22</v>
      </c>
      <c r="B854" s="50"/>
      <c r="C854" s="3" t="s">
        <v>62</v>
      </c>
      <c r="D854" s="3" t="s">
        <v>61</v>
      </c>
      <c r="E854" s="99" t="s">
        <v>529</v>
      </c>
      <c r="F854" s="3">
        <v>200</v>
      </c>
      <c r="G854" s="5">
        <v>640.20000000000005</v>
      </c>
      <c r="H854" s="5">
        <v>640.20000000000005</v>
      </c>
      <c r="I854" s="5">
        <v>690.2</v>
      </c>
    </row>
    <row r="855" spans="1:9" ht="31.5">
      <c r="A855" s="185" t="s">
        <v>38</v>
      </c>
      <c r="B855" s="50"/>
      <c r="C855" s="3" t="s">
        <v>62</v>
      </c>
      <c r="D855" s="3" t="s">
        <v>61</v>
      </c>
      <c r="E855" s="99" t="s">
        <v>530</v>
      </c>
      <c r="F855" s="3"/>
      <c r="G855" s="5">
        <f>G856+G857</f>
        <v>229.4</v>
      </c>
      <c r="H855" s="5">
        <f t="shared" ref="H855:I855" si="421">H856+H857</f>
        <v>236.7</v>
      </c>
      <c r="I855" s="5">
        <f t="shared" si="421"/>
        <v>536.70000000000005</v>
      </c>
    </row>
    <row r="856" spans="1:9" ht="31.5">
      <c r="A856" s="185" t="s">
        <v>22</v>
      </c>
      <c r="B856" s="50"/>
      <c r="C856" s="3" t="s">
        <v>62</v>
      </c>
      <c r="D856" s="3" t="s">
        <v>61</v>
      </c>
      <c r="E856" s="99" t="s">
        <v>530</v>
      </c>
      <c r="F856" s="3">
        <v>200</v>
      </c>
      <c r="G856" s="5">
        <v>207</v>
      </c>
      <c r="H856" s="5">
        <v>207</v>
      </c>
      <c r="I856" s="5">
        <v>507</v>
      </c>
    </row>
    <row r="857" spans="1:9">
      <c r="A857" s="185" t="s">
        <v>10</v>
      </c>
      <c r="B857" s="50"/>
      <c r="C857" s="3" t="s">
        <v>62</v>
      </c>
      <c r="D857" s="3" t="s">
        <v>61</v>
      </c>
      <c r="E857" s="99" t="s">
        <v>530</v>
      </c>
      <c r="F857" s="3">
        <v>800</v>
      </c>
      <c r="G857" s="5">
        <v>22.4</v>
      </c>
      <c r="H857" s="5">
        <v>29.7</v>
      </c>
      <c r="I857" s="5">
        <v>29.7</v>
      </c>
    </row>
    <row r="858" spans="1:9" ht="28.5" customHeight="1">
      <c r="A858" s="60" t="s">
        <v>702</v>
      </c>
      <c r="B858" s="61" t="s">
        <v>361</v>
      </c>
      <c r="C858" s="61"/>
      <c r="D858" s="61"/>
      <c r="E858" s="61"/>
      <c r="F858" s="61"/>
      <c r="G858" s="62">
        <f>G859+G1081+G1107</f>
        <v>4265188.9999999991</v>
      </c>
      <c r="H858" s="62">
        <f>H859+H1081+H1107</f>
        <v>4638284.5999999996</v>
      </c>
      <c r="I858" s="62">
        <f>I859+I1081+I1107</f>
        <v>4548886.1999999993</v>
      </c>
    </row>
    <row r="859" spans="1:9">
      <c r="A859" s="185" t="s">
        <v>46</v>
      </c>
      <c r="B859" s="3"/>
      <c r="C859" s="3" t="s">
        <v>47</v>
      </c>
      <c r="D859" s="3" t="s">
        <v>15</v>
      </c>
      <c r="E859" s="3"/>
      <c r="F859" s="3"/>
      <c r="G859" s="5">
        <f>G860+G901+G978+G1000+G1026</f>
        <v>4175844.5999999996</v>
      </c>
      <c r="H859" s="5">
        <f>H860+H901+H978+H1000+H1026</f>
        <v>4547646.5</v>
      </c>
      <c r="I859" s="5">
        <f>I860+I901+I978+I1000+I1026</f>
        <v>4454248.0999999996</v>
      </c>
    </row>
    <row r="860" spans="1:9">
      <c r="A860" s="185" t="s">
        <v>71</v>
      </c>
      <c r="B860" s="3"/>
      <c r="C860" s="3" t="s">
        <v>47</v>
      </c>
      <c r="D860" s="3" t="s">
        <v>17</v>
      </c>
      <c r="E860" s="3"/>
      <c r="F860" s="3"/>
      <c r="G860" s="5">
        <f>G861+G870</f>
        <v>1361715.8</v>
      </c>
      <c r="H860" s="5">
        <f>H861+H870</f>
        <v>1473031.7</v>
      </c>
      <c r="I860" s="5">
        <f>I861+I870</f>
        <v>1459933.7</v>
      </c>
    </row>
    <row r="861" spans="1:9" s="93" customFormat="1" ht="31.5">
      <c r="A861" s="85" t="s">
        <v>725</v>
      </c>
      <c r="B861" s="94"/>
      <c r="C861" s="90" t="s">
        <v>47</v>
      </c>
      <c r="D861" s="90" t="s">
        <v>17</v>
      </c>
      <c r="E861" s="91" t="s">
        <v>191</v>
      </c>
      <c r="F861" s="91"/>
      <c r="G861" s="92">
        <f>G862</f>
        <v>1547.3</v>
      </c>
      <c r="H861" s="92">
        <f>H862</f>
        <v>1547.3</v>
      </c>
      <c r="I861" s="92">
        <f>I862</f>
        <v>1547.3</v>
      </c>
    </row>
    <row r="862" spans="1:9">
      <c r="A862" s="65" t="s">
        <v>143</v>
      </c>
      <c r="B862" s="186"/>
      <c r="C862" s="3" t="s">
        <v>47</v>
      </c>
      <c r="D862" s="3" t="s">
        <v>17</v>
      </c>
      <c r="E862" s="20" t="s">
        <v>192</v>
      </c>
      <c r="F862" s="3"/>
      <c r="G862" s="5">
        <f>G866+G863</f>
        <v>1547.3</v>
      </c>
      <c r="H862" s="5">
        <f>H866+H863</f>
        <v>1547.3</v>
      </c>
      <c r="I862" s="5">
        <f>I866+I863</f>
        <v>1547.3</v>
      </c>
    </row>
    <row r="863" spans="1:9" ht="31.5">
      <c r="A863" s="185" t="s">
        <v>293</v>
      </c>
      <c r="B863" s="186"/>
      <c r="C863" s="3" t="s">
        <v>47</v>
      </c>
      <c r="D863" s="3" t="s">
        <v>17</v>
      </c>
      <c r="E863" s="20" t="s">
        <v>294</v>
      </c>
      <c r="F863" s="3"/>
      <c r="G863" s="5">
        <f>G864</f>
        <v>15</v>
      </c>
      <c r="H863" s="5">
        <f>H864</f>
        <v>15</v>
      </c>
      <c r="I863" s="5">
        <f>I864</f>
        <v>15</v>
      </c>
    </row>
    <row r="864" spans="1:9">
      <c r="A864" s="185" t="s">
        <v>18</v>
      </c>
      <c r="B864" s="3"/>
      <c r="C864" s="3" t="s">
        <v>47</v>
      </c>
      <c r="D864" s="3" t="s">
        <v>17</v>
      </c>
      <c r="E864" s="20" t="s">
        <v>295</v>
      </c>
      <c r="F864" s="18"/>
      <c r="G864" s="5">
        <f>SUM(G865:G865)</f>
        <v>15</v>
      </c>
      <c r="H864" s="5">
        <f>SUM(H865:H865)</f>
        <v>15</v>
      </c>
      <c r="I864" s="5">
        <f>SUM(I865:I865)</f>
        <v>15</v>
      </c>
    </row>
    <row r="865" spans="1:9" ht="31.5">
      <c r="A865" s="185" t="s">
        <v>90</v>
      </c>
      <c r="B865" s="3"/>
      <c r="C865" s="3" t="s">
        <v>47</v>
      </c>
      <c r="D865" s="3" t="s">
        <v>17</v>
      </c>
      <c r="E865" s="20" t="s">
        <v>295</v>
      </c>
      <c r="F865" s="3" t="s">
        <v>49</v>
      </c>
      <c r="G865" s="5">
        <v>15</v>
      </c>
      <c r="H865" s="5">
        <v>15</v>
      </c>
      <c r="I865" s="5">
        <v>15</v>
      </c>
    </row>
    <row r="866" spans="1:9" ht="31.5">
      <c r="A866" s="185" t="s">
        <v>357</v>
      </c>
      <c r="B866" s="186"/>
      <c r="C866" s="3" t="s">
        <v>47</v>
      </c>
      <c r="D866" s="3" t="s">
        <v>17</v>
      </c>
      <c r="E866" s="20" t="s">
        <v>288</v>
      </c>
      <c r="F866" s="3"/>
      <c r="G866" s="5">
        <f>G867</f>
        <v>1532.3</v>
      </c>
      <c r="H866" s="5">
        <f>H867</f>
        <v>1532.3</v>
      </c>
      <c r="I866" s="5">
        <f>I867</f>
        <v>1532.3</v>
      </c>
    </row>
    <row r="867" spans="1:9" ht="47.25">
      <c r="A867" s="185" t="s">
        <v>587</v>
      </c>
      <c r="B867" s="186"/>
      <c r="C867" s="3" t="s">
        <v>47</v>
      </c>
      <c r="D867" s="3" t="s">
        <v>17</v>
      </c>
      <c r="E867" s="20" t="s">
        <v>303</v>
      </c>
      <c r="F867" s="3"/>
      <c r="G867" s="5">
        <f>SUM(G868:G869)</f>
        <v>1532.3</v>
      </c>
      <c r="H867" s="5">
        <f>SUM(H868:H869)</f>
        <v>1532.3</v>
      </c>
      <c r="I867" s="5">
        <f>SUM(I868:I869)</f>
        <v>1532.3</v>
      </c>
    </row>
    <row r="868" spans="1:9" ht="47.25">
      <c r="A868" s="185" t="s">
        <v>21</v>
      </c>
      <c r="B868" s="186"/>
      <c r="C868" s="3" t="s">
        <v>47</v>
      </c>
      <c r="D868" s="3" t="s">
        <v>17</v>
      </c>
      <c r="E868" s="20" t="s">
        <v>303</v>
      </c>
      <c r="F868" s="186" t="s">
        <v>31</v>
      </c>
      <c r="G868" s="5">
        <v>1532.3</v>
      </c>
      <c r="H868" s="5">
        <v>1532.3</v>
      </c>
      <c r="I868" s="5">
        <v>1532.3</v>
      </c>
    </row>
    <row r="869" spans="1:9" ht="31.5" hidden="1">
      <c r="A869" s="185" t="s">
        <v>90</v>
      </c>
      <c r="B869" s="3"/>
      <c r="C869" s="3" t="s">
        <v>47</v>
      </c>
      <c r="D869" s="3" t="s">
        <v>17</v>
      </c>
      <c r="E869" s="20" t="s">
        <v>303</v>
      </c>
      <c r="F869" s="3" t="s">
        <v>49</v>
      </c>
      <c r="G869" s="5"/>
      <c r="H869" s="5"/>
      <c r="I869" s="5"/>
    </row>
    <row r="870" spans="1:9" s="93" customFormat="1" ht="31.5">
      <c r="A870" s="85" t="s">
        <v>738</v>
      </c>
      <c r="B870" s="94"/>
      <c r="C870" s="90" t="s">
        <v>47</v>
      </c>
      <c r="D870" s="90" t="s">
        <v>17</v>
      </c>
      <c r="E870" s="91" t="s">
        <v>236</v>
      </c>
      <c r="F870" s="91"/>
      <c r="G870" s="92">
        <f>G871+G879+G875</f>
        <v>1360168.5</v>
      </c>
      <c r="H870" s="92">
        <f t="shared" ref="H870:I870" si="422">H871+H879+H875</f>
        <v>1471484.4</v>
      </c>
      <c r="I870" s="92">
        <f t="shared" si="422"/>
        <v>1458386.4</v>
      </c>
    </row>
    <row r="871" spans="1:9" s="93" customFormat="1">
      <c r="A871" s="185" t="s">
        <v>146</v>
      </c>
      <c r="B871" s="3"/>
      <c r="C871" s="186" t="s">
        <v>47</v>
      </c>
      <c r="D871" s="186" t="s">
        <v>17</v>
      </c>
      <c r="E871" s="20" t="s">
        <v>375</v>
      </c>
      <c r="F871" s="20"/>
      <c r="G871" s="7">
        <f>G872</f>
        <v>0</v>
      </c>
      <c r="H871" s="7">
        <f t="shared" ref="H871:I872" si="423">H872</f>
        <v>30710.5</v>
      </c>
      <c r="I871" s="7">
        <f t="shared" si="423"/>
        <v>0</v>
      </c>
    </row>
    <row r="872" spans="1:9" s="93" customFormat="1">
      <c r="A872" s="185" t="s">
        <v>608</v>
      </c>
      <c r="B872" s="3"/>
      <c r="C872" s="186" t="s">
        <v>47</v>
      </c>
      <c r="D872" s="186" t="s">
        <v>17</v>
      </c>
      <c r="E872" s="20" t="s">
        <v>609</v>
      </c>
      <c r="F872" s="20"/>
      <c r="G872" s="7">
        <f t="shared" ref="G872" si="424">G873</f>
        <v>0</v>
      </c>
      <c r="H872" s="7">
        <f t="shared" si="423"/>
        <v>30710.5</v>
      </c>
      <c r="I872" s="7">
        <f>I873</f>
        <v>0</v>
      </c>
    </row>
    <row r="873" spans="1:9" s="93" customFormat="1" ht="47.25">
      <c r="A873" s="185" t="s">
        <v>610</v>
      </c>
      <c r="B873" s="3"/>
      <c r="C873" s="186" t="s">
        <v>47</v>
      </c>
      <c r="D873" s="186" t="s">
        <v>17</v>
      </c>
      <c r="E873" s="20" t="s">
        <v>671</v>
      </c>
      <c r="F873" s="20"/>
      <c r="G873" s="7">
        <f>G874</f>
        <v>0</v>
      </c>
      <c r="H873" s="7">
        <f t="shared" ref="H873:I873" si="425">H874</f>
        <v>30710.5</v>
      </c>
      <c r="I873" s="7">
        <f t="shared" si="425"/>
        <v>0</v>
      </c>
    </row>
    <row r="874" spans="1:9" s="93" customFormat="1" ht="31.5">
      <c r="A874" s="185" t="s">
        <v>22</v>
      </c>
      <c r="B874" s="3"/>
      <c r="C874" s="3" t="s">
        <v>47</v>
      </c>
      <c r="D874" s="3" t="s">
        <v>17</v>
      </c>
      <c r="E874" s="20" t="s">
        <v>671</v>
      </c>
      <c r="F874" s="3" t="s">
        <v>32</v>
      </c>
      <c r="G874" s="5"/>
      <c r="H874" s="5">
        <v>30710.5</v>
      </c>
      <c r="I874" s="5"/>
    </row>
    <row r="875" spans="1:9" s="93" customFormat="1">
      <c r="A875" s="184" t="s">
        <v>184</v>
      </c>
      <c r="B875" s="130"/>
      <c r="C875" s="132" t="s">
        <v>47</v>
      </c>
      <c r="D875" s="132" t="s">
        <v>17</v>
      </c>
      <c r="E875" s="131" t="s">
        <v>376</v>
      </c>
      <c r="F875" s="20"/>
      <c r="G875" s="7">
        <f>G876</f>
        <v>350</v>
      </c>
      <c r="H875" s="7">
        <f t="shared" ref="H875:I877" si="426">H876</f>
        <v>700</v>
      </c>
      <c r="I875" s="7">
        <f t="shared" si="426"/>
        <v>350</v>
      </c>
    </row>
    <row r="876" spans="1:9" s="93" customFormat="1" ht="31.5">
      <c r="A876" s="184" t="s">
        <v>829</v>
      </c>
      <c r="B876" s="188"/>
      <c r="C876" s="188" t="s">
        <v>47</v>
      </c>
      <c r="D876" s="188" t="s">
        <v>17</v>
      </c>
      <c r="E876" s="189" t="s">
        <v>377</v>
      </c>
      <c r="F876" s="66"/>
      <c r="G876" s="5">
        <f>G877</f>
        <v>350</v>
      </c>
      <c r="H876" s="5">
        <f t="shared" si="426"/>
        <v>700</v>
      </c>
      <c r="I876" s="5">
        <f t="shared" si="426"/>
        <v>350</v>
      </c>
    </row>
    <row r="877" spans="1:9" s="93" customFormat="1" ht="63">
      <c r="A877" s="184" t="s">
        <v>607</v>
      </c>
      <c r="B877" s="130"/>
      <c r="C877" s="188" t="s">
        <v>47</v>
      </c>
      <c r="D877" s="188" t="s">
        <v>17</v>
      </c>
      <c r="E877" s="131" t="s">
        <v>828</v>
      </c>
      <c r="F877" s="20"/>
      <c r="G877" s="7">
        <f>G878</f>
        <v>350</v>
      </c>
      <c r="H877" s="7">
        <f t="shared" si="426"/>
        <v>700</v>
      </c>
      <c r="I877" s="7">
        <f t="shared" si="426"/>
        <v>350</v>
      </c>
    </row>
    <row r="878" spans="1:9" s="93" customFormat="1" ht="31.5">
      <c r="A878" s="184" t="s">
        <v>90</v>
      </c>
      <c r="B878" s="188"/>
      <c r="C878" s="188" t="s">
        <v>47</v>
      </c>
      <c r="D878" s="188" t="s">
        <v>17</v>
      </c>
      <c r="E878" s="131" t="s">
        <v>828</v>
      </c>
      <c r="F878" s="66" t="s">
        <v>49</v>
      </c>
      <c r="G878" s="5">
        <v>350</v>
      </c>
      <c r="H878" s="5">
        <v>700</v>
      </c>
      <c r="I878" s="5">
        <v>350</v>
      </c>
    </row>
    <row r="879" spans="1:9">
      <c r="A879" s="65" t="s">
        <v>143</v>
      </c>
      <c r="B879" s="186"/>
      <c r="C879" s="3" t="s">
        <v>47</v>
      </c>
      <c r="D879" s="3" t="s">
        <v>17</v>
      </c>
      <c r="E879" s="20" t="s">
        <v>363</v>
      </c>
      <c r="F879" s="3"/>
      <c r="G879" s="5">
        <f>G880+G890+G894+G897</f>
        <v>1359818.5</v>
      </c>
      <c r="H879" s="5">
        <f t="shared" ref="H879:I879" si="427">H880+H890+H894+H897</f>
        <v>1440073.9</v>
      </c>
      <c r="I879" s="5">
        <f t="shared" si="427"/>
        <v>1458036.4</v>
      </c>
    </row>
    <row r="880" spans="1:9" ht="31.5">
      <c r="A880" s="185" t="s">
        <v>517</v>
      </c>
      <c r="B880" s="3"/>
      <c r="C880" s="3" t="s">
        <v>47</v>
      </c>
      <c r="D880" s="3" t="s">
        <v>17</v>
      </c>
      <c r="E880" s="20" t="s">
        <v>364</v>
      </c>
      <c r="F880" s="3"/>
      <c r="G880" s="5">
        <f>G885+G881</f>
        <v>1355918.5</v>
      </c>
      <c r="H880" s="5">
        <f t="shared" ref="H880:I880" si="428">H885+H881</f>
        <v>1438665.7</v>
      </c>
      <c r="I880" s="5">
        <f t="shared" si="428"/>
        <v>1458036.4</v>
      </c>
    </row>
    <row r="881" spans="1:9" ht="47.25">
      <c r="A881" s="184" t="s">
        <v>365</v>
      </c>
      <c r="B881" s="130"/>
      <c r="C881" s="130" t="s">
        <v>47</v>
      </c>
      <c r="D881" s="130" t="s">
        <v>17</v>
      </c>
      <c r="E881" s="30" t="s">
        <v>830</v>
      </c>
      <c r="F881" s="3"/>
      <c r="G881" s="5">
        <f>SUM(G882:G884)</f>
        <v>830121.8</v>
      </c>
      <c r="H881" s="5">
        <f t="shared" ref="H881:I881" si="429">SUM(H882:H884)</f>
        <v>830680.8</v>
      </c>
      <c r="I881" s="5">
        <f t="shared" si="429"/>
        <v>831262.3</v>
      </c>
    </row>
    <row r="882" spans="1:9" ht="47.25">
      <c r="A882" s="184" t="s">
        <v>21</v>
      </c>
      <c r="B882" s="130"/>
      <c r="C882" s="130" t="s">
        <v>47</v>
      </c>
      <c r="D882" s="130" t="s">
        <v>17</v>
      </c>
      <c r="E882" s="30" t="s">
        <v>830</v>
      </c>
      <c r="F882" s="3" t="s">
        <v>31</v>
      </c>
      <c r="G882" s="5">
        <v>45025.1</v>
      </c>
      <c r="H882" s="5">
        <v>45584.1</v>
      </c>
      <c r="I882" s="5">
        <v>46165.599999999999</v>
      </c>
    </row>
    <row r="883" spans="1:9" ht="31.5">
      <c r="A883" s="184" t="s">
        <v>22</v>
      </c>
      <c r="B883" s="130"/>
      <c r="C883" s="130" t="s">
        <v>47</v>
      </c>
      <c r="D883" s="130" t="s">
        <v>17</v>
      </c>
      <c r="E883" s="30" t="s">
        <v>830</v>
      </c>
      <c r="F883" s="3" t="s">
        <v>32</v>
      </c>
      <c r="G883" s="5">
        <v>302.2</v>
      </c>
      <c r="H883" s="5">
        <v>302.2</v>
      </c>
      <c r="I883" s="5">
        <v>302.2</v>
      </c>
    </row>
    <row r="884" spans="1:9" ht="31.5">
      <c r="A884" s="184" t="s">
        <v>90</v>
      </c>
      <c r="B884" s="130"/>
      <c r="C884" s="130" t="s">
        <v>47</v>
      </c>
      <c r="D884" s="130" t="s">
        <v>17</v>
      </c>
      <c r="E884" s="30" t="s">
        <v>830</v>
      </c>
      <c r="F884" s="3" t="s">
        <v>49</v>
      </c>
      <c r="G884" s="5">
        <v>784794.5</v>
      </c>
      <c r="H884" s="5">
        <v>784794.5</v>
      </c>
      <c r="I884" s="5">
        <v>784794.5</v>
      </c>
    </row>
    <row r="885" spans="1:9">
      <c r="A885" s="185" t="s">
        <v>216</v>
      </c>
      <c r="B885" s="3"/>
      <c r="C885" s="3" t="s">
        <v>47</v>
      </c>
      <c r="D885" s="3" t="s">
        <v>17</v>
      </c>
      <c r="E885" s="20" t="s">
        <v>366</v>
      </c>
      <c r="F885" s="3"/>
      <c r="G885" s="5">
        <f>SUM(G886:G889)</f>
        <v>525796.69999999995</v>
      </c>
      <c r="H885" s="5">
        <f>SUM(H886:H889)</f>
        <v>607984.89999999991</v>
      </c>
      <c r="I885" s="5">
        <f>SUM(I886:I889)</f>
        <v>626774.1</v>
      </c>
    </row>
    <row r="886" spans="1:9" ht="47.25">
      <c r="A886" s="185" t="s">
        <v>21</v>
      </c>
      <c r="B886" s="3"/>
      <c r="C886" s="3" t="s">
        <v>47</v>
      </c>
      <c r="D886" s="3" t="s">
        <v>17</v>
      </c>
      <c r="E886" s="20" t="s">
        <v>366</v>
      </c>
      <c r="F886" s="3" t="s">
        <v>31</v>
      </c>
      <c r="G886" s="5">
        <f>18709.8</f>
        <v>18709.8</v>
      </c>
      <c r="H886" s="5">
        <v>22262.799999999999</v>
      </c>
      <c r="I886" s="5">
        <v>22262.799999999999</v>
      </c>
    </row>
    <row r="887" spans="1:9" ht="31.5">
      <c r="A887" s="185" t="s">
        <v>22</v>
      </c>
      <c r="B887" s="3"/>
      <c r="C887" s="3" t="s">
        <v>47</v>
      </c>
      <c r="D887" s="3" t="s">
        <v>17</v>
      </c>
      <c r="E887" s="20" t="s">
        <v>366</v>
      </c>
      <c r="F887" s="3" t="s">
        <v>32</v>
      </c>
      <c r="G887" s="5">
        <f>35798.5-18709.8-460.7</f>
        <v>16628</v>
      </c>
      <c r="H887" s="5">
        <f>40018.8-22262.8-460.7-302.5</f>
        <v>16992.800000000003</v>
      </c>
      <c r="I887" s="5">
        <f>40888.9-22262.8-460.7-302.5-0.1</f>
        <v>17862.800000000003</v>
      </c>
    </row>
    <row r="888" spans="1:9" ht="31.5">
      <c r="A888" s="185" t="s">
        <v>90</v>
      </c>
      <c r="B888" s="3"/>
      <c r="C888" s="3" t="s">
        <v>47</v>
      </c>
      <c r="D888" s="3" t="s">
        <v>17</v>
      </c>
      <c r="E888" s="20" t="s">
        <v>366</v>
      </c>
      <c r="F888" s="3" t="s">
        <v>49</v>
      </c>
      <c r="G888" s="5">
        <f>351720.1+138278.1</f>
        <v>489998.19999999995</v>
      </c>
      <c r="H888" s="5">
        <f>410154.6+162019.1-3311.3-593.7-0.1</f>
        <v>568268.6</v>
      </c>
      <c r="I888" s="5">
        <f>424488.9+165604+-3311.3-593.7-0.1</f>
        <v>586187.80000000005</v>
      </c>
    </row>
    <row r="889" spans="1:9">
      <c r="A889" s="185" t="s">
        <v>10</v>
      </c>
      <c r="B889" s="3"/>
      <c r="C889" s="3" t="s">
        <v>47</v>
      </c>
      <c r="D889" s="3" t="s">
        <v>17</v>
      </c>
      <c r="E889" s="20" t="s">
        <v>366</v>
      </c>
      <c r="F889" s="3" t="s">
        <v>36</v>
      </c>
      <c r="G889" s="5">
        <f>460.7</f>
        <v>460.7</v>
      </c>
      <c r="H889" s="5">
        <v>460.7</v>
      </c>
      <c r="I889" s="5">
        <v>460.7</v>
      </c>
    </row>
    <row r="890" spans="1:9" ht="31.5" hidden="1">
      <c r="A890" s="185" t="s">
        <v>367</v>
      </c>
      <c r="B890" s="3"/>
      <c r="C890" s="3" t="s">
        <v>47</v>
      </c>
      <c r="D890" s="3" t="s">
        <v>17</v>
      </c>
      <c r="E890" s="20" t="s">
        <v>368</v>
      </c>
      <c r="F890" s="3"/>
      <c r="G890" s="5">
        <f>G891</f>
        <v>0</v>
      </c>
      <c r="H890" s="5">
        <f>H891</f>
        <v>0</v>
      </c>
      <c r="I890" s="5">
        <f>I891</f>
        <v>0</v>
      </c>
    </row>
    <row r="891" spans="1:9" hidden="1">
      <c r="A891" s="185" t="s">
        <v>18</v>
      </c>
      <c r="B891" s="3"/>
      <c r="C891" s="3" t="s">
        <v>47</v>
      </c>
      <c r="D891" s="3" t="s">
        <v>17</v>
      </c>
      <c r="E891" s="20" t="s">
        <v>369</v>
      </c>
      <c r="F891" s="3"/>
      <c r="G891" s="5">
        <f>SUM(G892:G893)</f>
        <v>0</v>
      </c>
      <c r="H891" s="5">
        <f>SUM(H892:H893)</f>
        <v>0</v>
      </c>
      <c r="I891" s="5">
        <f>SUM(I892:I893)</f>
        <v>0</v>
      </c>
    </row>
    <row r="892" spans="1:9" ht="31.5" hidden="1">
      <c r="A892" s="185" t="s">
        <v>22</v>
      </c>
      <c r="B892" s="3"/>
      <c r="C892" s="3" t="s">
        <v>47</v>
      </c>
      <c r="D892" s="3" t="s">
        <v>17</v>
      </c>
      <c r="E892" s="20" t="s">
        <v>369</v>
      </c>
      <c r="F892" s="3" t="s">
        <v>32</v>
      </c>
      <c r="G892" s="5"/>
      <c r="H892" s="5"/>
      <c r="I892" s="5"/>
    </row>
    <row r="893" spans="1:9" ht="31.5" hidden="1">
      <c r="A893" s="185" t="s">
        <v>90</v>
      </c>
      <c r="B893" s="3"/>
      <c r="C893" s="3" t="s">
        <v>47</v>
      </c>
      <c r="D893" s="3" t="s">
        <v>17</v>
      </c>
      <c r="E893" s="20" t="s">
        <v>369</v>
      </c>
      <c r="F893" s="3" t="s">
        <v>49</v>
      </c>
      <c r="G893" s="5"/>
      <c r="H893" s="5"/>
      <c r="I893" s="5"/>
    </row>
    <row r="894" spans="1:9" ht="31.5" hidden="1">
      <c r="A894" s="185" t="s">
        <v>384</v>
      </c>
      <c r="B894" s="3"/>
      <c r="C894" s="3" t="s">
        <v>47</v>
      </c>
      <c r="D894" s="3" t="s">
        <v>17</v>
      </c>
      <c r="E894" s="20" t="s">
        <v>408</v>
      </c>
      <c r="F894" s="3"/>
      <c r="G894" s="5">
        <f>G895</f>
        <v>0</v>
      </c>
      <c r="H894" s="5">
        <f>H895</f>
        <v>0</v>
      </c>
      <c r="I894" s="5">
        <f>I895</f>
        <v>0</v>
      </c>
    </row>
    <row r="895" spans="1:9" hidden="1">
      <c r="A895" s="185" t="s">
        <v>18</v>
      </c>
      <c r="B895" s="3"/>
      <c r="C895" s="3" t="s">
        <v>47</v>
      </c>
      <c r="D895" s="3" t="s">
        <v>17</v>
      </c>
      <c r="E895" s="20" t="s">
        <v>611</v>
      </c>
      <c r="F895" s="3"/>
      <c r="G895" s="5">
        <f>SUM(G896:G896)</f>
        <v>0</v>
      </c>
      <c r="H895" s="5">
        <f>SUM(H896:H896)</f>
        <v>0</v>
      </c>
      <c r="I895" s="5">
        <f>SUM(I896:I896)</f>
        <v>0</v>
      </c>
    </row>
    <row r="896" spans="1:9" ht="31.5" hidden="1">
      <c r="A896" s="185" t="s">
        <v>90</v>
      </c>
      <c r="B896" s="3"/>
      <c r="C896" s="3" t="s">
        <v>47</v>
      </c>
      <c r="D896" s="3" t="s">
        <v>17</v>
      </c>
      <c r="E896" s="20" t="s">
        <v>611</v>
      </c>
      <c r="F896" s="3" t="s">
        <v>49</v>
      </c>
      <c r="G896" s="5"/>
      <c r="H896" s="5"/>
      <c r="I896" s="5"/>
    </row>
    <row r="897" spans="1:9" ht="63">
      <c r="A897" s="184" t="s">
        <v>785</v>
      </c>
      <c r="B897" s="3"/>
      <c r="C897" s="3" t="s">
        <v>47</v>
      </c>
      <c r="D897" s="3" t="s">
        <v>17</v>
      </c>
      <c r="E897" s="20" t="s">
        <v>388</v>
      </c>
      <c r="F897" s="3"/>
      <c r="G897" s="5">
        <f>G898</f>
        <v>3900</v>
      </c>
      <c r="H897" s="5">
        <f>H898</f>
        <v>1408.2</v>
      </c>
      <c r="I897" s="5">
        <f>I898</f>
        <v>0</v>
      </c>
    </row>
    <row r="898" spans="1:9">
      <c r="A898" s="185" t="s">
        <v>18</v>
      </c>
      <c r="B898" s="3"/>
      <c r="C898" s="3" t="s">
        <v>47</v>
      </c>
      <c r="D898" s="3" t="s">
        <v>17</v>
      </c>
      <c r="E898" s="20" t="s">
        <v>389</v>
      </c>
      <c r="F898" s="3"/>
      <c r="G898" s="5">
        <f>SUM(G899:G900)</f>
        <v>3900</v>
      </c>
      <c r="H898" s="5">
        <f>SUM(H899:H900)</f>
        <v>1408.2</v>
      </c>
      <c r="I898" s="5">
        <f>SUM(I899:I900)</f>
        <v>0</v>
      </c>
    </row>
    <row r="899" spans="1:9" ht="31.5">
      <c r="A899" s="185" t="s">
        <v>22</v>
      </c>
      <c r="B899" s="3"/>
      <c r="C899" s="3" t="s">
        <v>47</v>
      </c>
      <c r="D899" s="3" t="s">
        <v>17</v>
      </c>
      <c r="E899" s="20" t="s">
        <v>389</v>
      </c>
      <c r="F899" s="3" t="s">
        <v>32</v>
      </c>
      <c r="G899" s="5"/>
      <c r="H899" s="5">
        <v>1408.2</v>
      </c>
      <c r="I899" s="5"/>
    </row>
    <row r="900" spans="1:9" ht="31.5">
      <c r="A900" s="185" t="s">
        <v>90</v>
      </c>
      <c r="B900" s="3"/>
      <c r="C900" s="3" t="s">
        <v>47</v>
      </c>
      <c r="D900" s="3" t="s">
        <v>17</v>
      </c>
      <c r="E900" s="20" t="s">
        <v>389</v>
      </c>
      <c r="F900" s="3" t="s">
        <v>49</v>
      </c>
      <c r="G900" s="5">
        <v>3900</v>
      </c>
      <c r="H900" s="5"/>
      <c r="I900" s="5"/>
    </row>
    <row r="901" spans="1:9">
      <c r="A901" s="185" t="s">
        <v>72</v>
      </c>
      <c r="B901" s="3"/>
      <c r="C901" s="3" t="s">
        <v>47</v>
      </c>
      <c r="D901" s="3" t="s">
        <v>20</v>
      </c>
      <c r="E901" s="3"/>
      <c r="F901" s="3"/>
      <c r="G901" s="5">
        <f>G902+G912</f>
        <v>2433179.4999999995</v>
      </c>
      <c r="H901" s="5">
        <f>H902+H912</f>
        <v>2679535.7999999998</v>
      </c>
      <c r="I901" s="5">
        <f>I902+I912</f>
        <v>2583828.7999999998</v>
      </c>
    </row>
    <row r="902" spans="1:9" s="93" customFormat="1" ht="31.5">
      <c r="A902" s="85" t="s">
        <v>725</v>
      </c>
      <c r="B902" s="94"/>
      <c r="C902" s="90" t="s">
        <v>47</v>
      </c>
      <c r="D902" s="90" t="s">
        <v>20</v>
      </c>
      <c r="E902" s="91" t="s">
        <v>191</v>
      </c>
      <c r="F902" s="91"/>
      <c r="G902" s="92">
        <f>G903</f>
        <v>4982.7</v>
      </c>
      <c r="H902" s="92">
        <f>H903</f>
        <v>4982.7</v>
      </c>
      <c r="I902" s="92">
        <f>I903</f>
        <v>4982.7</v>
      </c>
    </row>
    <row r="903" spans="1:9">
      <c r="A903" s="65" t="s">
        <v>143</v>
      </c>
      <c r="B903" s="186"/>
      <c r="C903" s="3" t="s">
        <v>47</v>
      </c>
      <c r="D903" s="3" t="s">
        <v>20</v>
      </c>
      <c r="E903" s="20" t="s">
        <v>192</v>
      </c>
      <c r="F903" s="3"/>
      <c r="G903" s="5">
        <f>G908+G904</f>
        <v>4982.7</v>
      </c>
      <c r="H903" s="5">
        <f>H908+H904</f>
        <v>4982.7</v>
      </c>
      <c r="I903" s="5">
        <f>I908+I904</f>
        <v>4982.7</v>
      </c>
    </row>
    <row r="904" spans="1:9" ht="31.5">
      <c r="A904" s="185" t="s">
        <v>293</v>
      </c>
      <c r="B904" s="186"/>
      <c r="C904" s="3" t="s">
        <v>47</v>
      </c>
      <c r="D904" s="3" t="s">
        <v>20</v>
      </c>
      <c r="E904" s="20" t="s">
        <v>294</v>
      </c>
      <c r="F904" s="3"/>
      <c r="G904" s="5">
        <f>G905</f>
        <v>15</v>
      </c>
      <c r="H904" s="5">
        <f>H905</f>
        <v>15</v>
      </c>
      <c r="I904" s="5">
        <f>I905</f>
        <v>15</v>
      </c>
    </row>
    <row r="905" spans="1:9">
      <c r="A905" s="185" t="s">
        <v>18</v>
      </c>
      <c r="B905" s="3"/>
      <c r="C905" s="3" t="s">
        <v>47</v>
      </c>
      <c r="D905" s="3" t="s">
        <v>20</v>
      </c>
      <c r="E905" s="20" t="s">
        <v>295</v>
      </c>
      <c r="F905" s="18"/>
      <c r="G905" s="5">
        <f>SUM(G906:G907)</f>
        <v>15</v>
      </c>
      <c r="H905" s="5">
        <f>SUM(H906:H907)</f>
        <v>15</v>
      </c>
      <c r="I905" s="5">
        <f>SUM(I906:I907)</f>
        <v>15</v>
      </c>
    </row>
    <row r="906" spans="1:9" ht="31.5" hidden="1">
      <c r="A906" s="185" t="s">
        <v>22</v>
      </c>
      <c r="B906" s="3"/>
      <c r="C906" s="3" t="s">
        <v>47</v>
      </c>
      <c r="D906" s="3" t="s">
        <v>20</v>
      </c>
      <c r="E906" s="20" t="s">
        <v>295</v>
      </c>
      <c r="F906" s="3" t="s">
        <v>32</v>
      </c>
      <c r="G906" s="5"/>
      <c r="H906" s="5"/>
      <c r="I906" s="5"/>
    </row>
    <row r="907" spans="1:9" ht="31.5">
      <c r="A907" s="185" t="s">
        <v>90</v>
      </c>
      <c r="B907" s="3"/>
      <c r="C907" s="3" t="s">
        <v>47</v>
      </c>
      <c r="D907" s="3" t="s">
        <v>20</v>
      </c>
      <c r="E907" s="20" t="s">
        <v>295</v>
      </c>
      <c r="F907" s="3" t="s">
        <v>49</v>
      </c>
      <c r="G907" s="5">
        <v>15</v>
      </c>
      <c r="H907" s="5">
        <v>15</v>
      </c>
      <c r="I907" s="5">
        <v>15</v>
      </c>
    </row>
    <row r="908" spans="1:9" ht="31.5">
      <c r="A908" s="185" t="s">
        <v>357</v>
      </c>
      <c r="B908" s="186"/>
      <c r="C908" s="3" t="s">
        <v>47</v>
      </c>
      <c r="D908" s="3" t="s">
        <v>20</v>
      </c>
      <c r="E908" s="20" t="s">
        <v>288</v>
      </c>
      <c r="F908" s="3"/>
      <c r="G908" s="5">
        <f>G909</f>
        <v>4967.7</v>
      </c>
      <c r="H908" s="5">
        <f>H909</f>
        <v>4967.7</v>
      </c>
      <c r="I908" s="5">
        <f>I909</f>
        <v>4967.7</v>
      </c>
    </row>
    <row r="909" spans="1:9" ht="47.25">
      <c r="A909" s="185" t="s">
        <v>587</v>
      </c>
      <c r="B909" s="186"/>
      <c r="C909" s="3" t="s">
        <v>47</v>
      </c>
      <c r="D909" s="3" t="s">
        <v>20</v>
      </c>
      <c r="E909" s="20" t="s">
        <v>303</v>
      </c>
      <c r="F909" s="3"/>
      <c r="G909" s="5">
        <f>SUM(G910:G911)</f>
        <v>4967.7</v>
      </c>
      <c r="H909" s="5">
        <f>SUM(H910:H911)</f>
        <v>4967.7</v>
      </c>
      <c r="I909" s="5">
        <f>SUM(I910:I911)</f>
        <v>4967.7</v>
      </c>
    </row>
    <row r="910" spans="1:9" ht="47.25">
      <c r="A910" s="185" t="s">
        <v>21</v>
      </c>
      <c r="B910" s="186"/>
      <c r="C910" s="3" t="s">
        <v>47</v>
      </c>
      <c r="D910" s="3" t="s">
        <v>20</v>
      </c>
      <c r="E910" s="20" t="s">
        <v>303</v>
      </c>
      <c r="F910" s="186" t="s">
        <v>31</v>
      </c>
      <c r="G910" s="5">
        <v>4540.3</v>
      </c>
      <c r="H910" s="5">
        <v>4540.3</v>
      </c>
      <c r="I910" s="5">
        <v>4540.3</v>
      </c>
    </row>
    <row r="911" spans="1:9" ht="31.5">
      <c r="A911" s="185" t="s">
        <v>90</v>
      </c>
      <c r="B911" s="3"/>
      <c r="C911" s="3" t="s">
        <v>47</v>
      </c>
      <c r="D911" s="3" t="s">
        <v>20</v>
      </c>
      <c r="E911" s="20" t="s">
        <v>303</v>
      </c>
      <c r="F911" s="3" t="s">
        <v>49</v>
      </c>
      <c r="G911" s="5">
        <v>427.4</v>
      </c>
      <c r="H911" s="5">
        <v>427.4</v>
      </c>
      <c r="I911" s="5">
        <v>427.4</v>
      </c>
    </row>
    <row r="912" spans="1:9" s="93" customFormat="1" ht="31.5">
      <c r="A912" s="85" t="s">
        <v>738</v>
      </c>
      <c r="B912" s="94"/>
      <c r="C912" s="90" t="s">
        <v>47</v>
      </c>
      <c r="D912" s="90" t="s">
        <v>20</v>
      </c>
      <c r="E912" s="91" t="s">
        <v>236</v>
      </c>
      <c r="F912" s="91"/>
      <c r="G912" s="92">
        <f>G913+G933+G937</f>
        <v>2428196.7999999993</v>
      </c>
      <c r="H912" s="92">
        <f>H913+H933+H937</f>
        <v>2674553.0999999996</v>
      </c>
      <c r="I912" s="92">
        <f>I913+I933+I937</f>
        <v>2578846.0999999996</v>
      </c>
    </row>
    <row r="913" spans="1:9">
      <c r="A913" s="185" t="s">
        <v>146</v>
      </c>
      <c r="B913" s="3"/>
      <c r="C913" s="3" t="s">
        <v>47</v>
      </c>
      <c r="D913" s="3" t="s">
        <v>20</v>
      </c>
      <c r="E913" s="20" t="s">
        <v>375</v>
      </c>
      <c r="F913" s="3"/>
      <c r="G913" s="5">
        <f>G914+G923</f>
        <v>115827.59999999998</v>
      </c>
      <c r="H913" s="5">
        <f>H914+H923</f>
        <v>265531.80000000005</v>
      </c>
      <c r="I913" s="5">
        <f>I914+I923</f>
        <v>117557.9</v>
      </c>
    </row>
    <row r="914" spans="1:9">
      <c r="A914" s="65" t="s">
        <v>612</v>
      </c>
      <c r="B914" s="186"/>
      <c r="C914" s="3" t="s">
        <v>47</v>
      </c>
      <c r="D914" s="3" t="s">
        <v>20</v>
      </c>
      <c r="E914" s="20" t="s">
        <v>613</v>
      </c>
      <c r="F914" s="3"/>
      <c r="G914" s="5">
        <f>G915+G917+G920</f>
        <v>7407.9000000000005</v>
      </c>
      <c r="H914" s="5">
        <f t="shared" ref="H914:I914" si="430">H915+H917+H920</f>
        <v>153831.20000000001</v>
      </c>
      <c r="I914" s="5">
        <f t="shared" si="430"/>
        <v>5579.9</v>
      </c>
    </row>
    <row r="915" spans="1:9">
      <c r="A915" s="184" t="s">
        <v>378</v>
      </c>
      <c r="B915" s="130"/>
      <c r="C915" s="130" t="s">
        <v>47</v>
      </c>
      <c r="D915" s="130" t="s">
        <v>20</v>
      </c>
      <c r="E915" s="131" t="s">
        <v>672</v>
      </c>
      <c r="F915" s="3"/>
      <c r="G915" s="5">
        <f>G916</f>
        <v>6388.1</v>
      </c>
      <c r="H915" s="5">
        <f t="shared" ref="H915:I915" si="431">H916</f>
        <v>148450.6</v>
      </c>
      <c r="I915" s="5">
        <f t="shared" si="431"/>
        <v>0</v>
      </c>
    </row>
    <row r="916" spans="1:9" ht="31.5">
      <c r="A916" s="184" t="s">
        <v>90</v>
      </c>
      <c r="B916" s="130"/>
      <c r="C916" s="130" t="s">
        <v>47</v>
      </c>
      <c r="D916" s="130" t="s">
        <v>20</v>
      </c>
      <c r="E916" s="131" t="s">
        <v>672</v>
      </c>
      <c r="F916" s="3" t="s">
        <v>49</v>
      </c>
      <c r="G916" s="5">
        <v>6388.1</v>
      </c>
      <c r="H916" s="5">
        <f>148450.6-0.1+0.1</f>
        <v>148450.6</v>
      </c>
      <c r="I916" s="5">
        <v>0</v>
      </c>
    </row>
    <row r="917" spans="1:9" ht="47.25">
      <c r="A917" s="184" t="s">
        <v>831</v>
      </c>
      <c r="B917" s="190"/>
      <c r="C917" s="191" t="s">
        <v>47</v>
      </c>
      <c r="D917" s="191" t="s">
        <v>20</v>
      </c>
      <c r="E917" s="191" t="s">
        <v>832</v>
      </c>
      <c r="F917" s="192"/>
      <c r="G917" s="193">
        <f>G918+G919</f>
        <v>0</v>
      </c>
      <c r="H917" s="193">
        <f t="shared" ref="H917:I917" si="432">H918+H919</f>
        <v>3895.5</v>
      </c>
      <c r="I917" s="193">
        <f t="shared" si="432"/>
        <v>3895.5</v>
      </c>
    </row>
    <row r="918" spans="1:9" ht="31.5">
      <c r="A918" s="194" t="s">
        <v>22</v>
      </c>
      <c r="B918" s="190"/>
      <c r="C918" s="191" t="s">
        <v>47</v>
      </c>
      <c r="D918" s="191" t="s">
        <v>20</v>
      </c>
      <c r="E918" s="191" t="s">
        <v>832</v>
      </c>
      <c r="F918" s="192" t="s">
        <v>32</v>
      </c>
      <c r="G918" s="193">
        <v>0</v>
      </c>
      <c r="H918" s="193">
        <v>0</v>
      </c>
      <c r="I918" s="193">
        <v>3895.5</v>
      </c>
    </row>
    <row r="919" spans="1:9" ht="31.5">
      <c r="A919" s="195" t="s">
        <v>90</v>
      </c>
      <c r="B919" s="190"/>
      <c r="C919" s="191" t="s">
        <v>47</v>
      </c>
      <c r="D919" s="191" t="s">
        <v>20</v>
      </c>
      <c r="E919" s="191" t="s">
        <v>832</v>
      </c>
      <c r="F919" s="192" t="s">
        <v>49</v>
      </c>
      <c r="G919" s="193">
        <v>0</v>
      </c>
      <c r="H919" s="193">
        <v>3895.5</v>
      </c>
      <c r="I919" s="193">
        <v>0</v>
      </c>
    </row>
    <row r="920" spans="1:9" ht="31.5">
      <c r="A920" s="184" t="s">
        <v>379</v>
      </c>
      <c r="B920" s="130"/>
      <c r="C920" s="130" t="s">
        <v>47</v>
      </c>
      <c r="D920" s="130" t="s">
        <v>20</v>
      </c>
      <c r="E920" s="131" t="s">
        <v>614</v>
      </c>
      <c r="F920" s="3"/>
      <c r="G920" s="5">
        <f>G921+G922</f>
        <v>1019.8</v>
      </c>
      <c r="H920" s="5">
        <f t="shared" ref="H920:I920" si="433">H921+H922</f>
        <v>1485.1</v>
      </c>
      <c r="I920" s="5">
        <f t="shared" si="433"/>
        <v>1684.4</v>
      </c>
    </row>
    <row r="921" spans="1:9" ht="31.5">
      <c r="A921" s="184" t="s">
        <v>22</v>
      </c>
      <c r="B921" s="130"/>
      <c r="C921" s="130" t="s">
        <v>47</v>
      </c>
      <c r="D921" s="130" t="s">
        <v>20</v>
      </c>
      <c r="E921" s="131" t="s">
        <v>614</v>
      </c>
      <c r="F921" s="3" t="s">
        <v>32</v>
      </c>
      <c r="G921" s="5">
        <v>407.9</v>
      </c>
      <c r="H921" s="5">
        <f>891.1</f>
        <v>891.1</v>
      </c>
      <c r="I921" s="5">
        <v>1010.6</v>
      </c>
    </row>
    <row r="922" spans="1:9" ht="31.5">
      <c r="A922" s="184" t="s">
        <v>90</v>
      </c>
      <c r="B922" s="130"/>
      <c r="C922" s="130" t="s">
        <v>47</v>
      </c>
      <c r="D922" s="130" t="s">
        <v>20</v>
      </c>
      <c r="E922" s="131" t="s">
        <v>614</v>
      </c>
      <c r="F922" s="3" t="s">
        <v>49</v>
      </c>
      <c r="G922" s="5">
        <v>611.9</v>
      </c>
      <c r="H922" s="5">
        <f>594.1-0.1</f>
        <v>594</v>
      </c>
      <c r="I922" s="5">
        <v>673.8</v>
      </c>
    </row>
    <row r="923" spans="1:9">
      <c r="A923" s="185" t="s">
        <v>615</v>
      </c>
      <c r="B923" s="3"/>
      <c r="C923" s="3" t="s">
        <v>47</v>
      </c>
      <c r="D923" s="3" t="s">
        <v>20</v>
      </c>
      <c r="E923" s="20" t="s">
        <v>616</v>
      </c>
      <c r="F923" s="3"/>
      <c r="G923" s="5">
        <f>G924+G927+G930</f>
        <v>108419.69999999998</v>
      </c>
      <c r="H923" s="5">
        <f t="shared" ref="H923:I923" si="434">H924+H927+H930</f>
        <v>111700.6</v>
      </c>
      <c r="I923" s="5">
        <f t="shared" si="434"/>
        <v>111978</v>
      </c>
    </row>
    <row r="924" spans="1:9" ht="47.25">
      <c r="A924" s="2" t="s">
        <v>617</v>
      </c>
      <c r="B924" s="3"/>
      <c r="C924" s="3" t="s">
        <v>47</v>
      </c>
      <c r="D924" s="3" t="s">
        <v>20</v>
      </c>
      <c r="E924" s="18" t="s">
        <v>618</v>
      </c>
      <c r="F924" s="3"/>
      <c r="G924" s="5">
        <f>G925+G926</f>
        <v>3956.3999999999996</v>
      </c>
      <c r="H924" s="5">
        <f t="shared" ref="H924:I924" si="435">H925+H926</f>
        <v>4803.8999999999996</v>
      </c>
      <c r="I924" s="5">
        <f t="shared" si="435"/>
        <v>4800.8999999999996</v>
      </c>
    </row>
    <row r="925" spans="1:9" ht="47.25">
      <c r="A925" s="2" t="s">
        <v>21</v>
      </c>
      <c r="B925" s="3"/>
      <c r="C925" s="3" t="s">
        <v>47</v>
      </c>
      <c r="D925" s="3" t="s">
        <v>20</v>
      </c>
      <c r="E925" s="18" t="s">
        <v>618</v>
      </c>
      <c r="F925" s="3" t="s">
        <v>31</v>
      </c>
      <c r="G925" s="5">
        <v>1529.8999999999999</v>
      </c>
      <c r="H925" s="5">
        <v>2377.4</v>
      </c>
      <c r="I925" s="5">
        <v>2374.4</v>
      </c>
    </row>
    <row r="926" spans="1:9" ht="31.5">
      <c r="A926" s="185" t="s">
        <v>90</v>
      </c>
      <c r="B926" s="3"/>
      <c r="C926" s="3" t="s">
        <v>47</v>
      </c>
      <c r="D926" s="3" t="s">
        <v>20</v>
      </c>
      <c r="E926" s="18" t="s">
        <v>618</v>
      </c>
      <c r="F926" s="3" t="s">
        <v>49</v>
      </c>
      <c r="G926" s="5">
        <v>2426.5</v>
      </c>
      <c r="H926" s="5">
        <v>2426.5</v>
      </c>
      <c r="I926" s="5">
        <v>2426.5</v>
      </c>
    </row>
    <row r="927" spans="1:9" ht="47.25">
      <c r="A927" s="185" t="s">
        <v>619</v>
      </c>
      <c r="B927" s="3"/>
      <c r="C927" s="3" t="s">
        <v>47</v>
      </c>
      <c r="D927" s="3" t="s">
        <v>20</v>
      </c>
      <c r="E927" s="20" t="s">
        <v>620</v>
      </c>
      <c r="F927" s="3"/>
      <c r="G927" s="5">
        <f>G928+G929</f>
        <v>9272.5</v>
      </c>
      <c r="H927" s="5">
        <f t="shared" ref="H927:I927" si="436">H928+H929</f>
        <v>11563.7</v>
      </c>
      <c r="I927" s="5">
        <f t="shared" si="436"/>
        <v>11707.1</v>
      </c>
    </row>
    <row r="928" spans="1:9" ht="47.25">
      <c r="A928" s="185" t="s">
        <v>21</v>
      </c>
      <c r="B928" s="3"/>
      <c r="C928" s="3" t="s">
        <v>47</v>
      </c>
      <c r="D928" s="3" t="s">
        <v>20</v>
      </c>
      <c r="E928" s="20" t="s">
        <v>620</v>
      </c>
      <c r="F928" s="3" t="s">
        <v>31</v>
      </c>
      <c r="G928" s="5">
        <v>2703.2</v>
      </c>
      <c r="H928" s="5">
        <v>3457.4</v>
      </c>
      <c r="I928" s="5">
        <v>3587.5</v>
      </c>
    </row>
    <row r="929" spans="1:9" ht="31.5">
      <c r="A929" s="185" t="s">
        <v>90</v>
      </c>
      <c r="B929" s="3"/>
      <c r="C929" s="3" t="s">
        <v>47</v>
      </c>
      <c r="D929" s="3" t="s">
        <v>20</v>
      </c>
      <c r="E929" s="20" t="s">
        <v>620</v>
      </c>
      <c r="F929" s="3" t="s">
        <v>49</v>
      </c>
      <c r="G929" s="5">
        <v>6569.3</v>
      </c>
      <c r="H929" s="5">
        <v>8106.3</v>
      </c>
      <c r="I929" s="5">
        <v>8119.6</v>
      </c>
    </row>
    <row r="930" spans="1:9" ht="47.25">
      <c r="A930" s="185" t="s">
        <v>387</v>
      </c>
      <c r="B930" s="3"/>
      <c r="C930" s="3" t="s">
        <v>47</v>
      </c>
      <c r="D930" s="3" t="s">
        <v>20</v>
      </c>
      <c r="E930" s="18" t="s">
        <v>621</v>
      </c>
      <c r="F930" s="3"/>
      <c r="G930" s="5">
        <f>G931+G932</f>
        <v>95190.799999999988</v>
      </c>
      <c r="H930" s="5">
        <f t="shared" ref="H930:I930" si="437">H931+H932</f>
        <v>95333</v>
      </c>
      <c r="I930" s="5">
        <f t="shared" si="437"/>
        <v>95470</v>
      </c>
    </row>
    <row r="931" spans="1:9" ht="47.25">
      <c r="A931" s="2" t="s">
        <v>21</v>
      </c>
      <c r="B931" s="3"/>
      <c r="C931" s="3" t="s">
        <v>47</v>
      </c>
      <c r="D931" s="3" t="s">
        <v>20</v>
      </c>
      <c r="E931" s="18" t="s">
        <v>621</v>
      </c>
      <c r="F931" s="3" t="s">
        <v>31</v>
      </c>
      <c r="G931" s="5">
        <v>33381.199999999997</v>
      </c>
      <c r="H931" s="5">
        <v>33523.4</v>
      </c>
      <c r="I931" s="5">
        <v>33660.400000000001</v>
      </c>
    </row>
    <row r="932" spans="1:9" ht="31.5">
      <c r="A932" s="185" t="s">
        <v>90</v>
      </c>
      <c r="B932" s="3"/>
      <c r="C932" s="3" t="s">
        <v>47</v>
      </c>
      <c r="D932" s="3" t="s">
        <v>20</v>
      </c>
      <c r="E932" s="18" t="s">
        <v>621</v>
      </c>
      <c r="F932" s="3" t="s">
        <v>49</v>
      </c>
      <c r="G932" s="5">
        <v>61809.599999999999</v>
      </c>
      <c r="H932" s="5">
        <v>61809.599999999999</v>
      </c>
      <c r="I932" s="5">
        <v>61809.599999999999</v>
      </c>
    </row>
    <row r="933" spans="1:9">
      <c r="A933" s="185" t="s">
        <v>184</v>
      </c>
      <c r="B933" s="3"/>
      <c r="C933" s="3" t="s">
        <v>47</v>
      </c>
      <c r="D933" s="3" t="s">
        <v>20</v>
      </c>
      <c r="E933" s="18" t="s">
        <v>376</v>
      </c>
      <c r="F933" s="3"/>
      <c r="G933" s="5">
        <f>G934</f>
        <v>350</v>
      </c>
      <c r="H933" s="5">
        <f t="shared" ref="H933:I933" si="438">H934</f>
        <v>0</v>
      </c>
      <c r="I933" s="5">
        <f t="shared" si="438"/>
        <v>350</v>
      </c>
    </row>
    <row r="934" spans="1:9" ht="31.5">
      <c r="A934" s="185" t="s">
        <v>829</v>
      </c>
      <c r="B934" s="3"/>
      <c r="C934" s="3" t="s">
        <v>47</v>
      </c>
      <c r="D934" s="3" t="s">
        <v>20</v>
      </c>
      <c r="E934" s="18" t="s">
        <v>377</v>
      </c>
      <c r="F934" s="3"/>
      <c r="G934" s="5">
        <f>G935</f>
        <v>350</v>
      </c>
      <c r="H934" s="5">
        <f t="shared" ref="H934:I934" si="439">H935</f>
        <v>0</v>
      </c>
      <c r="I934" s="5">
        <f t="shared" si="439"/>
        <v>350</v>
      </c>
    </row>
    <row r="935" spans="1:9" ht="63">
      <c r="A935" s="184" t="s">
        <v>607</v>
      </c>
      <c r="B935" s="188"/>
      <c r="C935" s="188" t="s">
        <v>47</v>
      </c>
      <c r="D935" s="130" t="s">
        <v>20</v>
      </c>
      <c r="E935" s="189" t="s">
        <v>828</v>
      </c>
      <c r="F935" s="66"/>
      <c r="G935" s="5">
        <f>G936</f>
        <v>350</v>
      </c>
      <c r="H935" s="5">
        <f t="shared" ref="H935:I935" si="440">H936</f>
        <v>0</v>
      </c>
      <c r="I935" s="5">
        <f t="shared" si="440"/>
        <v>350</v>
      </c>
    </row>
    <row r="936" spans="1:9" ht="31.5">
      <c r="A936" s="184" t="s">
        <v>90</v>
      </c>
      <c r="B936" s="188"/>
      <c r="C936" s="188" t="s">
        <v>47</v>
      </c>
      <c r="D936" s="130" t="s">
        <v>20</v>
      </c>
      <c r="E936" s="189" t="s">
        <v>828</v>
      </c>
      <c r="F936" s="66" t="s">
        <v>49</v>
      </c>
      <c r="G936" s="5">
        <v>350</v>
      </c>
      <c r="H936" s="5">
        <v>0</v>
      </c>
      <c r="I936" s="5">
        <v>350</v>
      </c>
    </row>
    <row r="937" spans="1:9">
      <c r="A937" s="65" t="s">
        <v>143</v>
      </c>
      <c r="B937" s="186"/>
      <c r="C937" s="3" t="s">
        <v>47</v>
      </c>
      <c r="D937" s="3" t="s">
        <v>20</v>
      </c>
      <c r="E937" s="20" t="s">
        <v>363</v>
      </c>
      <c r="F937" s="3"/>
      <c r="G937" s="5">
        <f>G938+G963+G967+G974+G971</f>
        <v>2312019.1999999993</v>
      </c>
      <c r="H937" s="5">
        <f>H938+H963+H967+H974+H971</f>
        <v>2409021.2999999993</v>
      </c>
      <c r="I937" s="5">
        <f>I938+I963+I967+I974+I971</f>
        <v>2460938.1999999997</v>
      </c>
    </row>
    <row r="938" spans="1:9" ht="31.5">
      <c r="A938" s="185" t="s">
        <v>623</v>
      </c>
      <c r="B938" s="3"/>
      <c r="C938" s="3" t="s">
        <v>47</v>
      </c>
      <c r="D938" s="3" t="s">
        <v>20</v>
      </c>
      <c r="E938" s="20" t="s">
        <v>364</v>
      </c>
      <c r="F938" s="3"/>
      <c r="G938" s="5">
        <f>G949+G939+G942+G946+G954+G957+G960</f>
        <v>2296409.1999999993</v>
      </c>
      <c r="H938" s="5">
        <f t="shared" ref="H938:I938" si="441">H949+H939+H942+H946+H954+H957+H960</f>
        <v>2393238.8999999994</v>
      </c>
      <c r="I938" s="5">
        <f t="shared" si="441"/>
        <v>2423076.4999999995</v>
      </c>
    </row>
    <row r="939" spans="1:9" ht="78.75">
      <c r="A939" s="135" t="s">
        <v>380</v>
      </c>
      <c r="B939" s="130"/>
      <c r="C939" s="130" t="s">
        <v>47</v>
      </c>
      <c r="D939" s="130" t="s">
        <v>20</v>
      </c>
      <c r="E939" s="131" t="s">
        <v>833</v>
      </c>
      <c r="F939" s="3"/>
      <c r="G939" s="5">
        <f>G940+G941</f>
        <v>68107.199999999997</v>
      </c>
      <c r="H939" s="5">
        <f t="shared" ref="H939:I939" si="442">H940+H941</f>
        <v>68299.3</v>
      </c>
      <c r="I939" s="5">
        <f t="shared" si="442"/>
        <v>68499</v>
      </c>
    </row>
    <row r="940" spans="1:9" ht="47.25">
      <c r="A940" s="134" t="s">
        <v>21</v>
      </c>
      <c r="B940" s="130"/>
      <c r="C940" s="130" t="s">
        <v>47</v>
      </c>
      <c r="D940" s="130" t="s">
        <v>20</v>
      </c>
      <c r="E940" s="131" t="s">
        <v>833</v>
      </c>
      <c r="F940" s="3" t="s">
        <v>31</v>
      </c>
      <c r="G940" s="69">
        <v>63973.4</v>
      </c>
      <c r="H940" s="69">
        <v>64165.5</v>
      </c>
      <c r="I940" s="69">
        <v>64365.2</v>
      </c>
    </row>
    <row r="941" spans="1:9" ht="31.5">
      <c r="A941" s="184" t="s">
        <v>22</v>
      </c>
      <c r="B941" s="130"/>
      <c r="C941" s="130" t="s">
        <v>47</v>
      </c>
      <c r="D941" s="130" t="s">
        <v>20</v>
      </c>
      <c r="E941" s="131" t="s">
        <v>833</v>
      </c>
      <c r="F941" s="3" t="s">
        <v>32</v>
      </c>
      <c r="G941" s="69">
        <v>4133.8</v>
      </c>
      <c r="H941" s="69">
        <v>4133.8</v>
      </c>
      <c r="I941" s="69">
        <v>4133.8</v>
      </c>
    </row>
    <row r="942" spans="1:9" ht="63">
      <c r="A942" s="184" t="s">
        <v>381</v>
      </c>
      <c r="B942" s="130"/>
      <c r="C942" s="130" t="s">
        <v>47</v>
      </c>
      <c r="D942" s="130" t="s">
        <v>20</v>
      </c>
      <c r="E942" s="131" t="s">
        <v>834</v>
      </c>
      <c r="F942" s="3"/>
      <c r="G942" s="5">
        <f>SUM(G943:G945)</f>
        <v>1415490.0999999999</v>
      </c>
      <c r="H942" s="5">
        <f t="shared" ref="H942:I942" si="443">SUM(H943:H945)</f>
        <v>1416286.2999999998</v>
      </c>
      <c r="I942" s="5">
        <f t="shared" si="443"/>
        <v>1417114.2</v>
      </c>
    </row>
    <row r="943" spans="1:9" ht="47.25">
      <c r="A943" s="184" t="s">
        <v>21</v>
      </c>
      <c r="B943" s="130"/>
      <c r="C943" s="130" t="s">
        <v>47</v>
      </c>
      <c r="D943" s="130" t="s">
        <v>20</v>
      </c>
      <c r="E943" s="131" t="s">
        <v>834</v>
      </c>
      <c r="F943" s="3" t="s">
        <v>31</v>
      </c>
      <c r="G943" s="5">
        <v>316648.09999999998</v>
      </c>
      <c r="H943" s="5">
        <v>317444.3</v>
      </c>
      <c r="I943" s="5">
        <v>318272.2</v>
      </c>
    </row>
    <row r="944" spans="1:9" ht="31.5">
      <c r="A944" s="184" t="s">
        <v>22</v>
      </c>
      <c r="B944" s="130"/>
      <c r="C944" s="130" t="s">
        <v>47</v>
      </c>
      <c r="D944" s="130" t="s">
        <v>20</v>
      </c>
      <c r="E944" s="131" t="s">
        <v>834</v>
      </c>
      <c r="F944" s="3" t="s">
        <v>32</v>
      </c>
      <c r="G944" s="5">
        <v>14646.8</v>
      </c>
      <c r="H944" s="5">
        <v>14646.8</v>
      </c>
      <c r="I944" s="5">
        <v>14646.8</v>
      </c>
    </row>
    <row r="945" spans="1:9" ht="31.5">
      <c r="A945" s="184" t="s">
        <v>90</v>
      </c>
      <c r="B945" s="130"/>
      <c r="C945" s="130" t="s">
        <v>47</v>
      </c>
      <c r="D945" s="130" t="s">
        <v>20</v>
      </c>
      <c r="E945" s="131" t="s">
        <v>834</v>
      </c>
      <c r="F945" s="3" t="s">
        <v>49</v>
      </c>
      <c r="G945" s="69">
        <v>1084195.2</v>
      </c>
      <c r="H945" s="69">
        <v>1084195.2</v>
      </c>
      <c r="I945" s="69">
        <v>1084195.2</v>
      </c>
    </row>
    <row r="946" spans="1:9" ht="141.75">
      <c r="A946" s="184" t="s">
        <v>622</v>
      </c>
      <c r="B946" s="130"/>
      <c r="C946" s="130" t="s">
        <v>47</v>
      </c>
      <c r="D946" s="130" t="s">
        <v>20</v>
      </c>
      <c r="E946" s="30" t="s">
        <v>835</v>
      </c>
      <c r="F946" s="18"/>
      <c r="G946" s="5">
        <f>G947+G948</f>
        <v>8341.7999999999993</v>
      </c>
      <c r="H946" s="5">
        <f t="shared" ref="H946:I946" si="444">H947+H948</f>
        <v>8674.2000000000007</v>
      </c>
      <c r="I946" s="5">
        <f t="shared" si="444"/>
        <v>9019.7999999999993</v>
      </c>
    </row>
    <row r="947" spans="1:9" ht="31.5">
      <c r="A947" s="184" t="s">
        <v>22</v>
      </c>
      <c r="B947" s="130"/>
      <c r="C947" s="130" t="s">
        <v>47</v>
      </c>
      <c r="D947" s="130" t="s">
        <v>20</v>
      </c>
      <c r="E947" s="30" t="s">
        <v>835</v>
      </c>
      <c r="F947" s="18">
        <v>200</v>
      </c>
      <c r="G947" s="5">
        <v>1936.5</v>
      </c>
      <c r="H947" s="5">
        <v>2013.4</v>
      </c>
      <c r="I947" s="5">
        <v>2085.1999999999998</v>
      </c>
    </row>
    <row r="948" spans="1:9" ht="31.5">
      <c r="A948" s="184" t="s">
        <v>90</v>
      </c>
      <c r="B948" s="130"/>
      <c r="C948" s="130" t="s">
        <v>47</v>
      </c>
      <c r="D948" s="130" t="s">
        <v>20</v>
      </c>
      <c r="E948" s="30" t="s">
        <v>835</v>
      </c>
      <c r="F948" s="18">
        <v>600</v>
      </c>
      <c r="G948" s="5">
        <v>6405.3</v>
      </c>
      <c r="H948" s="5">
        <v>6660.8</v>
      </c>
      <c r="I948" s="5">
        <v>6934.6</v>
      </c>
    </row>
    <row r="949" spans="1:9">
      <c r="A949" s="185" t="s">
        <v>216</v>
      </c>
      <c r="B949" s="3"/>
      <c r="C949" s="3" t="s">
        <v>47</v>
      </c>
      <c r="D949" s="3" t="s">
        <v>20</v>
      </c>
      <c r="E949" s="20" t="s">
        <v>366</v>
      </c>
      <c r="F949" s="3"/>
      <c r="G949" s="5">
        <f>SUM(G950:G953)</f>
        <v>666270.60000000009</v>
      </c>
      <c r="H949" s="5">
        <f t="shared" ref="H949:I949" si="445">SUM(H950:H953)</f>
        <v>766557.1</v>
      </c>
      <c r="I949" s="5">
        <f t="shared" si="445"/>
        <v>801702.20000000007</v>
      </c>
    </row>
    <row r="950" spans="1:9" ht="47.25">
      <c r="A950" s="185" t="s">
        <v>21</v>
      </c>
      <c r="B950" s="3"/>
      <c r="C950" s="3" t="s">
        <v>47</v>
      </c>
      <c r="D950" s="3" t="s">
        <v>20</v>
      </c>
      <c r="E950" s="20" t="s">
        <v>366</v>
      </c>
      <c r="F950" s="3" t="s">
        <v>31</v>
      </c>
      <c r="G950" s="5">
        <f>97315.2+20434.2+0.1</f>
        <v>117749.5</v>
      </c>
      <c r="H950" s="5">
        <f>116812.7+24582.5</f>
        <v>141395.20000000001</v>
      </c>
      <c r="I950" s="5">
        <f>116812.7+24582.5</f>
        <v>141395.20000000001</v>
      </c>
    </row>
    <row r="951" spans="1:9" ht="31.5">
      <c r="A951" s="185" t="s">
        <v>22</v>
      </c>
      <c r="B951" s="3"/>
      <c r="C951" s="3" t="s">
        <v>47</v>
      </c>
      <c r="D951" s="3" t="s">
        <v>20</v>
      </c>
      <c r="E951" s="20" t="s">
        <v>366</v>
      </c>
      <c r="F951" s="3" t="s">
        <v>32</v>
      </c>
      <c r="G951" s="5">
        <f>173476.1+35322-97315.3-20434.2-5372.8-1272.5-126.6</f>
        <v>84276.7</v>
      </c>
      <c r="H951" s="5">
        <v>85875.8</v>
      </c>
      <c r="I951" s="5">
        <v>100545.2</v>
      </c>
    </row>
    <row r="952" spans="1:9" ht="31.5">
      <c r="A952" s="185" t="s">
        <v>90</v>
      </c>
      <c r="B952" s="3"/>
      <c r="C952" s="3" t="s">
        <v>47</v>
      </c>
      <c r="D952" s="3" t="s">
        <v>20</v>
      </c>
      <c r="E952" s="20" t="s">
        <v>366</v>
      </c>
      <c r="F952" s="3" t="s">
        <v>49</v>
      </c>
      <c r="G952" s="5">
        <f>480956-23356.9</f>
        <v>457599.1</v>
      </c>
      <c r="H952" s="5">
        <f>548158.2+7444.2-23558.7</f>
        <v>532043.69999999995</v>
      </c>
      <c r="I952" s="5">
        <v>552519.4</v>
      </c>
    </row>
    <row r="953" spans="1:9">
      <c r="A953" s="185" t="s">
        <v>10</v>
      </c>
      <c r="B953" s="3"/>
      <c r="C953" s="3" t="s">
        <v>47</v>
      </c>
      <c r="D953" s="3" t="s">
        <v>20</v>
      </c>
      <c r="E953" s="20" t="s">
        <v>366</v>
      </c>
      <c r="F953" s="3" t="s">
        <v>36</v>
      </c>
      <c r="G953" s="5">
        <f>5372.8+1272.5</f>
        <v>6645.3</v>
      </c>
      <c r="H953" s="5">
        <f>5964.8+1272.5+0.1+5</f>
        <v>7242.4000000000005</v>
      </c>
      <c r="I953" s="5">
        <f>5964.8+1272.5+0.1+5</f>
        <v>7242.4000000000005</v>
      </c>
    </row>
    <row r="954" spans="1:9" ht="47.25">
      <c r="A954" s="185" t="s">
        <v>382</v>
      </c>
      <c r="B954" s="3"/>
      <c r="C954" s="3" t="s">
        <v>47</v>
      </c>
      <c r="D954" s="3" t="s">
        <v>20</v>
      </c>
      <c r="E954" s="131" t="s">
        <v>836</v>
      </c>
      <c r="F954" s="3"/>
      <c r="G954" s="5">
        <f>G955+G956</f>
        <v>127084.8</v>
      </c>
      <c r="H954" s="5">
        <f t="shared" ref="H954:I954" si="446">H955+H956</f>
        <v>122307.3</v>
      </c>
      <c r="I954" s="5">
        <f t="shared" si="446"/>
        <v>115626.6</v>
      </c>
    </row>
    <row r="955" spans="1:9" ht="31.5">
      <c r="A955" s="185" t="s">
        <v>22</v>
      </c>
      <c r="B955" s="3"/>
      <c r="C955" s="3" t="s">
        <v>47</v>
      </c>
      <c r="D955" s="3" t="s">
        <v>20</v>
      </c>
      <c r="E955" s="131" t="s">
        <v>836</v>
      </c>
      <c r="F955" s="3" t="s">
        <v>32</v>
      </c>
      <c r="G955" s="5">
        <v>24244.799999999999</v>
      </c>
      <c r="H955" s="5">
        <v>23330.7</v>
      </c>
      <c r="I955" s="5">
        <v>22051.599999999999</v>
      </c>
    </row>
    <row r="956" spans="1:9" ht="31.5">
      <c r="A956" s="185" t="s">
        <v>90</v>
      </c>
      <c r="B956" s="3"/>
      <c r="C956" s="3" t="s">
        <v>47</v>
      </c>
      <c r="D956" s="3" t="s">
        <v>20</v>
      </c>
      <c r="E956" s="131" t="s">
        <v>836</v>
      </c>
      <c r="F956" s="3" t="s">
        <v>49</v>
      </c>
      <c r="G956" s="5">
        <v>102840</v>
      </c>
      <c r="H956" s="5">
        <v>98976.6</v>
      </c>
      <c r="I956" s="5">
        <v>93575</v>
      </c>
    </row>
    <row r="957" spans="1:9" ht="31.5">
      <c r="A957" s="185" t="s">
        <v>871</v>
      </c>
      <c r="B957" s="3"/>
      <c r="C957" s="3" t="s">
        <v>47</v>
      </c>
      <c r="D957" s="3" t="s">
        <v>20</v>
      </c>
      <c r="E957" s="30" t="s">
        <v>837</v>
      </c>
      <c r="F957" s="18"/>
      <c r="G957" s="5">
        <f>G958+G959</f>
        <v>5795.4</v>
      </c>
      <c r="H957" s="5">
        <f t="shared" ref="H957:I957" si="447">H958+H959</f>
        <v>5795.4</v>
      </c>
      <c r="I957" s="5">
        <f t="shared" si="447"/>
        <v>5795.4</v>
      </c>
    </row>
    <row r="958" spans="1:9" ht="31.5">
      <c r="A958" s="185" t="s">
        <v>22</v>
      </c>
      <c r="B958" s="3"/>
      <c r="C958" s="3" t="s">
        <v>47</v>
      </c>
      <c r="D958" s="3" t="s">
        <v>20</v>
      </c>
      <c r="E958" s="30" t="s">
        <v>837</v>
      </c>
      <c r="F958" s="3" t="s">
        <v>32</v>
      </c>
      <c r="G958" s="69">
        <v>2072.1</v>
      </c>
      <c r="H958" s="69">
        <v>2072.1</v>
      </c>
      <c r="I958" s="69">
        <v>2072.1</v>
      </c>
    </row>
    <row r="959" spans="1:9" ht="31.5">
      <c r="A959" s="185" t="s">
        <v>90</v>
      </c>
      <c r="B959" s="3"/>
      <c r="C959" s="3" t="s">
        <v>47</v>
      </c>
      <c r="D959" s="3" t="s">
        <v>20</v>
      </c>
      <c r="E959" s="30" t="s">
        <v>837</v>
      </c>
      <c r="F959" s="3" t="s">
        <v>49</v>
      </c>
      <c r="G959" s="69">
        <v>3723.3</v>
      </c>
      <c r="H959" s="69">
        <v>3723.3</v>
      </c>
      <c r="I959" s="69">
        <v>3723.3</v>
      </c>
    </row>
    <row r="960" spans="1:9" ht="47.25">
      <c r="A960" s="185" t="s">
        <v>383</v>
      </c>
      <c r="B960" s="3"/>
      <c r="C960" s="3" t="s">
        <v>47</v>
      </c>
      <c r="D960" s="3" t="s">
        <v>20</v>
      </c>
      <c r="E960" s="30" t="s">
        <v>838</v>
      </c>
      <c r="F960" s="3"/>
      <c r="G960" s="5">
        <f>G961+G962</f>
        <v>5319.2999999999993</v>
      </c>
      <c r="H960" s="5">
        <f t="shared" ref="H960:I960" si="448">H961+H962</f>
        <v>5319.2999999999993</v>
      </c>
      <c r="I960" s="5">
        <f t="shared" si="448"/>
        <v>5319.2999999999993</v>
      </c>
    </row>
    <row r="961" spans="1:9" ht="31.5">
      <c r="A961" s="185" t="s">
        <v>22</v>
      </c>
      <c r="B961" s="3"/>
      <c r="C961" s="3" t="s">
        <v>47</v>
      </c>
      <c r="D961" s="3" t="s">
        <v>20</v>
      </c>
      <c r="E961" s="30" t="s">
        <v>838</v>
      </c>
      <c r="F961" s="3" t="s">
        <v>32</v>
      </c>
      <c r="G961" s="5">
        <v>974.4</v>
      </c>
      <c r="H961" s="5">
        <v>974.4</v>
      </c>
      <c r="I961" s="5">
        <v>974.4</v>
      </c>
    </row>
    <row r="962" spans="1:9" ht="31.5">
      <c r="A962" s="185" t="s">
        <v>90</v>
      </c>
      <c r="B962" s="3"/>
      <c r="C962" s="3" t="s">
        <v>47</v>
      </c>
      <c r="D962" s="3" t="s">
        <v>20</v>
      </c>
      <c r="E962" s="30" t="s">
        <v>838</v>
      </c>
      <c r="F962" s="3" t="s">
        <v>49</v>
      </c>
      <c r="G962" s="5">
        <v>4344.8999999999996</v>
      </c>
      <c r="H962" s="5">
        <v>4344.8999999999996</v>
      </c>
      <c r="I962" s="5">
        <v>4344.8999999999996</v>
      </c>
    </row>
    <row r="963" spans="1:9" ht="31.5">
      <c r="A963" s="185" t="s">
        <v>367</v>
      </c>
      <c r="B963" s="3"/>
      <c r="C963" s="3" t="s">
        <v>47</v>
      </c>
      <c r="D963" s="3" t="s">
        <v>20</v>
      </c>
      <c r="E963" s="20" t="s">
        <v>368</v>
      </c>
      <c r="F963" s="3"/>
      <c r="G963" s="5">
        <f>G964</f>
        <v>425</v>
      </c>
      <c r="H963" s="5">
        <f t="shared" ref="H963:I963" si="449">H964</f>
        <v>6440</v>
      </c>
      <c r="I963" s="5">
        <f t="shared" si="449"/>
        <v>15000</v>
      </c>
    </row>
    <row r="964" spans="1:9">
      <c r="A964" s="185" t="s">
        <v>18</v>
      </c>
      <c r="B964" s="3"/>
      <c r="C964" s="3" t="s">
        <v>47</v>
      </c>
      <c r="D964" s="3" t="s">
        <v>20</v>
      </c>
      <c r="E964" s="20" t="s">
        <v>369</v>
      </c>
      <c r="F964" s="3"/>
      <c r="G964" s="5">
        <f>G965+G966</f>
        <v>425</v>
      </c>
      <c r="H964" s="5">
        <f t="shared" ref="H964:I964" si="450">H965+H966</f>
        <v>6440</v>
      </c>
      <c r="I964" s="5">
        <f t="shared" si="450"/>
        <v>15000</v>
      </c>
    </row>
    <row r="965" spans="1:9" ht="31.5">
      <c r="A965" s="185" t="s">
        <v>22</v>
      </c>
      <c r="B965" s="3"/>
      <c r="C965" s="3" t="s">
        <v>47</v>
      </c>
      <c r="D965" s="3" t="s">
        <v>20</v>
      </c>
      <c r="E965" s="20" t="s">
        <v>369</v>
      </c>
      <c r="F965" s="3" t="s">
        <v>32</v>
      </c>
      <c r="G965" s="5">
        <v>75</v>
      </c>
      <c r="H965" s="5">
        <v>2570.3000000000002</v>
      </c>
      <c r="I965" s="5">
        <v>15000</v>
      </c>
    </row>
    <row r="966" spans="1:9" ht="31.5">
      <c r="A966" s="185" t="s">
        <v>90</v>
      </c>
      <c r="B966" s="3"/>
      <c r="C966" s="3" t="s">
        <v>47</v>
      </c>
      <c r="D966" s="3" t="s">
        <v>20</v>
      </c>
      <c r="E966" s="20" t="s">
        <v>369</v>
      </c>
      <c r="F966" s="3" t="s">
        <v>49</v>
      </c>
      <c r="G966" s="5">
        <v>350</v>
      </c>
      <c r="H966" s="5">
        <v>3869.7</v>
      </c>
      <c r="I966" s="5"/>
    </row>
    <row r="967" spans="1:9" ht="31.5">
      <c r="A967" s="185" t="s">
        <v>384</v>
      </c>
      <c r="B967" s="3"/>
      <c r="C967" s="3" t="s">
        <v>47</v>
      </c>
      <c r="D967" s="3" t="s">
        <v>20</v>
      </c>
      <c r="E967" s="20" t="s">
        <v>408</v>
      </c>
      <c r="F967" s="3"/>
      <c r="G967" s="5">
        <f>G968</f>
        <v>95</v>
      </c>
      <c r="H967" s="5">
        <f t="shared" ref="H967:I967" si="451">H968</f>
        <v>0</v>
      </c>
      <c r="I967" s="5">
        <f t="shared" si="451"/>
        <v>0</v>
      </c>
    </row>
    <row r="968" spans="1:9">
      <c r="A968" s="185" t="s">
        <v>18</v>
      </c>
      <c r="B968" s="3"/>
      <c r="C968" s="3" t="s">
        <v>47</v>
      </c>
      <c r="D968" s="3" t="s">
        <v>20</v>
      </c>
      <c r="E968" s="20" t="s">
        <v>611</v>
      </c>
      <c r="F968" s="3"/>
      <c r="G968" s="5">
        <f>G969+G970</f>
        <v>95</v>
      </c>
      <c r="H968" s="5">
        <f t="shared" ref="H968:I968" si="452">H969+H970</f>
        <v>0</v>
      </c>
      <c r="I968" s="5">
        <f t="shared" si="452"/>
        <v>0</v>
      </c>
    </row>
    <row r="969" spans="1:9" ht="31.5">
      <c r="A969" s="185" t="s">
        <v>22</v>
      </c>
      <c r="B969" s="3"/>
      <c r="C969" s="3" t="s">
        <v>47</v>
      </c>
      <c r="D969" s="3" t="s">
        <v>20</v>
      </c>
      <c r="E969" s="20" t="s">
        <v>611</v>
      </c>
      <c r="F969" s="3" t="s">
        <v>32</v>
      </c>
      <c r="G969" s="5">
        <v>35</v>
      </c>
      <c r="H969" s="5"/>
      <c r="I969" s="5"/>
    </row>
    <row r="970" spans="1:9" ht="31.5">
      <c r="A970" s="185" t="s">
        <v>90</v>
      </c>
      <c r="B970" s="3"/>
      <c r="C970" s="3" t="s">
        <v>47</v>
      </c>
      <c r="D970" s="3" t="s">
        <v>20</v>
      </c>
      <c r="E970" s="20" t="s">
        <v>611</v>
      </c>
      <c r="F970" s="3" t="s">
        <v>49</v>
      </c>
      <c r="G970" s="5">
        <v>60</v>
      </c>
      <c r="H970" s="5"/>
      <c r="I970" s="5"/>
    </row>
    <row r="971" spans="1:9" ht="47.25">
      <c r="A971" s="184" t="s">
        <v>840</v>
      </c>
      <c r="B971" s="130"/>
      <c r="C971" s="130" t="s">
        <v>47</v>
      </c>
      <c r="D971" s="132" t="s">
        <v>20</v>
      </c>
      <c r="E971" s="130" t="s">
        <v>385</v>
      </c>
      <c r="F971" s="132"/>
      <c r="G971" s="152">
        <f t="shared" ref="G971:I972" si="453">G972</f>
        <v>0</v>
      </c>
      <c r="H971" s="152">
        <f t="shared" si="453"/>
        <v>0</v>
      </c>
      <c r="I971" s="152">
        <f t="shared" si="453"/>
        <v>0</v>
      </c>
    </row>
    <row r="972" spans="1:9">
      <c r="A972" s="184" t="s">
        <v>18</v>
      </c>
      <c r="B972" s="131"/>
      <c r="C972" s="130" t="s">
        <v>47</v>
      </c>
      <c r="D972" s="130" t="s">
        <v>20</v>
      </c>
      <c r="E972" s="130" t="s">
        <v>386</v>
      </c>
      <c r="F972" s="130"/>
      <c r="G972" s="152">
        <f t="shared" si="453"/>
        <v>0</v>
      </c>
      <c r="H972" s="152">
        <f t="shared" si="453"/>
        <v>0</v>
      </c>
      <c r="I972" s="152">
        <f t="shared" si="453"/>
        <v>0</v>
      </c>
    </row>
    <row r="973" spans="1:9" ht="31.5">
      <c r="A973" s="184" t="s">
        <v>90</v>
      </c>
      <c r="B973" s="131"/>
      <c r="C973" s="130" t="s">
        <v>47</v>
      </c>
      <c r="D973" s="130" t="s">
        <v>20</v>
      </c>
      <c r="E973" s="130" t="s">
        <v>386</v>
      </c>
      <c r="F973" s="130" t="s">
        <v>49</v>
      </c>
      <c r="G973" s="5"/>
      <c r="H973" s="152"/>
      <c r="I973" s="152"/>
    </row>
    <row r="974" spans="1:9" ht="52.5" customHeight="1">
      <c r="A974" s="210" t="s">
        <v>785</v>
      </c>
      <c r="B974" s="3"/>
      <c r="C974" s="3" t="s">
        <v>47</v>
      </c>
      <c r="D974" s="3" t="s">
        <v>20</v>
      </c>
      <c r="E974" s="20" t="s">
        <v>388</v>
      </c>
      <c r="F974" s="3"/>
      <c r="G974" s="5">
        <f>G975</f>
        <v>15090</v>
      </c>
      <c r="H974" s="5">
        <f t="shared" ref="H974:I974" si="454">H975</f>
        <v>9342.4</v>
      </c>
      <c r="I974" s="5">
        <f t="shared" si="454"/>
        <v>22861.7</v>
      </c>
    </row>
    <row r="975" spans="1:9">
      <c r="A975" s="185" t="s">
        <v>18</v>
      </c>
      <c r="B975" s="3"/>
      <c r="C975" s="3" t="s">
        <v>47</v>
      </c>
      <c r="D975" s="3" t="s">
        <v>20</v>
      </c>
      <c r="E975" s="20" t="s">
        <v>389</v>
      </c>
      <c r="F975" s="3"/>
      <c r="G975" s="5">
        <f>G976+G977</f>
        <v>15090</v>
      </c>
      <c r="H975" s="5">
        <f t="shared" ref="H975:I975" si="455">H976+H977</f>
        <v>9342.4</v>
      </c>
      <c r="I975" s="5">
        <f t="shared" si="455"/>
        <v>22861.7</v>
      </c>
    </row>
    <row r="976" spans="1:9" ht="31.5">
      <c r="A976" s="185" t="s">
        <v>22</v>
      </c>
      <c r="B976" s="3"/>
      <c r="C976" s="3" t="s">
        <v>47</v>
      </c>
      <c r="D976" s="3" t="s">
        <v>20</v>
      </c>
      <c r="E976" s="20" t="s">
        <v>389</v>
      </c>
      <c r="F976" s="3" t="s">
        <v>32</v>
      </c>
      <c r="G976" s="5">
        <v>500</v>
      </c>
      <c r="H976" s="5">
        <v>2000</v>
      </c>
      <c r="I976" s="5">
        <v>300</v>
      </c>
    </row>
    <row r="977" spans="1:9" ht="31.5">
      <c r="A977" s="185" t="s">
        <v>90</v>
      </c>
      <c r="B977" s="3"/>
      <c r="C977" s="3" t="s">
        <v>47</v>
      </c>
      <c r="D977" s="3" t="s">
        <v>20</v>
      </c>
      <c r="E977" s="20" t="s">
        <v>389</v>
      </c>
      <c r="F977" s="3" t="s">
        <v>49</v>
      </c>
      <c r="G977" s="5">
        <v>14590</v>
      </c>
      <c r="H977" s="5">
        <v>7342.4</v>
      </c>
      <c r="I977" s="5">
        <v>22561.7</v>
      </c>
    </row>
    <row r="978" spans="1:9">
      <c r="A978" s="185" t="s">
        <v>48</v>
      </c>
      <c r="B978" s="3"/>
      <c r="C978" s="3" t="s">
        <v>47</v>
      </c>
      <c r="D978" s="3" t="s">
        <v>24</v>
      </c>
      <c r="E978" s="3"/>
      <c r="F978" s="3"/>
      <c r="G978" s="5">
        <f>G979</f>
        <v>232857.3</v>
      </c>
      <c r="H978" s="5">
        <f>H979</f>
        <v>241116.39999999997</v>
      </c>
      <c r="I978" s="5">
        <f>I979</f>
        <v>244592.3</v>
      </c>
    </row>
    <row r="979" spans="1:9" s="93" customFormat="1" ht="31.5">
      <c r="A979" s="85" t="s">
        <v>738</v>
      </c>
      <c r="B979" s="94"/>
      <c r="C979" s="90" t="s">
        <v>47</v>
      </c>
      <c r="D979" s="90" t="s">
        <v>24</v>
      </c>
      <c r="E979" s="91" t="s">
        <v>236</v>
      </c>
      <c r="F979" s="91"/>
      <c r="G979" s="92">
        <f>G980+G992+G995</f>
        <v>232857.3</v>
      </c>
      <c r="H979" s="92">
        <f t="shared" ref="H979:I979" si="456">H980+H992+H995</f>
        <v>241116.39999999997</v>
      </c>
      <c r="I979" s="92">
        <f t="shared" si="456"/>
        <v>244592.3</v>
      </c>
    </row>
    <row r="980" spans="1:9" s="93" customFormat="1" ht="31.5">
      <c r="A980" s="184" t="s">
        <v>623</v>
      </c>
      <c r="B980" s="130"/>
      <c r="C980" s="130" t="s">
        <v>47</v>
      </c>
      <c r="D980" s="131" t="s">
        <v>24</v>
      </c>
      <c r="E980" s="131" t="s">
        <v>364</v>
      </c>
      <c r="F980" s="3"/>
      <c r="G980" s="5">
        <f>G981+G983+G985+G987+G989</f>
        <v>232282.3</v>
      </c>
      <c r="H980" s="5">
        <f t="shared" ref="H980:I980" si="457">H981+H983+H985+H987+H989</f>
        <v>240616.39999999997</v>
      </c>
      <c r="I980" s="5">
        <f t="shared" si="457"/>
        <v>243492.3</v>
      </c>
    </row>
    <row r="981" spans="1:9" s="93" customFormat="1" ht="63">
      <c r="A981" s="184" t="s">
        <v>381</v>
      </c>
      <c r="B981" s="130"/>
      <c r="C981" s="130" t="s">
        <v>47</v>
      </c>
      <c r="D981" s="130" t="s">
        <v>24</v>
      </c>
      <c r="E981" s="131" t="s">
        <v>834</v>
      </c>
      <c r="F981" s="3"/>
      <c r="G981" s="5">
        <f>G982</f>
        <v>25347.1</v>
      </c>
      <c r="H981" s="5">
        <f t="shared" ref="H981:I981" si="458">H982</f>
        <v>25347.1</v>
      </c>
      <c r="I981" s="5">
        <f t="shared" si="458"/>
        <v>25347.1</v>
      </c>
    </row>
    <row r="982" spans="1:9" s="93" customFormat="1" ht="31.5">
      <c r="A982" s="184" t="s">
        <v>90</v>
      </c>
      <c r="B982" s="130"/>
      <c r="C982" s="130" t="s">
        <v>47</v>
      </c>
      <c r="D982" s="130" t="s">
        <v>24</v>
      </c>
      <c r="E982" s="131" t="s">
        <v>834</v>
      </c>
      <c r="F982" s="3" t="s">
        <v>49</v>
      </c>
      <c r="G982" s="69">
        <v>25347.1</v>
      </c>
      <c r="H982" s="69">
        <v>25347.1</v>
      </c>
      <c r="I982" s="69">
        <v>25347.1</v>
      </c>
    </row>
    <row r="983" spans="1:9" s="93" customFormat="1" ht="94.5">
      <c r="A983" s="184" t="s">
        <v>390</v>
      </c>
      <c r="B983" s="130"/>
      <c r="C983" s="130" t="s">
        <v>47</v>
      </c>
      <c r="D983" s="130" t="s">
        <v>24</v>
      </c>
      <c r="E983" s="131" t="s">
        <v>839</v>
      </c>
      <c r="F983" s="3"/>
      <c r="G983" s="5">
        <f>G984</f>
        <v>16635.7</v>
      </c>
      <c r="H983" s="5">
        <f t="shared" ref="H983:I983" si="459">H984</f>
        <v>16635.7</v>
      </c>
      <c r="I983" s="5">
        <f t="shared" si="459"/>
        <v>16635.7</v>
      </c>
    </row>
    <row r="984" spans="1:9" s="93" customFormat="1" ht="31.5">
      <c r="A984" s="184" t="s">
        <v>90</v>
      </c>
      <c r="B984" s="130"/>
      <c r="C984" s="130" t="s">
        <v>47</v>
      </c>
      <c r="D984" s="130" t="s">
        <v>24</v>
      </c>
      <c r="E984" s="131" t="s">
        <v>839</v>
      </c>
      <c r="F984" s="3" t="s">
        <v>49</v>
      </c>
      <c r="G984" s="69">
        <v>16635.7</v>
      </c>
      <c r="H984" s="69">
        <v>16635.7</v>
      </c>
      <c r="I984" s="69">
        <v>16635.7</v>
      </c>
    </row>
    <row r="985" spans="1:9" s="93" customFormat="1">
      <c r="A985" s="184" t="s">
        <v>216</v>
      </c>
      <c r="B985" s="130"/>
      <c r="C985" s="130" t="s">
        <v>47</v>
      </c>
      <c r="D985" s="130" t="s">
        <v>24</v>
      </c>
      <c r="E985" s="131" t="s">
        <v>366</v>
      </c>
      <c r="F985" s="3"/>
      <c r="G985" s="5">
        <f>G986</f>
        <v>153454</v>
      </c>
      <c r="H985" s="5">
        <f t="shared" ref="H985:I985" si="460">H986</f>
        <v>160746.29999999999</v>
      </c>
      <c r="I985" s="5">
        <f t="shared" si="460"/>
        <v>163622.20000000001</v>
      </c>
    </row>
    <row r="986" spans="1:9" s="93" customFormat="1" ht="31.5">
      <c r="A986" s="184" t="s">
        <v>90</v>
      </c>
      <c r="B986" s="130"/>
      <c r="C986" s="130" t="s">
        <v>47</v>
      </c>
      <c r="D986" s="130" t="s">
        <v>24</v>
      </c>
      <c r="E986" s="131" t="s">
        <v>366</v>
      </c>
      <c r="F986" s="3">
        <v>600</v>
      </c>
      <c r="G986" s="5">
        <v>153454</v>
      </c>
      <c r="H986" s="5">
        <v>160746.29999999999</v>
      </c>
      <c r="I986" s="5">
        <v>163622.20000000001</v>
      </c>
    </row>
    <row r="987" spans="1:9" s="93" customFormat="1" ht="63">
      <c r="A987" s="184" t="s">
        <v>391</v>
      </c>
      <c r="B987" s="130"/>
      <c r="C987" s="130" t="s">
        <v>47</v>
      </c>
      <c r="D987" s="130" t="s">
        <v>24</v>
      </c>
      <c r="E987" s="30" t="s">
        <v>392</v>
      </c>
      <c r="F987" s="3"/>
      <c r="G987" s="5">
        <f>G988</f>
        <v>35845.5</v>
      </c>
      <c r="H987" s="5">
        <f t="shared" ref="H987:I987" si="461">H988</f>
        <v>35845.5</v>
      </c>
      <c r="I987" s="5">
        <f t="shared" si="461"/>
        <v>35845.5</v>
      </c>
    </row>
    <row r="988" spans="1:9" s="93" customFormat="1" ht="31.5">
      <c r="A988" s="184" t="s">
        <v>90</v>
      </c>
      <c r="B988" s="130"/>
      <c r="C988" s="130" t="s">
        <v>47</v>
      </c>
      <c r="D988" s="130" t="s">
        <v>24</v>
      </c>
      <c r="E988" s="30" t="s">
        <v>392</v>
      </c>
      <c r="F988" s="3" t="s">
        <v>49</v>
      </c>
      <c r="G988" s="5">
        <v>35845.5</v>
      </c>
      <c r="H988" s="5">
        <v>35845.5</v>
      </c>
      <c r="I988" s="5">
        <v>35845.5</v>
      </c>
    </row>
    <row r="989" spans="1:9" s="93" customFormat="1" ht="78.75">
      <c r="A989" s="184" t="s">
        <v>393</v>
      </c>
      <c r="B989" s="130"/>
      <c r="C989" s="130" t="s">
        <v>47</v>
      </c>
      <c r="D989" s="130" t="s">
        <v>24</v>
      </c>
      <c r="E989" s="30" t="s">
        <v>394</v>
      </c>
      <c r="F989" s="3"/>
      <c r="G989" s="5">
        <f>G990+G991</f>
        <v>1000</v>
      </c>
      <c r="H989" s="5">
        <f t="shared" ref="H989:I989" si="462">H990+H991</f>
        <v>2041.8</v>
      </c>
      <c r="I989" s="5">
        <f t="shared" si="462"/>
        <v>2041.8</v>
      </c>
    </row>
    <row r="990" spans="1:9" s="93" customFormat="1" ht="31.5">
      <c r="A990" s="184" t="s">
        <v>90</v>
      </c>
      <c r="B990" s="130"/>
      <c r="C990" s="130" t="s">
        <v>47</v>
      </c>
      <c r="D990" s="130" t="s">
        <v>24</v>
      </c>
      <c r="E990" s="30" t="s">
        <v>394</v>
      </c>
      <c r="F990" s="3" t="s">
        <v>49</v>
      </c>
      <c r="G990" s="5">
        <v>500</v>
      </c>
      <c r="H990" s="5">
        <f>2041.8-H991</f>
        <v>1020.9</v>
      </c>
      <c r="I990" s="5">
        <f>2041.8-I991</f>
        <v>1020.9</v>
      </c>
    </row>
    <row r="991" spans="1:9" s="93" customFormat="1">
      <c r="A991" s="184" t="s">
        <v>10</v>
      </c>
      <c r="B991" s="130"/>
      <c r="C991" s="130" t="s">
        <v>47</v>
      </c>
      <c r="D991" s="130" t="s">
        <v>24</v>
      </c>
      <c r="E991" s="30" t="s">
        <v>394</v>
      </c>
      <c r="F991" s="3" t="s">
        <v>36</v>
      </c>
      <c r="G991" s="5">
        <v>500</v>
      </c>
      <c r="H991" s="5">
        <f>2041.8/2</f>
        <v>1020.9</v>
      </c>
      <c r="I991" s="5">
        <f>2041.8/2</f>
        <v>1020.9</v>
      </c>
    </row>
    <row r="992" spans="1:9" ht="31.5">
      <c r="A992" s="185" t="s">
        <v>384</v>
      </c>
      <c r="B992" s="3"/>
      <c r="C992" s="3" t="s">
        <v>47</v>
      </c>
      <c r="D992" s="3" t="s">
        <v>24</v>
      </c>
      <c r="E992" s="20" t="s">
        <v>408</v>
      </c>
      <c r="F992" s="3"/>
      <c r="G992" s="5">
        <f>G993</f>
        <v>375</v>
      </c>
      <c r="H992" s="5">
        <f t="shared" ref="H992:I993" si="463">H993</f>
        <v>300</v>
      </c>
      <c r="I992" s="5">
        <f t="shared" si="463"/>
        <v>600</v>
      </c>
    </row>
    <row r="993" spans="1:9">
      <c r="A993" s="185" t="s">
        <v>18</v>
      </c>
      <c r="B993" s="3"/>
      <c r="C993" s="3" t="s">
        <v>47</v>
      </c>
      <c r="D993" s="3" t="s">
        <v>24</v>
      </c>
      <c r="E993" s="20" t="s">
        <v>611</v>
      </c>
      <c r="F993" s="3"/>
      <c r="G993" s="5">
        <f>G994</f>
        <v>375</v>
      </c>
      <c r="H993" s="5">
        <f t="shared" si="463"/>
        <v>300</v>
      </c>
      <c r="I993" s="5">
        <f t="shared" si="463"/>
        <v>600</v>
      </c>
    </row>
    <row r="994" spans="1:9" ht="31.5">
      <c r="A994" s="185" t="s">
        <v>90</v>
      </c>
      <c r="B994" s="3"/>
      <c r="C994" s="3" t="s">
        <v>47</v>
      </c>
      <c r="D994" s="3" t="s">
        <v>24</v>
      </c>
      <c r="E994" s="20" t="s">
        <v>611</v>
      </c>
      <c r="F994" s="3" t="s">
        <v>49</v>
      </c>
      <c r="G994" s="5">
        <v>375</v>
      </c>
      <c r="H994" s="5">
        <v>300</v>
      </c>
      <c r="I994" s="5">
        <v>600</v>
      </c>
    </row>
    <row r="995" spans="1:9" ht="47.25">
      <c r="A995" s="185" t="s">
        <v>840</v>
      </c>
      <c r="B995" s="3"/>
      <c r="C995" s="3" t="s">
        <v>47</v>
      </c>
      <c r="D995" s="3" t="s">
        <v>24</v>
      </c>
      <c r="E995" s="20" t="s">
        <v>385</v>
      </c>
      <c r="F995" s="3"/>
      <c r="G995" s="5">
        <f>G996</f>
        <v>200</v>
      </c>
      <c r="H995" s="5">
        <f t="shared" ref="H995:I996" si="464">H996</f>
        <v>200</v>
      </c>
      <c r="I995" s="5">
        <f t="shared" si="464"/>
        <v>500</v>
      </c>
    </row>
    <row r="996" spans="1:9">
      <c r="A996" s="185" t="s">
        <v>18</v>
      </c>
      <c r="B996" s="3"/>
      <c r="C996" s="3" t="s">
        <v>47</v>
      </c>
      <c r="D996" s="3" t="s">
        <v>24</v>
      </c>
      <c r="E996" s="20" t="s">
        <v>386</v>
      </c>
      <c r="F996" s="3"/>
      <c r="G996" s="5">
        <f>G997</f>
        <v>200</v>
      </c>
      <c r="H996" s="5">
        <f t="shared" si="464"/>
        <v>200</v>
      </c>
      <c r="I996" s="5">
        <f t="shared" si="464"/>
        <v>500</v>
      </c>
    </row>
    <row r="997" spans="1:9" ht="31.5">
      <c r="A997" s="185" t="s">
        <v>90</v>
      </c>
      <c r="B997" s="3"/>
      <c r="C997" s="3" t="s">
        <v>47</v>
      </c>
      <c r="D997" s="3" t="s">
        <v>24</v>
      </c>
      <c r="E997" s="20" t="s">
        <v>386</v>
      </c>
      <c r="F997" s="3" t="s">
        <v>49</v>
      </c>
      <c r="G997" s="5">
        <v>200</v>
      </c>
      <c r="H997" s="5">
        <v>200</v>
      </c>
      <c r="I997" s="5">
        <v>500</v>
      </c>
    </row>
    <row r="998" spans="1:9" ht="31.5" hidden="1">
      <c r="A998" s="185" t="s">
        <v>373</v>
      </c>
      <c r="B998" s="3"/>
      <c r="C998" s="3" t="s">
        <v>47</v>
      </c>
      <c r="D998" s="3" t="s">
        <v>24</v>
      </c>
      <c r="E998" s="20" t="s">
        <v>374</v>
      </c>
      <c r="F998" s="3"/>
      <c r="G998" s="5">
        <f>G999</f>
        <v>0</v>
      </c>
      <c r="H998" s="5">
        <f>H999</f>
        <v>0</v>
      </c>
      <c r="I998" s="5">
        <f>I999</f>
        <v>0</v>
      </c>
    </row>
    <row r="999" spans="1:9" ht="31.5" hidden="1">
      <c r="A999" s="185" t="s">
        <v>90</v>
      </c>
      <c r="B999" s="3"/>
      <c r="C999" s="3" t="s">
        <v>47</v>
      </c>
      <c r="D999" s="3" t="s">
        <v>24</v>
      </c>
      <c r="E999" s="20" t="s">
        <v>374</v>
      </c>
      <c r="F999" s="3" t="s">
        <v>49</v>
      </c>
      <c r="G999" s="5"/>
      <c r="H999" s="5"/>
      <c r="I999" s="5"/>
    </row>
    <row r="1000" spans="1:9">
      <c r="A1000" s="185" t="s">
        <v>395</v>
      </c>
      <c r="B1000" s="3"/>
      <c r="C1000" s="3" t="s">
        <v>47</v>
      </c>
      <c r="D1000" s="3" t="s">
        <v>47</v>
      </c>
      <c r="E1000" s="3"/>
      <c r="F1000" s="3"/>
      <c r="G1000" s="5">
        <f>SUM(G1006+G1021)+G1001</f>
        <v>5101.5</v>
      </c>
      <c r="H1000" s="5">
        <f t="shared" ref="H1000:I1000" si="465">SUM(H1006+H1021)+H1001</f>
        <v>5101.5</v>
      </c>
      <c r="I1000" s="5">
        <f t="shared" si="465"/>
        <v>8801.7999999999993</v>
      </c>
    </row>
    <row r="1001" spans="1:9" s="93" customFormat="1" ht="31.5">
      <c r="A1001" s="85" t="s">
        <v>868</v>
      </c>
      <c r="B1001" s="94"/>
      <c r="C1001" s="90" t="s">
        <v>47</v>
      </c>
      <c r="D1001" s="90" t="s">
        <v>47</v>
      </c>
      <c r="E1001" s="91" t="s">
        <v>675</v>
      </c>
      <c r="F1001" s="91"/>
      <c r="G1001" s="92">
        <f t="shared" ref="G1001:I1002" si="466">G1002</f>
        <v>253</v>
      </c>
      <c r="H1001" s="92">
        <f t="shared" si="466"/>
        <v>253</v>
      </c>
      <c r="I1001" s="92">
        <f t="shared" si="466"/>
        <v>253</v>
      </c>
    </row>
    <row r="1002" spans="1:9">
      <c r="A1002" s="185" t="s">
        <v>147</v>
      </c>
      <c r="B1002" s="186"/>
      <c r="C1002" s="186" t="s">
        <v>47</v>
      </c>
      <c r="D1002" s="186" t="s">
        <v>47</v>
      </c>
      <c r="E1002" s="186" t="s">
        <v>676</v>
      </c>
      <c r="F1002" s="186"/>
      <c r="G1002" s="7">
        <f t="shared" si="466"/>
        <v>253</v>
      </c>
      <c r="H1002" s="7">
        <f t="shared" si="466"/>
        <v>253</v>
      </c>
      <c r="I1002" s="7">
        <f t="shared" si="466"/>
        <v>253</v>
      </c>
    </row>
    <row r="1003" spans="1:9" ht="47.25">
      <c r="A1003" s="185" t="s">
        <v>766</v>
      </c>
      <c r="B1003" s="186"/>
      <c r="C1003" s="186" t="s">
        <v>47</v>
      </c>
      <c r="D1003" s="186" t="s">
        <v>47</v>
      </c>
      <c r="E1003" s="186" t="s">
        <v>677</v>
      </c>
      <c r="F1003" s="186"/>
      <c r="G1003" s="7">
        <f t="shared" ref="G1003:I1004" si="467">SUM(G1004)</f>
        <v>253</v>
      </c>
      <c r="H1003" s="7">
        <f t="shared" si="467"/>
        <v>253</v>
      </c>
      <c r="I1003" s="7">
        <f t="shared" si="467"/>
        <v>253</v>
      </c>
    </row>
    <row r="1004" spans="1:9">
      <c r="A1004" s="185" t="s">
        <v>204</v>
      </c>
      <c r="B1004" s="186"/>
      <c r="C1004" s="186" t="s">
        <v>47</v>
      </c>
      <c r="D1004" s="186" t="s">
        <v>47</v>
      </c>
      <c r="E1004" s="186" t="s">
        <v>678</v>
      </c>
      <c r="F1004" s="186"/>
      <c r="G1004" s="7">
        <f t="shared" si="467"/>
        <v>253</v>
      </c>
      <c r="H1004" s="7">
        <f t="shared" si="467"/>
        <v>253</v>
      </c>
      <c r="I1004" s="7">
        <f t="shared" si="467"/>
        <v>253</v>
      </c>
    </row>
    <row r="1005" spans="1:9" ht="31.5">
      <c r="A1005" s="185" t="s">
        <v>22</v>
      </c>
      <c r="B1005" s="186"/>
      <c r="C1005" s="186" t="s">
        <v>47</v>
      </c>
      <c r="D1005" s="186" t="s">
        <v>47</v>
      </c>
      <c r="E1005" s="186" t="s">
        <v>678</v>
      </c>
      <c r="F1005" s="186" t="s">
        <v>32</v>
      </c>
      <c r="G1005" s="7">
        <v>253</v>
      </c>
      <c r="H1005" s="7">
        <v>253</v>
      </c>
      <c r="I1005" s="7">
        <v>253</v>
      </c>
    </row>
    <row r="1006" spans="1:9" s="93" customFormat="1" ht="31.5">
      <c r="A1006" s="85" t="s">
        <v>738</v>
      </c>
      <c r="B1006" s="94"/>
      <c r="C1006" s="90" t="s">
        <v>47</v>
      </c>
      <c r="D1006" s="90" t="s">
        <v>47</v>
      </c>
      <c r="E1006" s="91" t="s">
        <v>236</v>
      </c>
      <c r="F1006" s="91"/>
      <c r="G1006" s="92">
        <f>G1007+G1013</f>
        <v>4670</v>
      </c>
      <c r="H1006" s="92">
        <f t="shared" ref="H1006:I1006" si="468">H1007+H1013</f>
        <v>4670</v>
      </c>
      <c r="I1006" s="92">
        <f t="shared" si="468"/>
        <v>8370.2999999999993</v>
      </c>
    </row>
    <row r="1007" spans="1:9">
      <c r="A1007" s="185" t="s">
        <v>146</v>
      </c>
      <c r="B1007" s="3"/>
      <c r="C1007" s="3" t="s">
        <v>47</v>
      </c>
      <c r="D1007" s="3" t="s">
        <v>47</v>
      </c>
      <c r="E1007" s="20" t="s">
        <v>375</v>
      </c>
      <c r="F1007" s="3"/>
      <c r="G1007" s="5">
        <f>G1008</f>
        <v>420</v>
      </c>
      <c r="H1007" s="5">
        <f t="shared" ref="H1007:I1007" si="469">H1008</f>
        <v>420</v>
      </c>
      <c r="I1007" s="5">
        <f t="shared" si="469"/>
        <v>420</v>
      </c>
    </row>
    <row r="1008" spans="1:9" ht="22.5" customHeight="1">
      <c r="A1008" s="185" t="s">
        <v>624</v>
      </c>
      <c r="B1008" s="3"/>
      <c r="C1008" s="3" t="s">
        <v>47</v>
      </c>
      <c r="D1008" s="3" t="s">
        <v>47</v>
      </c>
      <c r="E1008" s="20" t="s">
        <v>625</v>
      </c>
      <c r="F1008" s="3"/>
      <c r="G1008" s="5">
        <f>G1009</f>
        <v>420</v>
      </c>
      <c r="H1008" s="5">
        <f t="shared" ref="H1008:I1008" si="470">H1009</f>
        <v>420</v>
      </c>
      <c r="I1008" s="5">
        <f t="shared" si="470"/>
        <v>420</v>
      </c>
    </row>
    <row r="1009" spans="1:9">
      <c r="A1009" s="185" t="s">
        <v>400</v>
      </c>
      <c r="B1009" s="3"/>
      <c r="C1009" s="3" t="s">
        <v>47</v>
      </c>
      <c r="D1009" s="3" t="s">
        <v>47</v>
      </c>
      <c r="E1009" s="3" t="s">
        <v>626</v>
      </c>
      <c r="F1009" s="3"/>
      <c r="G1009" s="5">
        <f>G1010+G1011</f>
        <v>420</v>
      </c>
      <c r="H1009" s="5">
        <f t="shared" ref="H1009:I1009" si="471">H1010+H1011</f>
        <v>420</v>
      </c>
      <c r="I1009" s="5">
        <f t="shared" si="471"/>
        <v>420</v>
      </c>
    </row>
    <row r="1010" spans="1:9" ht="31.5">
      <c r="A1010" s="185" t="s">
        <v>22</v>
      </c>
      <c r="B1010" s="3"/>
      <c r="C1010" s="3" t="s">
        <v>47</v>
      </c>
      <c r="D1010" s="3" t="s">
        <v>47</v>
      </c>
      <c r="E1010" s="3" t="s">
        <v>626</v>
      </c>
      <c r="F1010" s="3" t="s">
        <v>32</v>
      </c>
      <c r="G1010" s="5">
        <v>370</v>
      </c>
      <c r="H1010" s="5">
        <v>370</v>
      </c>
      <c r="I1010" s="5">
        <v>370</v>
      </c>
    </row>
    <row r="1011" spans="1:9">
      <c r="A1011" s="185" t="s">
        <v>19</v>
      </c>
      <c r="B1011" s="3"/>
      <c r="C1011" s="3" t="s">
        <v>47</v>
      </c>
      <c r="D1011" s="3" t="s">
        <v>47</v>
      </c>
      <c r="E1011" s="3" t="s">
        <v>626</v>
      </c>
      <c r="F1011" s="3" t="s">
        <v>39</v>
      </c>
      <c r="G1011" s="5">
        <v>50</v>
      </c>
      <c r="H1011" s="5">
        <v>50</v>
      </c>
      <c r="I1011" s="5">
        <v>50</v>
      </c>
    </row>
    <row r="1012" spans="1:9">
      <c r="A1012" s="185" t="s">
        <v>147</v>
      </c>
      <c r="B1012" s="3"/>
      <c r="C1012" s="3" t="s">
        <v>47</v>
      </c>
      <c r="D1012" s="3" t="s">
        <v>47</v>
      </c>
      <c r="E1012" s="3" t="s">
        <v>363</v>
      </c>
      <c r="F1012" s="3"/>
      <c r="G1012" s="5">
        <f>G1013</f>
        <v>4250</v>
      </c>
      <c r="H1012" s="5">
        <f t="shared" ref="H1012:I1012" si="472">H1013</f>
        <v>4250</v>
      </c>
      <c r="I1012" s="5">
        <f t="shared" si="472"/>
        <v>7950.2999999999993</v>
      </c>
    </row>
    <row r="1013" spans="1:9" ht="47.25">
      <c r="A1013" s="185" t="s">
        <v>840</v>
      </c>
      <c r="B1013" s="3"/>
      <c r="C1013" s="3" t="s">
        <v>47</v>
      </c>
      <c r="D1013" s="186" t="s">
        <v>47</v>
      </c>
      <c r="E1013" s="3" t="s">
        <v>385</v>
      </c>
      <c r="F1013" s="186"/>
      <c r="G1013" s="5">
        <f>G1014+G1017</f>
        <v>4250</v>
      </c>
      <c r="H1013" s="5">
        <f t="shared" ref="H1013:I1013" si="473">H1014+H1017</f>
        <v>4250</v>
      </c>
      <c r="I1013" s="5">
        <f t="shared" si="473"/>
        <v>7950.2999999999993</v>
      </c>
    </row>
    <row r="1014" spans="1:9">
      <c r="A1014" s="185" t="s">
        <v>18</v>
      </c>
      <c r="B1014" s="20"/>
      <c r="C1014" s="3" t="s">
        <v>47</v>
      </c>
      <c r="D1014" s="3" t="s">
        <v>47</v>
      </c>
      <c r="E1014" s="3" t="s">
        <v>386</v>
      </c>
      <c r="F1014" s="3"/>
      <c r="G1014" s="5">
        <f>SUM(G1015:G1016)</f>
        <v>250</v>
      </c>
      <c r="H1014" s="5">
        <f t="shared" ref="H1014:I1014" si="474">H1015</f>
        <v>250</v>
      </c>
      <c r="I1014" s="5">
        <f t="shared" si="474"/>
        <v>500</v>
      </c>
    </row>
    <row r="1015" spans="1:9" ht="31.5">
      <c r="A1015" s="185" t="s">
        <v>22</v>
      </c>
      <c r="B1015" s="20"/>
      <c r="C1015" s="3" t="s">
        <v>47</v>
      </c>
      <c r="D1015" s="3" t="s">
        <v>47</v>
      </c>
      <c r="E1015" s="3" t="s">
        <v>386</v>
      </c>
      <c r="F1015" s="3" t="s">
        <v>32</v>
      </c>
      <c r="G1015" s="5">
        <v>250</v>
      </c>
      <c r="H1015" s="5">
        <v>250</v>
      </c>
      <c r="I1015" s="5">
        <v>500</v>
      </c>
    </row>
    <row r="1016" spans="1:9">
      <c r="A1016" s="185" t="s">
        <v>19</v>
      </c>
      <c r="B1016" s="20"/>
      <c r="C1016" s="3" t="s">
        <v>47</v>
      </c>
      <c r="D1016" s="3" t="s">
        <v>47</v>
      </c>
      <c r="E1016" s="3" t="s">
        <v>386</v>
      </c>
      <c r="F1016" s="3" t="s">
        <v>39</v>
      </c>
      <c r="G1016" s="5">
        <v>0</v>
      </c>
      <c r="H1016" s="5">
        <v>0</v>
      </c>
      <c r="I1016" s="5">
        <v>0</v>
      </c>
    </row>
    <row r="1017" spans="1:9">
      <c r="A1017" s="185" t="s">
        <v>841</v>
      </c>
      <c r="B1017" s="20"/>
      <c r="C1017" s="3" t="s">
        <v>47</v>
      </c>
      <c r="D1017" s="3" t="s">
        <v>47</v>
      </c>
      <c r="E1017" s="3" t="s">
        <v>627</v>
      </c>
      <c r="F1017" s="3"/>
      <c r="G1017" s="5">
        <f>G1018+G1019+G1020</f>
        <v>4000</v>
      </c>
      <c r="H1017" s="5">
        <f t="shared" ref="H1017:I1017" si="475">H1018+H1019+H1020</f>
        <v>4000</v>
      </c>
      <c r="I1017" s="5">
        <f t="shared" si="475"/>
        <v>7450.2999999999993</v>
      </c>
    </row>
    <row r="1018" spans="1:9" ht="47.25">
      <c r="A1018" s="2" t="s">
        <v>21</v>
      </c>
      <c r="B1018" s="20"/>
      <c r="C1018" s="3" t="s">
        <v>47</v>
      </c>
      <c r="D1018" s="3" t="s">
        <v>47</v>
      </c>
      <c r="E1018" s="3" t="s">
        <v>627</v>
      </c>
      <c r="F1018" s="3" t="s">
        <v>31</v>
      </c>
      <c r="G1018" s="5">
        <v>4000</v>
      </c>
      <c r="H1018" s="5">
        <v>4000</v>
      </c>
      <c r="I1018" s="5">
        <v>6191.7</v>
      </c>
    </row>
    <row r="1019" spans="1:9" ht="31.5">
      <c r="A1019" s="185" t="s">
        <v>22</v>
      </c>
      <c r="B1019" s="20"/>
      <c r="C1019" s="3" t="s">
        <v>47</v>
      </c>
      <c r="D1019" s="3" t="s">
        <v>47</v>
      </c>
      <c r="E1019" s="3" t="s">
        <v>627</v>
      </c>
      <c r="F1019" s="3" t="s">
        <v>32</v>
      </c>
      <c r="G1019" s="5"/>
      <c r="H1019" s="5"/>
      <c r="I1019" s="5">
        <v>1258.5999999999999</v>
      </c>
    </row>
    <row r="1020" spans="1:9" ht="31.5" hidden="1">
      <c r="A1020" s="185" t="s">
        <v>90</v>
      </c>
      <c r="B1020" s="20"/>
      <c r="C1020" s="3" t="s">
        <v>47</v>
      </c>
      <c r="D1020" s="3" t="s">
        <v>47</v>
      </c>
      <c r="E1020" s="3" t="s">
        <v>627</v>
      </c>
      <c r="F1020" s="3" t="s">
        <v>49</v>
      </c>
      <c r="G1020" s="5">
        <v>0</v>
      </c>
      <c r="H1020" s="5">
        <v>0</v>
      </c>
      <c r="I1020" s="5">
        <v>0</v>
      </c>
    </row>
    <row r="1021" spans="1:9" s="93" customFormat="1" ht="47.25">
      <c r="A1021" s="85" t="s">
        <v>729</v>
      </c>
      <c r="B1021" s="94"/>
      <c r="C1021" s="90" t="s">
        <v>47</v>
      </c>
      <c r="D1021" s="90" t="s">
        <v>47</v>
      </c>
      <c r="E1021" s="91" t="s">
        <v>237</v>
      </c>
      <c r="F1021" s="91"/>
      <c r="G1021" s="92">
        <f>G1022</f>
        <v>178.5</v>
      </c>
      <c r="H1021" s="92">
        <f t="shared" ref="H1021:I1021" si="476">H1022</f>
        <v>178.5</v>
      </c>
      <c r="I1021" s="92">
        <f t="shared" si="476"/>
        <v>178.5</v>
      </c>
    </row>
    <row r="1022" spans="1:9">
      <c r="A1022" s="185" t="s">
        <v>147</v>
      </c>
      <c r="B1022" s="186"/>
      <c r="C1022" s="186" t="s">
        <v>47</v>
      </c>
      <c r="D1022" s="186" t="s">
        <v>47</v>
      </c>
      <c r="E1022" s="186" t="s">
        <v>396</v>
      </c>
      <c r="F1022" s="186"/>
      <c r="G1022" s="7">
        <f>G1023</f>
        <v>178.5</v>
      </c>
      <c r="H1022" s="7">
        <f t="shared" ref="H1022:I1022" si="477">H1023</f>
        <v>178.5</v>
      </c>
      <c r="I1022" s="7">
        <f t="shared" si="477"/>
        <v>178.5</v>
      </c>
    </row>
    <row r="1023" spans="1:9" ht="31.5">
      <c r="A1023" s="185" t="s">
        <v>397</v>
      </c>
      <c r="B1023" s="186"/>
      <c r="C1023" s="186" t="s">
        <v>47</v>
      </c>
      <c r="D1023" s="186" t="s">
        <v>47</v>
      </c>
      <c r="E1023" s="186" t="s">
        <v>398</v>
      </c>
      <c r="F1023" s="186"/>
      <c r="G1023" s="7">
        <f>G1024</f>
        <v>178.5</v>
      </c>
      <c r="H1023" s="7">
        <f>H1024</f>
        <v>178.5</v>
      </c>
      <c r="I1023" s="7">
        <f>I1024</f>
        <v>178.5</v>
      </c>
    </row>
    <row r="1024" spans="1:9">
      <c r="A1024" s="185" t="s">
        <v>18</v>
      </c>
      <c r="B1024" s="186"/>
      <c r="C1024" s="186" t="s">
        <v>47</v>
      </c>
      <c r="D1024" s="186" t="s">
        <v>47</v>
      </c>
      <c r="E1024" s="186" t="s">
        <v>399</v>
      </c>
      <c r="F1024" s="186"/>
      <c r="G1024" s="7">
        <f>G1025</f>
        <v>178.5</v>
      </c>
      <c r="H1024" s="7">
        <f t="shared" ref="H1024:I1024" si="478">H1025</f>
        <v>178.5</v>
      </c>
      <c r="I1024" s="7">
        <f t="shared" si="478"/>
        <v>178.5</v>
      </c>
    </row>
    <row r="1025" spans="1:9" ht="31.5">
      <c r="A1025" s="185" t="s">
        <v>22</v>
      </c>
      <c r="B1025" s="186"/>
      <c r="C1025" s="186" t="s">
        <v>47</v>
      </c>
      <c r="D1025" s="186" t="s">
        <v>47</v>
      </c>
      <c r="E1025" s="186" t="s">
        <v>399</v>
      </c>
      <c r="F1025" s="186" t="s">
        <v>32</v>
      </c>
      <c r="G1025" s="7">
        <v>178.5</v>
      </c>
      <c r="H1025" s="7">
        <v>178.5</v>
      </c>
      <c r="I1025" s="7">
        <v>178.5</v>
      </c>
    </row>
    <row r="1026" spans="1:9">
      <c r="A1026" s="185" t="s">
        <v>74</v>
      </c>
      <c r="B1026" s="3"/>
      <c r="C1026" s="3" t="s">
        <v>47</v>
      </c>
      <c r="D1026" s="3" t="s">
        <v>64</v>
      </c>
      <c r="E1026" s="3"/>
      <c r="F1026" s="3"/>
      <c r="G1026" s="5">
        <f>G1027</f>
        <v>142990.5</v>
      </c>
      <c r="H1026" s="5">
        <f t="shared" ref="H1026:I1026" si="479">H1027</f>
        <v>148861.09999999998</v>
      </c>
      <c r="I1026" s="5">
        <f t="shared" si="479"/>
        <v>157091.5</v>
      </c>
    </row>
    <row r="1027" spans="1:9" s="93" customFormat="1" ht="31.5">
      <c r="A1027" s="85" t="s">
        <v>738</v>
      </c>
      <c r="B1027" s="94"/>
      <c r="C1027" s="90" t="s">
        <v>47</v>
      </c>
      <c r="D1027" s="90" t="s">
        <v>64</v>
      </c>
      <c r="E1027" s="91" t="s">
        <v>236</v>
      </c>
      <c r="F1027" s="91"/>
      <c r="G1027" s="92">
        <f>G1028+G1032</f>
        <v>142990.5</v>
      </c>
      <c r="H1027" s="92">
        <f>H1028+H1032</f>
        <v>148861.09999999998</v>
      </c>
      <c r="I1027" s="92">
        <f>I1028+I1032</f>
        <v>157091.5</v>
      </c>
    </row>
    <row r="1028" spans="1:9">
      <c r="A1028" s="185" t="s">
        <v>604</v>
      </c>
      <c r="B1028" s="3"/>
      <c r="C1028" s="3" t="s">
        <v>47</v>
      </c>
      <c r="D1028" s="66" t="s">
        <v>64</v>
      </c>
      <c r="E1028" s="20" t="s">
        <v>605</v>
      </c>
      <c r="F1028" s="186"/>
      <c r="G1028" s="7">
        <f>G1029</f>
        <v>1270.5</v>
      </c>
      <c r="H1028" s="7">
        <f t="shared" ref="H1028:I1028" si="480">H1029</f>
        <v>1270.5</v>
      </c>
      <c r="I1028" s="7">
        <f t="shared" si="480"/>
        <v>1270.5</v>
      </c>
    </row>
    <row r="1029" spans="1:9" ht="31.5">
      <c r="A1029" s="185" t="s">
        <v>629</v>
      </c>
      <c r="B1029" s="3"/>
      <c r="C1029" s="3" t="s">
        <v>47</v>
      </c>
      <c r="D1029" s="3" t="s">
        <v>64</v>
      </c>
      <c r="E1029" s="18" t="s">
        <v>606</v>
      </c>
      <c r="F1029" s="3"/>
      <c r="G1029" s="7">
        <f>G1030</f>
        <v>1270.5</v>
      </c>
      <c r="H1029" s="7">
        <f t="shared" ref="H1029:I1029" si="481">H1030</f>
        <v>1270.5</v>
      </c>
      <c r="I1029" s="7">
        <f t="shared" si="481"/>
        <v>1270.5</v>
      </c>
    </row>
    <row r="1030" spans="1:9" ht="22.5" customHeight="1">
      <c r="A1030" s="185" t="s">
        <v>406</v>
      </c>
      <c r="B1030" s="3"/>
      <c r="C1030" s="3" t="s">
        <v>47</v>
      </c>
      <c r="D1030" s="186" t="s">
        <v>64</v>
      </c>
      <c r="E1030" s="3" t="s">
        <v>842</v>
      </c>
      <c r="F1030" s="186"/>
      <c r="G1030" s="5">
        <f>G1031</f>
        <v>1270.5</v>
      </c>
      <c r="H1030" s="5">
        <f t="shared" ref="H1030:I1030" si="482">H1031</f>
        <v>1270.5</v>
      </c>
      <c r="I1030" s="5">
        <f t="shared" si="482"/>
        <v>1270.5</v>
      </c>
    </row>
    <row r="1031" spans="1:9">
      <c r="A1031" s="185" t="s">
        <v>10</v>
      </c>
      <c r="B1031" s="3"/>
      <c r="C1031" s="3" t="s">
        <v>47</v>
      </c>
      <c r="D1031" s="186" t="s">
        <v>64</v>
      </c>
      <c r="E1031" s="3" t="s">
        <v>842</v>
      </c>
      <c r="F1031" s="186" t="s">
        <v>36</v>
      </c>
      <c r="G1031" s="5">
        <v>1270.5</v>
      </c>
      <c r="H1031" s="5">
        <v>1270.5</v>
      </c>
      <c r="I1031" s="5">
        <v>1270.5</v>
      </c>
    </row>
    <row r="1032" spans="1:9">
      <c r="A1032" s="65" t="s">
        <v>143</v>
      </c>
      <c r="B1032" s="186"/>
      <c r="C1032" s="186" t="s">
        <v>47</v>
      </c>
      <c r="D1032" s="186" t="s">
        <v>64</v>
      </c>
      <c r="E1032" s="20" t="s">
        <v>363</v>
      </c>
      <c r="F1032" s="20"/>
      <c r="G1032" s="7">
        <f>G1033+G1044+G1048+G1051</f>
        <v>141720</v>
      </c>
      <c r="H1032" s="7">
        <f t="shared" ref="H1032:I1032" si="483">H1033+H1044+H1048+H1051</f>
        <v>147590.59999999998</v>
      </c>
      <c r="I1032" s="7">
        <f t="shared" si="483"/>
        <v>155821</v>
      </c>
    </row>
    <row r="1033" spans="1:9" ht="31.5">
      <c r="A1033" s="185" t="s">
        <v>623</v>
      </c>
      <c r="B1033" s="70"/>
      <c r="C1033" s="70" t="s">
        <v>47</v>
      </c>
      <c r="D1033" s="70" t="s">
        <v>64</v>
      </c>
      <c r="E1033" s="140" t="s">
        <v>364</v>
      </c>
      <c r="F1033" s="70"/>
      <c r="G1033" s="71">
        <f>G1037+G1041+G1034</f>
        <v>26372.799999999999</v>
      </c>
      <c r="H1033" s="71">
        <f t="shared" ref="H1033:I1033" si="484">H1037+H1041+H1034</f>
        <v>27218.3</v>
      </c>
      <c r="I1033" s="71">
        <f t="shared" si="484"/>
        <v>27523</v>
      </c>
    </row>
    <row r="1034" spans="1:9" ht="63">
      <c r="A1034" s="184" t="s">
        <v>628</v>
      </c>
      <c r="B1034" s="130"/>
      <c r="C1034" s="130" t="s">
        <v>47</v>
      </c>
      <c r="D1034" s="130" t="s">
        <v>64</v>
      </c>
      <c r="E1034" s="30" t="s">
        <v>843</v>
      </c>
      <c r="F1034" s="3"/>
      <c r="G1034" s="5">
        <f>G1035+G1036</f>
        <v>5947.5</v>
      </c>
      <c r="H1034" s="5">
        <f t="shared" ref="H1034:I1034" si="485">H1035+H1036</f>
        <v>5962.7</v>
      </c>
      <c r="I1034" s="5">
        <f t="shared" si="485"/>
        <v>5978.7</v>
      </c>
    </row>
    <row r="1035" spans="1:9" ht="47.25">
      <c r="A1035" s="184" t="s">
        <v>21</v>
      </c>
      <c r="B1035" s="130"/>
      <c r="C1035" s="130" t="s">
        <v>47</v>
      </c>
      <c r="D1035" s="130" t="s">
        <v>64</v>
      </c>
      <c r="E1035" s="30" t="s">
        <v>843</v>
      </c>
      <c r="F1035" s="3" t="s">
        <v>31</v>
      </c>
      <c r="G1035" s="7">
        <v>5610.2</v>
      </c>
      <c r="H1035" s="7">
        <f>5625.5-0.1</f>
        <v>5625.4</v>
      </c>
      <c r="I1035" s="7">
        <v>5641.4</v>
      </c>
    </row>
    <row r="1036" spans="1:9" ht="31.5">
      <c r="A1036" s="184" t="s">
        <v>22</v>
      </c>
      <c r="B1036" s="130"/>
      <c r="C1036" s="130" t="s">
        <v>47</v>
      </c>
      <c r="D1036" s="130" t="s">
        <v>64</v>
      </c>
      <c r="E1036" s="30" t="s">
        <v>843</v>
      </c>
      <c r="F1036" s="3" t="s">
        <v>32</v>
      </c>
      <c r="G1036" s="7">
        <v>337.3</v>
      </c>
      <c r="H1036" s="7">
        <v>337.3</v>
      </c>
      <c r="I1036" s="7">
        <v>337.3</v>
      </c>
    </row>
    <row r="1037" spans="1:9">
      <c r="A1037" s="185" t="s">
        <v>216</v>
      </c>
      <c r="B1037" s="70"/>
      <c r="C1037" s="70" t="s">
        <v>47</v>
      </c>
      <c r="D1037" s="70" t="s">
        <v>64</v>
      </c>
      <c r="E1037" s="140" t="s">
        <v>366</v>
      </c>
      <c r="F1037" s="70"/>
      <c r="G1037" s="5">
        <f>SUM(G1038:G1040)</f>
        <v>12425.3</v>
      </c>
      <c r="H1037" s="5">
        <f t="shared" ref="H1037:I1037" si="486">SUM(H1038:H1040)</f>
        <v>13255.6</v>
      </c>
      <c r="I1037" s="5">
        <f t="shared" si="486"/>
        <v>13544.3</v>
      </c>
    </row>
    <row r="1038" spans="1:9" ht="47.25">
      <c r="A1038" s="141" t="s">
        <v>21</v>
      </c>
      <c r="B1038" s="70"/>
      <c r="C1038" s="70" t="s">
        <v>47</v>
      </c>
      <c r="D1038" s="70" t="s">
        <v>64</v>
      </c>
      <c r="E1038" s="140" t="s">
        <v>366</v>
      </c>
      <c r="F1038" s="70" t="s">
        <v>31</v>
      </c>
      <c r="G1038" s="71">
        <v>10958.4</v>
      </c>
      <c r="H1038" s="71">
        <v>11794.1</v>
      </c>
      <c r="I1038" s="71">
        <v>11794.1</v>
      </c>
    </row>
    <row r="1039" spans="1:9" ht="31.5">
      <c r="A1039" s="72" t="s">
        <v>22</v>
      </c>
      <c r="B1039" s="70"/>
      <c r="C1039" s="70" t="s">
        <v>47</v>
      </c>
      <c r="D1039" s="70" t="s">
        <v>64</v>
      </c>
      <c r="E1039" s="140" t="s">
        <v>366</v>
      </c>
      <c r="F1039" s="70" t="s">
        <v>32</v>
      </c>
      <c r="G1039" s="71">
        <f>12425.3-10958.4-90.9</f>
        <v>1375.9999999999995</v>
      </c>
      <c r="H1039" s="71">
        <f>13255.6-11794.1-90.9</f>
        <v>1370.6</v>
      </c>
      <c r="I1039" s="71">
        <f>13544.3-11794.1-90.9</f>
        <v>1659.2999999999988</v>
      </c>
    </row>
    <row r="1040" spans="1:9">
      <c r="A1040" s="72" t="s">
        <v>10</v>
      </c>
      <c r="B1040" s="70"/>
      <c r="C1040" s="70" t="s">
        <v>47</v>
      </c>
      <c r="D1040" s="70" t="s">
        <v>64</v>
      </c>
      <c r="E1040" s="140" t="s">
        <v>366</v>
      </c>
      <c r="F1040" s="70" t="s">
        <v>36</v>
      </c>
      <c r="G1040" s="71">
        <v>90.9</v>
      </c>
      <c r="H1040" s="71">
        <v>90.9</v>
      </c>
      <c r="I1040" s="71">
        <v>90.9</v>
      </c>
    </row>
    <row r="1041" spans="1:9">
      <c r="A1041" s="21" t="s">
        <v>405</v>
      </c>
      <c r="B1041" s="3"/>
      <c r="C1041" s="3" t="s">
        <v>47</v>
      </c>
      <c r="D1041" s="186" t="s">
        <v>64</v>
      </c>
      <c r="E1041" s="3" t="s">
        <v>630</v>
      </c>
      <c r="F1041" s="186"/>
      <c r="G1041" s="5">
        <f>SUM(G1042:G1043)</f>
        <v>8000</v>
      </c>
      <c r="H1041" s="5">
        <f t="shared" ref="H1041:I1041" si="487">SUM(H1042:H1043)</f>
        <v>8000</v>
      </c>
      <c r="I1041" s="5">
        <f t="shared" si="487"/>
        <v>8000</v>
      </c>
    </row>
    <row r="1042" spans="1:9" ht="31.5">
      <c r="A1042" s="185" t="s">
        <v>22</v>
      </c>
      <c r="B1042" s="186"/>
      <c r="C1042" s="186" t="s">
        <v>47</v>
      </c>
      <c r="D1042" s="186" t="s">
        <v>64</v>
      </c>
      <c r="E1042" s="3" t="s">
        <v>630</v>
      </c>
      <c r="F1042" s="186" t="s">
        <v>32</v>
      </c>
      <c r="G1042" s="69">
        <v>8000</v>
      </c>
      <c r="H1042" s="69">
        <v>8000</v>
      </c>
      <c r="I1042" s="69">
        <v>8000</v>
      </c>
    </row>
    <row r="1043" spans="1:9" ht="31.5" hidden="1">
      <c r="A1043" s="185" t="s">
        <v>90</v>
      </c>
      <c r="B1043" s="186"/>
      <c r="C1043" s="186" t="s">
        <v>47</v>
      </c>
      <c r="D1043" s="186" t="s">
        <v>64</v>
      </c>
      <c r="E1043" s="3" t="s">
        <v>630</v>
      </c>
      <c r="F1043" s="186" t="s">
        <v>49</v>
      </c>
      <c r="G1043" s="69"/>
      <c r="H1043" s="69"/>
      <c r="I1043" s="69"/>
    </row>
    <row r="1044" spans="1:9" ht="31.5">
      <c r="A1044" s="185" t="s">
        <v>384</v>
      </c>
      <c r="B1044" s="3"/>
      <c r="C1044" s="3" t="s">
        <v>47</v>
      </c>
      <c r="D1044" s="3" t="s">
        <v>64</v>
      </c>
      <c r="E1044" s="20" t="s">
        <v>408</v>
      </c>
      <c r="F1044" s="3"/>
      <c r="G1044" s="5">
        <f>G1045</f>
        <v>290</v>
      </c>
      <c r="H1044" s="5">
        <f t="shared" ref="H1044:I1044" si="488">H1045</f>
        <v>460</v>
      </c>
      <c r="I1044" s="5">
        <f t="shared" si="488"/>
        <v>800</v>
      </c>
    </row>
    <row r="1045" spans="1:9">
      <c r="A1045" s="185" t="s">
        <v>18</v>
      </c>
      <c r="B1045" s="3"/>
      <c r="C1045" s="3" t="s">
        <v>47</v>
      </c>
      <c r="D1045" s="3" t="s">
        <v>64</v>
      </c>
      <c r="E1045" s="20" t="s">
        <v>611</v>
      </c>
      <c r="F1045" s="3"/>
      <c r="G1045" s="5">
        <f>G1046+G1047</f>
        <v>290</v>
      </c>
      <c r="H1045" s="5">
        <f t="shared" ref="H1045:I1045" si="489">H1046+H1047</f>
        <v>460</v>
      </c>
      <c r="I1045" s="5">
        <f t="shared" si="489"/>
        <v>800</v>
      </c>
    </row>
    <row r="1046" spans="1:9" ht="31.5">
      <c r="A1046" s="185" t="s">
        <v>22</v>
      </c>
      <c r="B1046" s="3"/>
      <c r="C1046" s="3" t="s">
        <v>47</v>
      </c>
      <c r="D1046" s="3" t="s">
        <v>64</v>
      </c>
      <c r="E1046" s="20" t="s">
        <v>611</v>
      </c>
      <c r="F1046" s="3" t="s">
        <v>32</v>
      </c>
      <c r="G1046" s="5">
        <v>190</v>
      </c>
      <c r="H1046" s="5">
        <v>360</v>
      </c>
      <c r="I1046" s="5">
        <v>600</v>
      </c>
    </row>
    <row r="1047" spans="1:9">
      <c r="A1047" s="185" t="s">
        <v>19</v>
      </c>
      <c r="B1047" s="3"/>
      <c r="C1047" s="3" t="s">
        <v>47</v>
      </c>
      <c r="D1047" s="3" t="s">
        <v>64</v>
      </c>
      <c r="E1047" s="20" t="s">
        <v>611</v>
      </c>
      <c r="F1047" s="3" t="s">
        <v>39</v>
      </c>
      <c r="G1047" s="5">
        <v>100</v>
      </c>
      <c r="H1047" s="5">
        <v>100</v>
      </c>
      <c r="I1047" s="5">
        <v>200</v>
      </c>
    </row>
    <row r="1048" spans="1:9" ht="47.25">
      <c r="A1048" s="185" t="s">
        <v>840</v>
      </c>
      <c r="B1048" s="3"/>
      <c r="C1048" s="3" t="s">
        <v>47</v>
      </c>
      <c r="D1048" s="186" t="s">
        <v>64</v>
      </c>
      <c r="E1048" s="3" t="s">
        <v>385</v>
      </c>
      <c r="F1048" s="186"/>
      <c r="G1048" s="5">
        <f>G1049</f>
        <v>468.1</v>
      </c>
      <c r="H1048" s="5">
        <f t="shared" ref="H1048:I1049" si="490">H1049</f>
        <v>468.1</v>
      </c>
      <c r="I1048" s="5">
        <f t="shared" si="490"/>
        <v>1000</v>
      </c>
    </row>
    <row r="1049" spans="1:9">
      <c r="A1049" s="185" t="s">
        <v>18</v>
      </c>
      <c r="B1049" s="20"/>
      <c r="C1049" s="3" t="s">
        <v>47</v>
      </c>
      <c r="D1049" s="3" t="s">
        <v>64</v>
      </c>
      <c r="E1049" s="3" t="s">
        <v>386</v>
      </c>
      <c r="F1049" s="3"/>
      <c r="G1049" s="5">
        <f>G1050</f>
        <v>468.1</v>
      </c>
      <c r="H1049" s="5">
        <f t="shared" si="490"/>
        <v>468.1</v>
      </c>
      <c r="I1049" s="5">
        <f t="shared" si="490"/>
        <v>1000</v>
      </c>
    </row>
    <row r="1050" spans="1:9" ht="31.5">
      <c r="A1050" s="185" t="s">
        <v>22</v>
      </c>
      <c r="B1050" s="20"/>
      <c r="C1050" s="3" t="s">
        <v>47</v>
      </c>
      <c r="D1050" s="3" t="s">
        <v>64</v>
      </c>
      <c r="E1050" s="3" t="s">
        <v>386</v>
      </c>
      <c r="F1050" s="3" t="s">
        <v>32</v>
      </c>
      <c r="G1050" s="5">
        <v>468.1</v>
      </c>
      <c r="H1050" s="5">
        <v>468.1</v>
      </c>
      <c r="I1050" s="5">
        <v>1000</v>
      </c>
    </row>
    <row r="1051" spans="1:9" ht="47.25">
      <c r="A1051" s="185" t="s">
        <v>784</v>
      </c>
      <c r="B1051" s="3"/>
      <c r="C1051" s="3" t="s">
        <v>47</v>
      </c>
      <c r="D1051" s="186" t="s">
        <v>64</v>
      </c>
      <c r="E1051" s="3" t="s">
        <v>402</v>
      </c>
      <c r="F1051" s="186"/>
      <c r="G1051" s="5">
        <f>G1061+G1065+G1067+G1070+G1073+G1075+G1052+G1055+G1058</f>
        <v>114589.1</v>
      </c>
      <c r="H1051" s="5">
        <f t="shared" ref="H1051:I1051" si="491">H1061+H1065+H1067+H1070+H1073+H1075+H1052+H1055+H1058</f>
        <v>119444.19999999998</v>
      </c>
      <c r="I1051" s="5">
        <f t="shared" si="491"/>
        <v>126498</v>
      </c>
    </row>
    <row r="1052" spans="1:9" ht="78.75">
      <c r="A1052" s="184" t="s">
        <v>637</v>
      </c>
      <c r="B1052" s="130"/>
      <c r="C1052" s="136" t="s">
        <v>47</v>
      </c>
      <c r="D1052" s="136" t="s">
        <v>64</v>
      </c>
      <c r="E1052" s="20" t="s">
        <v>844</v>
      </c>
      <c r="F1052" s="3"/>
      <c r="G1052" s="7">
        <f>G1054+G1053</f>
        <v>146.4</v>
      </c>
      <c r="H1052" s="7">
        <f t="shared" ref="H1052:I1052" si="492">H1054+H1053</f>
        <v>146.4</v>
      </c>
      <c r="I1052" s="7">
        <f t="shared" si="492"/>
        <v>146.4</v>
      </c>
    </row>
    <row r="1053" spans="1:9" ht="47.25">
      <c r="A1053" s="184" t="s">
        <v>21</v>
      </c>
      <c r="B1053" s="130"/>
      <c r="C1053" s="136" t="s">
        <v>47</v>
      </c>
      <c r="D1053" s="136" t="s">
        <v>64</v>
      </c>
      <c r="E1053" s="20" t="s">
        <v>844</v>
      </c>
      <c r="F1053" s="3" t="s">
        <v>31</v>
      </c>
      <c r="G1053" s="7">
        <v>139.4</v>
      </c>
      <c r="H1053" s="7">
        <v>139.4</v>
      </c>
      <c r="I1053" s="7">
        <v>139.4</v>
      </c>
    </row>
    <row r="1054" spans="1:9" ht="31.5">
      <c r="A1054" s="184" t="s">
        <v>22</v>
      </c>
      <c r="B1054" s="130"/>
      <c r="C1054" s="136" t="s">
        <v>47</v>
      </c>
      <c r="D1054" s="136" t="s">
        <v>64</v>
      </c>
      <c r="E1054" s="20" t="s">
        <v>844</v>
      </c>
      <c r="F1054" s="3" t="s">
        <v>32</v>
      </c>
      <c r="G1054" s="7">
        <v>7</v>
      </c>
      <c r="H1054" s="7">
        <v>7</v>
      </c>
      <c r="I1054" s="7">
        <v>7</v>
      </c>
    </row>
    <row r="1055" spans="1:9" ht="94.5">
      <c r="A1055" s="184" t="s">
        <v>638</v>
      </c>
      <c r="B1055" s="130"/>
      <c r="C1055" s="130" t="s">
        <v>47</v>
      </c>
      <c r="D1055" s="130" t="s">
        <v>64</v>
      </c>
      <c r="E1055" s="20" t="s">
        <v>845</v>
      </c>
      <c r="F1055" s="3"/>
      <c r="G1055" s="7">
        <f>G1056+G1057</f>
        <v>22.1</v>
      </c>
      <c r="H1055" s="7">
        <f t="shared" ref="H1055:I1055" si="493">H1056+H1057</f>
        <v>22.1</v>
      </c>
      <c r="I1055" s="7">
        <f t="shared" si="493"/>
        <v>22.1</v>
      </c>
    </row>
    <row r="1056" spans="1:9" ht="47.25">
      <c r="A1056" s="184" t="s">
        <v>21</v>
      </c>
      <c r="B1056" s="130"/>
      <c r="C1056" s="130" t="s">
        <v>47</v>
      </c>
      <c r="D1056" s="130" t="s">
        <v>64</v>
      </c>
      <c r="E1056" s="20" t="s">
        <v>845</v>
      </c>
      <c r="F1056" s="3" t="s">
        <v>31</v>
      </c>
      <c r="G1056" s="7">
        <v>21</v>
      </c>
      <c r="H1056" s="7">
        <v>21</v>
      </c>
      <c r="I1056" s="7">
        <v>21</v>
      </c>
    </row>
    <row r="1057" spans="1:9" ht="31.5">
      <c r="A1057" s="137" t="s">
        <v>22</v>
      </c>
      <c r="B1057" s="130"/>
      <c r="C1057" s="130" t="s">
        <v>47</v>
      </c>
      <c r="D1057" s="130" t="s">
        <v>64</v>
      </c>
      <c r="E1057" s="20" t="s">
        <v>845</v>
      </c>
      <c r="F1057" s="3" t="s">
        <v>32</v>
      </c>
      <c r="G1057" s="7">
        <v>1.1000000000000001</v>
      </c>
      <c r="H1057" s="7">
        <v>1.1000000000000001</v>
      </c>
      <c r="I1057" s="7">
        <v>1.1000000000000001</v>
      </c>
    </row>
    <row r="1058" spans="1:9" ht="78.75">
      <c r="A1058" s="184" t="s">
        <v>639</v>
      </c>
      <c r="B1058" s="130"/>
      <c r="C1058" s="130" t="s">
        <v>47</v>
      </c>
      <c r="D1058" s="130" t="s">
        <v>64</v>
      </c>
      <c r="E1058" s="131" t="s">
        <v>846</v>
      </c>
      <c r="F1058" s="3"/>
      <c r="G1058" s="7">
        <f>G1059+G1060</f>
        <v>58.199999999999996</v>
      </c>
      <c r="H1058" s="7">
        <f t="shared" ref="H1058:I1058" si="494">H1059+H1060</f>
        <v>58.199999999999996</v>
      </c>
      <c r="I1058" s="7">
        <f t="shared" si="494"/>
        <v>58.199999999999996</v>
      </c>
    </row>
    <row r="1059" spans="1:9" ht="47.25">
      <c r="A1059" s="184" t="s">
        <v>21</v>
      </c>
      <c r="B1059" s="130"/>
      <c r="C1059" s="130" t="s">
        <v>47</v>
      </c>
      <c r="D1059" s="130" t="s">
        <v>64</v>
      </c>
      <c r="E1059" s="131" t="s">
        <v>846</v>
      </c>
      <c r="F1059" s="3" t="s">
        <v>31</v>
      </c>
      <c r="G1059" s="7">
        <v>55.4</v>
      </c>
      <c r="H1059" s="7">
        <v>55.4</v>
      </c>
      <c r="I1059" s="7">
        <v>55.4</v>
      </c>
    </row>
    <row r="1060" spans="1:9" ht="31.5">
      <c r="A1060" s="137" t="s">
        <v>22</v>
      </c>
      <c r="B1060" s="132"/>
      <c r="C1060" s="130" t="s">
        <v>47</v>
      </c>
      <c r="D1060" s="130" t="s">
        <v>64</v>
      </c>
      <c r="E1060" s="131" t="s">
        <v>846</v>
      </c>
      <c r="F1060" s="3" t="s">
        <v>32</v>
      </c>
      <c r="G1060" s="7">
        <v>2.8</v>
      </c>
      <c r="H1060" s="7">
        <v>2.8</v>
      </c>
      <c r="I1060" s="7">
        <v>2.8</v>
      </c>
    </row>
    <row r="1061" spans="1:9">
      <c r="A1061" s="185" t="s">
        <v>216</v>
      </c>
      <c r="B1061" s="3"/>
      <c r="C1061" s="3" t="s">
        <v>47</v>
      </c>
      <c r="D1061" s="3" t="s">
        <v>64</v>
      </c>
      <c r="E1061" s="18" t="s">
        <v>631</v>
      </c>
      <c r="F1061" s="3"/>
      <c r="G1061" s="5">
        <f>G1062+G1063+G1064</f>
        <v>76450.400000000009</v>
      </c>
      <c r="H1061" s="5">
        <f t="shared" ref="H1061:I1061" si="495">H1062+H1063+H1064</f>
        <v>78234.299999999988</v>
      </c>
      <c r="I1061" s="5">
        <f t="shared" si="495"/>
        <v>83486.7</v>
      </c>
    </row>
    <row r="1062" spans="1:9" ht="47.25">
      <c r="A1062" s="2" t="s">
        <v>21</v>
      </c>
      <c r="B1062" s="3"/>
      <c r="C1062" s="3" t="s">
        <v>47</v>
      </c>
      <c r="D1062" s="3" t="s">
        <v>64</v>
      </c>
      <c r="E1062" s="18" t="s">
        <v>631</v>
      </c>
      <c r="F1062" s="3" t="s">
        <v>31</v>
      </c>
      <c r="G1062" s="5">
        <v>70392.3</v>
      </c>
      <c r="H1062" s="5">
        <v>72022.5</v>
      </c>
      <c r="I1062" s="5">
        <v>72022.5</v>
      </c>
    </row>
    <row r="1063" spans="1:9" ht="31.5">
      <c r="A1063" s="185" t="s">
        <v>22</v>
      </c>
      <c r="B1063" s="3"/>
      <c r="C1063" s="3" t="s">
        <v>47</v>
      </c>
      <c r="D1063" s="3" t="s">
        <v>64</v>
      </c>
      <c r="E1063" s="18" t="s">
        <v>631</v>
      </c>
      <c r="F1063" s="3" t="s">
        <v>32</v>
      </c>
      <c r="G1063" s="5">
        <v>5897.3</v>
      </c>
      <c r="H1063" s="5">
        <v>6050.9999999999882</v>
      </c>
      <c r="I1063" s="5">
        <v>11303.399999999998</v>
      </c>
    </row>
    <row r="1064" spans="1:9">
      <c r="A1064" s="185" t="s">
        <v>10</v>
      </c>
      <c r="B1064" s="3"/>
      <c r="C1064" s="3" t="s">
        <v>47</v>
      </c>
      <c r="D1064" s="3" t="s">
        <v>64</v>
      </c>
      <c r="E1064" s="18" t="s">
        <v>631</v>
      </c>
      <c r="F1064" s="3" t="s">
        <v>36</v>
      </c>
      <c r="G1064" s="5">
        <v>160.80000000000001</v>
      </c>
      <c r="H1064" s="5">
        <v>160.80000000000001</v>
      </c>
      <c r="I1064" s="5">
        <v>160.80000000000001</v>
      </c>
    </row>
    <row r="1065" spans="1:9">
      <c r="A1065" s="185" t="s">
        <v>18</v>
      </c>
      <c r="B1065" s="20"/>
      <c r="C1065" s="3" t="s">
        <v>47</v>
      </c>
      <c r="D1065" s="3" t="s">
        <v>64</v>
      </c>
      <c r="E1065" s="3" t="s">
        <v>632</v>
      </c>
      <c r="F1065" s="3"/>
      <c r="G1065" s="5">
        <f>G1066</f>
        <v>0</v>
      </c>
      <c r="H1065" s="5">
        <f t="shared" ref="H1065:I1065" si="496">H1066</f>
        <v>0</v>
      </c>
      <c r="I1065" s="5">
        <f t="shared" si="496"/>
        <v>0</v>
      </c>
    </row>
    <row r="1066" spans="1:9" ht="31.5">
      <c r="A1066" s="185" t="s">
        <v>22</v>
      </c>
      <c r="B1066" s="20"/>
      <c r="C1066" s="3" t="s">
        <v>47</v>
      </c>
      <c r="D1066" s="3" t="s">
        <v>64</v>
      </c>
      <c r="E1066" s="3" t="s">
        <v>632</v>
      </c>
      <c r="F1066" s="3" t="s">
        <v>32</v>
      </c>
      <c r="G1066" s="5"/>
      <c r="H1066" s="5"/>
      <c r="I1066" s="5"/>
    </row>
    <row r="1067" spans="1:9">
      <c r="A1067" s="72" t="s">
        <v>27</v>
      </c>
      <c r="B1067" s="70"/>
      <c r="C1067" s="70" t="s">
        <v>47</v>
      </c>
      <c r="D1067" s="70" t="s">
        <v>64</v>
      </c>
      <c r="E1067" s="142" t="s">
        <v>633</v>
      </c>
      <c r="F1067" s="70"/>
      <c r="G1067" s="5">
        <f>G1068+G1069</f>
        <v>34982.5</v>
      </c>
      <c r="H1067" s="5">
        <f t="shared" ref="H1067:I1067" si="497">H1068+H1069</f>
        <v>38107.300000000003</v>
      </c>
      <c r="I1067" s="5">
        <f t="shared" si="497"/>
        <v>38107.300000000003</v>
      </c>
    </row>
    <row r="1068" spans="1:9" ht="47.25">
      <c r="A1068" s="72" t="s">
        <v>21</v>
      </c>
      <c r="B1068" s="70"/>
      <c r="C1068" s="70" t="s">
        <v>47</v>
      </c>
      <c r="D1068" s="70" t="s">
        <v>64</v>
      </c>
      <c r="E1068" s="142" t="s">
        <v>633</v>
      </c>
      <c r="F1068" s="70" t="s">
        <v>31</v>
      </c>
      <c r="G1068" s="5">
        <f>34701.6+280.9-1</f>
        <v>34981.5</v>
      </c>
      <c r="H1068" s="5">
        <f>37826.4+280.9-1</f>
        <v>38106.300000000003</v>
      </c>
      <c r="I1068" s="5">
        <f>37826.4+280.9-1</f>
        <v>38106.300000000003</v>
      </c>
    </row>
    <row r="1069" spans="1:9" ht="31.5">
      <c r="A1069" s="72" t="s">
        <v>22</v>
      </c>
      <c r="B1069" s="70"/>
      <c r="C1069" s="70" t="s">
        <v>47</v>
      </c>
      <c r="D1069" s="70" t="s">
        <v>64</v>
      </c>
      <c r="E1069" s="142" t="s">
        <v>633</v>
      </c>
      <c r="F1069" s="70" t="s">
        <v>32</v>
      </c>
      <c r="G1069" s="5">
        <v>1</v>
      </c>
      <c r="H1069" s="5">
        <v>1</v>
      </c>
      <c r="I1069" s="5">
        <v>1</v>
      </c>
    </row>
    <row r="1070" spans="1:9" ht="15" customHeight="1">
      <c r="A1070" s="72" t="s">
        <v>35</v>
      </c>
      <c r="B1070" s="70"/>
      <c r="C1070" s="70" t="s">
        <v>47</v>
      </c>
      <c r="D1070" s="70" t="s">
        <v>64</v>
      </c>
      <c r="E1070" s="142" t="s">
        <v>634</v>
      </c>
      <c r="F1070" s="70"/>
      <c r="G1070" s="5">
        <f>G1071+G1072</f>
        <v>344.5</v>
      </c>
      <c r="H1070" s="5">
        <f t="shared" ref="H1070:I1070" si="498">H1071+H1072</f>
        <v>494.5</v>
      </c>
      <c r="I1070" s="5">
        <f t="shared" si="498"/>
        <v>556</v>
      </c>
    </row>
    <row r="1071" spans="1:9" ht="31.5">
      <c r="A1071" s="72" t="s">
        <v>22</v>
      </c>
      <c r="B1071" s="70"/>
      <c r="C1071" s="70" t="s">
        <v>47</v>
      </c>
      <c r="D1071" s="70" t="s">
        <v>64</v>
      </c>
      <c r="E1071" s="142" t="s">
        <v>634</v>
      </c>
      <c r="F1071" s="70" t="s">
        <v>32</v>
      </c>
      <c r="G1071" s="5">
        <f>64+50+70.5+12+146.5</f>
        <v>343</v>
      </c>
      <c r="H1071" s="5">
        <f>64+200+70.5+12+146.5</f>
        <v>493</v>
      </c>
      <c r="I1071" s="5">
        <f>64+200+70.5+12+208</f>
        <v>554.5</v>
      </c>
    </row>
    <row r="1072" spans="1:9">
      <c r="A1072" s="185" t="s">
        <v>10</v>
      </c>
      <c r="B1072" s="70"/>
      <c r="C1072" s="70" t="s">
        <v>47</v>
      </c>
      <c r="D1072" s="70" t="s">
        <v>64</v>
      </c>
      <c r="E1072" s="142" t="s">
        <v>634</v>
      </c>
      <c r="F1072" s="70" t="s">
        <v>36</v>
      </c>
      <c r="G1072" s="5">
        <v>1.5</v>
      </c>
      <c r="H1072" s="5">
        <v>1.5</v>
      </c>
      <c r="I1072" s="5">
        <v>1.5</v>
      </c>
    </row>
    <row r="1073" spans="1:9" ht="31.5">
      <c r="A1073" s="72" t="s">
        <v>37</v>
      </c>
      <c r="B1073" s="70"/>
      <c r="C1073" s="70" t="s">
        <v>47</v>
      </c>
      <c r="D1073" s="70" t="s">
        <v>64</v>
      </c>
      <c r="E1073" s="142" t="s">
        <v>635</v>
      </c>
      <c r="F1073" s="70"/>
      <c r="G1073" s="5">
        <f>G1074</f>
        <v>1481.2</v>
      </c>
      <c r="H1073" s="5">
        <f t="shared" ref="H1073:I1073" si="499">H1074</f>
        <v>1481.2</v>
      </c>
      <c r="I1073" s="5">
        <f t="shared" si="499"/>
        <v>1730.5</v>
      </c>
    </row>
    <row r="1074" spans="1:9" ht="31.5">
      <c r="A1074" s="72" t="s">
        <v>22</v>
      </c>
      <c r="B1074" s="70"/>
      <c r="C1074" s="70" t="s">
        <v>47</v>
      </c>
      <c r="D1074" s="70" t="s">
        <v>64</v>
      </c>
      <c r="E1074" s="142" t="s">
        <v>635</v>
      </c>
      <c r="F1074" s="70" t="s">
        <v>32</v>
      </c>
      <c r="G1074" s="5">
        <f>49.5+36+704.7+100+13.3+166.2+82.4+89+240.1</f>
        <v>1481.2</v>
      </c>
      <c r="H1074" s="5">
        <f t="shared" ref="H1074" si="500">49.5+36+704.7+100+13.3+166.2+82.4+89+240.1</f>
        <v>1481.2</v>
      </c>
      <c r="I1074" s="5">
        <f>704.7+49.5+300+72+26.6+166.2+82.4+89+240.1</f>
        <v>1730.5</v>
      </c>
    </row>
    <row r="1075" spans="1:9" ht="31.5">
      <c r="A1075" s="72" t="s">
        <v>407</v>
      </c>
      <c r="B1075" s="70"/>
      <c r="C1075" s="70" t="s">
        <v>47</v>
      </c>
      <c r="D1075" s="70" t="s">
        <v>64</v>
      </c>
      <c r="E1075" s="142" t="s">
        <v>636</v>
      </c>
      <c r="F1075" s="70"/>
      <c r="G1075" s="5">
        <f>G1076+G1077</f>
        <v>1103.8</v>
      </c>
      <c r="H1075" s="5">
        <f t="shared" ref="H1075:I1075" si="501">H1076+H1077</f>
        <v>900.19999999999993</v>
      </c>
      <c r="I1075" s="5">
        <f t="shared" si="501"/>
        <v>2390.8000000000002</v>
      </c>
    </row>
    <row r="1076" spans="1:9" ht="31.5">
      <c r="A1076" s="72" t="s">
        <v>22</v>
      </c>
      <c r="B1076" s="70"/>
      <c r="C1076" s="70" t="s">
        <v>47</v>
      </c>
      <c r="D1076" s="70" t="s">
        <v>64</v>
      </c>
      <c r="E1076" s="142" t="s">
        <v>636</v>
      </c>
      <c r="F1076" s="70" t="s">
        <v>32</v>
      </c>
      <c r="G1076" s="5">
        <f>38.4+150+500+3.8+139+203.7</f>
        <v>1034.8999999999999</v>
      </c>
      <c r="H1076" s="5">
        <f>38.4+150+500+3.8+139</f>
        <v>831.19999999999993</v>
      </c>
      <c r="I1076" s="5">
        <f>76.8+150+500+139+1448+8</f>
        <v>2321.8000000000002</v>
      </c>
    </row>
    <row r="1077" spans="1:9">
      <c r="A1077" s="185" t="s">
        <v>10</v>
      </c>
      <c r="B1077" s="70"/>
      <c r="C1077" s="70" t="s">
        <v>47</v>
      </c>
      <c r="D1077" s="70" t="s">
        <v>64</v>
      </c>
      <c r="E1077" s="142" t="s">
        <v>636</v>
      </c>
      <c r="F1077" s="70" t="s">
        <v>36</v>
      </c>
      <c r="G1077" s="5">
        <f>68.9</f>
        <v>68.900000000000006</v>
      </c>
      <c r="H1077" s="5">
        <v>69</v>
      </c>
      <c r="I1077" s="5">
        <v>69</v>
      </c>
    </row>
    <row r="1078" spans="1:9" ht="31.5" hidden="1">
      <c r="A1078" s="185" t="s">
        <v>370</v>
      </c>
      <c r="B1078" s="3"/>
      <c r="C1078" s="3" t="s">
        <v>47</v>
      </c>
      <c r="D1078" s="186" t="s">
        <v>64</v>
      </c>
      <c r="E1078" s="3" t="s">
        <v>371</v>
      </c>
      <c r="F1078" s="186"/>
      <c r="G1078" s="5">
        <f t="shared" ref="G1078:I1079" si="502">SUM(G1079)</f>
        <v>0</v>
      </c>
      <c r="H1078" s="5">
        <f t="shared" si="502"/>
        <v>0</v>
      </c>
      <c r="I1078" s="5">
        <f t="shared" si="502"/>
        <v>0</v>
      </c>
    </row>
    <row r="1079" spans="1:9" hidden="1">
      <c r="A1079" s="185" t="s">
        <v>18</v>
      </c>
      <c r="B1079" s="3"/>
      <c r="C1079" s="3" t="s">
        <v>47</v>
      </c>
      <c r="D1079" s="3" t="s">
        <v>64</v>
      </c>
      <c r="E1079" s="20" t="s">
        <v>372</v>
      </c>
      <c r="F1079" s="18"/>
      <c r="G1079" s="5">
        <f t="shared" si="502"/>
        <v>0</v>
      </c>
      <c r="H1079" s="5">
        <f t="shared" si="502"/>
        <v>0</v>
      </c>
      <c r="I1079" s="5">
        <f t="shared" si="502"/>
        <v>0</v>
      </c>
    </row>
    <row r="1080" spans="1:9" ht="31.5" hidden="1">
      <c r="A1080" s="185" t="s">
        <v>22</v>
      </c>
      <c r="B1080" s="3"/>
      <c r="C1080" s="3" t="s">
        <v>47</v>
      </c>
      <c r="D1080" s="3" t="s">
        <v>64</v>
      </c>
      <c r="E1080" s="20" t="s">
        <v>372</v>
      </c>
      <c r="F1080" s="18">
        <v>200</v>
      </c>
      <c r="G1080" s="5"/>
      <c r="H1080" s="5"/>
      <c r="I1080" s="5"/>
    </row>
    <row r="1081" spans="1:9">
      <c r="A1081" s="185" t="s">
        <v>13</v>
      </c>
      <c r="B1081" s="3"/>
      <c r="C1081" s="3" t="s">
        <v>14</v>
      </c>
      <c r="D1081" s="3" t="s">
        <v>15</v>
      </c>
      <c r="E1081" s="3"/>
      <c r="F1081" s="3"/>
      <c r="G1081" s="5">
        <f>SUM(G1090+G1082)</f>
        <v>85076.3</v>
      </c>
      <c r="H1081" s="5">
        <f>SUM(H1090+H1082)</f>
        <v>86370</v>
      </c>
      <c r="I1081" s="5">
        <f>SUM(I1090+I1082)</f>
        <v>90370</v>
      </c>
    </row>
    <row r="1082" spans="1:9">
      <c r="A1082" s="185" t="s">
        <v>23</v>
      </c>
      <c r="B1082" s="3"/>
      <c r="C1082" s="3" t="s">
        <v>14</v>
      </c>
      <c r="D1082" s="3" t="s">
        <v>24</v>
      </c>
      <c r="E1082" s="3"/>
      <c r="F1082" s="3"/>
      <c r="G1082" s="5">
        <f>G1083</f>
        <v>4000</v>
      </c>
      <c r="H1082" s="5">
        <f t="shared" ref="H1082:I1088" si="503">H1083</f>
        <v>5000</v>
      </c>
      <c r="I1082" s="5">
        <f t="shared" si="503"/>
        <v>9000</v>
      </c>
    </row>
    <row r="1083" spans="1:9" s="93" customFormat="1" ht="31.5">
      <c r="A1083" s="85" t="s">
        <v>738</v>
      </c>
      <c r="B1083" s="94"/>
      <c r="C1083" s="90" t="s">
        <v>14</v>
      </c>
      <c r="D1083" s="90" t="s">
        <v>24</v>
      </c>
      <c r="E1083" s="91" t="s">
        <v>236</v>
      </c>
      <c r="F1083" s="91"/>
      <c r="G1083" s="92">
        <f>G1084</f>
        <v>4000</v>
      </c>
      <c r="H1083" s="92">
        <f t="shared" si="503"/>
        <v>5000</v>
      </c>
      <c r="I1083" s="92">
        <f t="shared" si="503"/>
        <v>9000</v>
      </c>
    </row>
    <row r="1084" spans="1:9">
      <c r="A1084" s="185" t="s">
        <v>143</v>
      </c>
      <c r="B1084" s="3"/>
      <c r="C1084" s="3" t="s">
        <v>14</v>
      </c>
      <c r="D1084" s="3" t="s">
        <v>24</v>
      </c>
      <c r="E1084" s="20" t="s">
        <v>363</v>
      </c>
      <c r="F1084" s="3"/>
      <c r="G1084" s="5">
        <f>G1085</f>
        <v>4000</v>
      </c>
      <c r="H1084" s="5">
        <f t="shared" si="503"/>
        <v>5000</v>
      </c>
      <c r="I1084" s="5">
        <f t="shared" si="503"/>
        <v>9000</v>
      </c>
    </row>
    <row r="1085" spans="1:9" ht="31.5">
      <c r="A1085" s="185" t="s">
        <v>384</v>
      </c>
      <c r="B1085" s="3"/>
      <c r="C1085" s="3" t="s">
        <v>14</v>
      </c>
      <c r="D1085" s="3" t="s">
        <v>24</v>
      </c>
      <c r="E1085" s="18" t="s">
        <v>408</v>
      </c>
      <c r="F1085" s="3"/>
      <c r="G1085" s="5">
        <f>G1088+G1086</f>
        <v>4000</v>
      </c>
      <c r="H1085" s="5">
        <f t="shared" ref="H1085:I1085" si="504">H1088+H1086</f>
        <v>5000</v>
      </c>
      <c r="I1085" s="5">
        <f t="shared" si="504"/>
        <v>9000</v>
      </c>
    </row>
    <row r="1086" spans="1:9">
      <c r="A1086" s="184" t="s">
        <v>18</v>
      </c>
      <c r="B1086" s="130"/>
      <c r="C1086" s="130" t="s">
        <v>14</v>
      </c>
      <c r="D1086" s="130" t="s">
        <v>24</v>
      </c>
      <c r="E1086" s="131" t="s">
        <v>611</v>
      </c>
      <c r="F1086" s="3"/>
      <c r="G1086" s="5">
        <f>G1087</f>
        <v>0</v>
      </c>
      <c r="H1086" s="5">
        <f t="shared" ref="H1086:I1086" si="505">H1087</f>
        <v>1000</v>
      </c>
      <c r="I1086" s="5">
        <f t="shared" si="505"/>
        <v>3000</v>
      </c>
    </row>
    <row r="1087" spans="1:9">
      <c r="A1087" s="206" t="s">
        <v>19</v>
      </c>
      <c r="B1087" s="130"/>
      <c r="C1087" s="3" t="s">
        <v>14</v>
      </c>
      <c r="D1087" s="3" t="s">
        <v>24</v>
      </c>
      <c r="E1087" s="20" t="s">
        <v>611</v>
      </c>
      <c r="F1087" s="3" t="s">
        <v>39</v>
      </c>
      <c r="G1087" s="5">
        <v>0</v>
      </c>
      <c r="H1087" s="5">
        <v>1000</v>
      </c>
      <c r="I1087" s="5">
        <v>3000</v>
      </c>
    </row>
    <row r="1088" spans="1:9" ht="47.25">
      <c r="A1088" s="13" t="s">
        <v>790</v>
      </c>
      <c r="B1088" s="3"/>
      <c r="C1088" s="3" t="s">
        <v>14</v>
      </c>
      <c r="D1088" s="3" t="s">
        <v>24</v>
      </c>
      <c r="E1088" s="18" t="s">
        <v>643</v>
      </c>
      <c r="F1088" s="3"/>
      <c r="G1088" s="5">
        <f>G1089</f>
        <v>4000</v>
      </c>
      <c r="H1088" s="5">
        <f t="shared" si="503"/>
        <v>4000</v>
      </c>
      <c r="I1088" s="5">
        <f t="shared" si="503"/>
        <v>6000</v>
      </c>
    </row>
    <row r="1089" spans="1:9">
      <c r="A1089" s="185" t="s">
        <v>19</v>
      </c>
      <c r="B1089" s="3"/>
      <c r="C1089" s="3" t="s">
        <v>14</v>
      </c>
      <c r="D1089" s="3" t="s">
        <v>24</v>
      </c>
      <c r="E1089" s="18" t="s">
        <v>643</v>
      </c>
      <c r="F1089" s="3" t="s">
        <v>39</v>
      </c>
      <c r="G1089" s="5">
        <v>4000</v>
      </c>
      <c r="H1089" s="5">
        <v>4000</v>
      </c>
      <c r="I1089" s="5">
        <v>6000</v>
      </c>
    </row>
    <row r="1090" spans="1:9">
      <c r="A1090" s="185" t="s">
        <v>76</v>
      </c>
      <c r="B1090" s="3"/>
      <c r="C1090" s="3" t="s">
        <v>14</v>
      </c>
      <c r="D1090" s="3" t="s">
        <v>7</v>
      </c>
      <c r="E1090" s="3"/>
      <c r="F1090" s="3"/>
      <c r="G1090" s="5">
        <f>G1091</f>
        <v>81076.3</v>
      </c>
      <c r="H1090" s="5">
        <f t="shared" ref="H1090:I1091" si="506">H1091</f>
        <v>81370</v>
      </c>
      <c r="I1090" s="5">
        <f t="shared" si="506"/>
        <v>81370</v>
      </c>
    </row>
    <row r="1091" spans="1:9" s="93" customFormat="1" ht="31.5">
      <c r="A1091" s="85" t="s">
        <v>738</v>
      </c>
      <c r="B1091" s="94"/>
      <c r="C1091" s="90" t="s">
        <v>14</v>
      </c>
      <c r="D1091" s="90" t="s">
        <v>7</v>
      </c>
      <c r="E1091" s="91" t="s">
        <v>236</v>
      </c>
      <c r="F1091" s="91"/>
      <c r="G1091" s="92">
        <f>G1092</f>
        <v>81076.3</v>
      </c>
      <c r="H1091" s="92">
        <f t="shared" si="506"/>
        <v>81370</v>
      </c>
      <c r="I1091" s="92">
        <f t="shared" si="506"/>
        <v>81370</v>
      </c>
    </row>
    <row r="1092" spans="1:9">
      <c r="A1092" s="185" t="s">
        <v>143</v>
      </c>
      <c r="B1092" s="3"/>
      <c r="C1092" s="3" t="s">
        <v>14</v>
      </c>
      <c r="D1092" s="3" t="s">
        <v>7</v>
      </c>
      <c r="E1092" s="20" t="s">
        <v>363</v>
      </c>
      <c r="F1092" s="20"/>
      <c r="G1092" s="7">
        <f>G1093</f>
        <v>81076.3</v>
      </c>
      <c r="H1092" s="7">
        <f t="shared" ref="H1092:I1092" si="507">H1093</f>
        <v>81370</v>
      </c>
      <c r="I1092" s="7">
        <f t="shared" si="507"/>
        <v>81370</v>
      </c>
    </row>
    <row r="1093" spans="1:9" ht="31.5">
      <c r="A1093" s="184" t="s">
        <v>623</v>
      </c>
      <c r="B1093" s="188"/>
      <c r="C1093" s="188" t="s">
        <v>14</v>
      </c>
      <c r="D1093" s="188" t="s">
        <v>7</v>
      </c>
      <c r="E1093" s="189" t="s">
        <v>364</v>
      </c>
      <c r="F1093" s="20"/>
      <c r="G1093" s="7">
        <f>G1094+G1096+G1098+G1100+G1102+G1105</f>
        <v>81076.3</v>
      </c>
      <c r="H1093" s="7">
        <f t="shared" ref="H1093:I1093" si="508">H1094+H1096+H1098+H1100+H1102+H1105</f>
        <v>81370</v>
      </c>
      <c r="I1093" s="7">
        <f t="shared" si="508"/>
        <v>81370</v>
      </c>
    </row>
    <row r="1094" spans="1:9" ht="78.75">
      <c r="A1094" s="184" t="s">
        <v>637</v>
      </c>
      <c r="B1094" s="130"/>
      <c r="C1094" s="130" t="s">
        <v>14</v>
      </c>
      <c r="D1094" s="130" t="s">
        <v>7</v>
      </c>
      <c r="E1094" s="131" t="s">
        <v>847</v>
      </c>
      <c r="F1094" s="3"/>
      <c r="G1094" s="7">
        <f>G1095</f>
        <v>38538.5</v>
      </c>
      <c r="H1094" s="7">
        <f t="shared" ref="H1094:I1094" si="509">H1095</f>
        <v>38538.5</v>
      </c>
      <c r="I1094" s="7">
        <f t="shared" si="509"/>
        <v>38538.5</v>
      </c>
    </row>
    <row r="1095" spans="1:9">
      <c r="A1095" s="184" t="s">
        <v>19</v>
      </c>
      <c r="B1095" s="130"/>
      <c r="C1095" s="130" t="s">
        <v>14</v>
      </c>
      <c r="D1095" s="130" t="s">
        <v>7</v>
      </c>
      <c r="E1095" s="131" t="s">
        <v>847</v>
      </c>
      <c r="F1095" s="3" t="s">
        <v>39</v>
      </c>
      <c r="G1095" s="7">
        <v>38538.5</v>
      </c>
      <c r="H1095" s="7">
        <v>38538.5</v>
      </c>
      <c r="I1095" s="7">
        <v>38538.5</v>
      </c>
    </row>
    <row r="1096" spans="1:9" ht="78.75">
      <c r="A1096" s="135" t="s">
        <v>380</v>
      </c>
      <c r="B1096" s="130"/>
      <c r="C1096" s="130" t="s">
        <v>14</v>
      </c>
      <c r="D1096" s="130" t="s">
        <v>7</v>
      </c>
      <c r="E1096" s="131" t="s">
        <v>833</v>
      </c>
      <c r="F1096" s="69"/>
      <c r="G1096" s="69">
        <f>SUM(G1097)</f>
        <v>376.7</v>
      </c>
      <c r="H1096" s="69">
        <f>SUM(H1097)</f>
        <v>376.7</v>
      </c>
      <c r="I1096" s="69">
        <f>SUM(I1097)</f>
        <v>376.7</v>
      </c>
    </row>
    <row r="1097" spans="1:9">
      <c r="A1097" s="184" t="s">
        <v>19</v>
      </c>
      <c r="B1097" s="130"/>
      <c r="C1097" s="130" t="s">
        <v>14</v>
      </c>
      <c r="D1097" s="130" t="s">
        <v>7</v>
      </c>
      <c r="E1097" s="131" t="s">
        <v>833</v>
      </c>
      <c r="F1097" s="69" t="s">
        <v>39</v>
      </c>
      <c r="G1097" s="69">
        <v>376.7</v>
      </c>
      <c r="H1097" s="69">
        <v>376.7</v>
      </c>
      <c r="I1097" s="69">
        <v>376.7</v>
      </c>
    </row>
    <row r="1098" spans="1:9" ht="94.5">
      <c r="A1098" s="184" t="s">
        <v>638</v>
      </c>
      <c r="B1098" s="130"/>
      <c r="C1098" s="130" t="s">
        <v>14</v>
      </c>
      <c r="D1098" s="130" t="s">
        <v>7</v>
      </c>
      <c r="E1098" s="131" t="s">
        <v>848</v>
      </c>
      <c r="F1098" s="3"/>
      <c r="G1098" s="7">
        <f>G1099</f>
        <v>6848.3</v>
      </c>
      <c r="H1098" s="7">
        <f t="shared" ref="H1098:I1098" si="510">H1099</f>
        <v>6848.3</v>
      </c>
      <c r="I1098" s="7">
        <f t="shared" si="510"/>
        <v>6848.3</v>
      </c>
    </row>
    <row r="1099" spans="1:9">
      <c r="A1099" s="184" t="s">
        <v>19</v>
      </c>
      <c r="B1099" s="130"/>
      <c r="C1099" s="130" t="s">
        <v>14</v>
      </c>
      <c r="D1099" s="130" t="s">
        <v>7</v>
      </c>
      <c r="E1099" s="131" t="s">
        <v>848</v>
      </c>
      <c r="F1099" s="3" t="s">
        <v>39</v>
      </c>
      <c r="G1099" s="7">
        <v>6848.3</v>
      </c>
      <c r="H1099" s="7">
        <v>6848.3</v>
      </c>
      <c r="I1099" s="7">
        <v>6848.3</v>
      </c>
    </row>
    <row r="1100" spans="1:9" ht="78.75">
      <c r="A1100" s="184" t="s">
        <v>639</v>
      </c>
      <c r="B1100" s="130"/>
      <c r="C1100" s="130" t="s">
        <v>14</v>
      </c>
      <c r="D1100" s="130" t="s">
        <v>7</v>
      </c>
      <c r="E1100" s="131" t="s">
        <v>849</v>
      </c>
      <c r="F1100" s="3"/>
      <c r="G1100" s="7">
        <f>G1101</f>
        <v>33341.199999999997</v>
      </c>
      <c r="H1100" s="7">
        <f t="shared" ref="H1100:I1100" si="511">H1101</f>
        <v>33341.199999999997</v>
      </c>
      <c r="I1100" s="7">
        <f t="shared" si="511"/>
        <v>33341.199999999997</v>
      </c>
    </row>
    <row r="1101" spans="1:9">
      <c r="A1101" s="184" t="s">
        <v>19</v>
      </c>
      <c r="B1101" s="132"/>
      <c r="C1101" s="130" t="s">
        <v>14</v>
      </c>
      <c r="D1101" s="130" t="s">
        <v>7</v>
      </c>
      <c r="E1101" s="131" t="s">
        <v>849</v>
      </c>
      <c r="F1101" s="3">
        <v>300</v>
      </c>
      <c r="G1101" s="7">
        <v>33341.199999999997</v>
      </c>
      <c r="H1101" s="7">
        <v>33341.199999999997</v>
      </c>
      <c r="I1101" s="7">
        <v>33341.199999999997</v>
      </c>
    </row>
    <row r="1102" spans="1:9">
      <c r="A1102" s="185" t="s">
        <v>216</v>
      </c>
      <c r="B1102" s="3"/>
      <c r="C1102" s="3" t="s">
        <v>14</v>
      </c>
      <c r="D1102" s="3" t="s">
        <v>7</v>
      </c>
      <c r="E1102" s="20" t="s">
        <v>366</v>
      </c>
      <c r="F1102" s="20"/>
      <c r="G1102" s="5">
        <f>SUM(G1103:G1104)</f>
        <v>332.6</v>
      </c>
      <c r="H1102" s="5">
        <f>SUM(H1103:H1104)</f>
        <v>626.29999999999995</v>
      </c>
      <c r="I1102" s="5">
        <f>SUM(I1103:I1104)</f>
        <v>626.29999999999995</v>
      </c>
    </row>
    <row r="1103" spans="1:9">
      <c r="A1103" s="185" t="s">
        <v>19</v>
      </c>
      <c r="B1103" s="20"/>
      <c r="C1103" s="3" t="s">
        <v>14</v>
      </c>
      <c r="D1103" s="3" t="s">
        <v>7</v>
      </c>
      <c r="E1103" s="20" t="s">
        <v>366</v>
      </c>
      <c r="F1103" s="20">
        <v>300</v>
      </c>
      <c r="G1103" s="7">
        <v>126.6</v>
      </c>
      <c r="H1103" s="7">
        <v>238</v>
      </c>
      <c r="I1103" s="7">
        <v>238</v>
      </c>
    </row>
    <row r="1104" spans="1:9" ht="31.5">
      <c r="A1104" s="185" t="s">
        <v>90</v>
      </c>
      <c r="B1104" s="20"/>
      <c r="C1104" s="3" t="s">
        <v>14</v>
      </c>
      <c r="D1104" s="3" t="s">
        <v>7</v>
      </c>
      <c r="E1104" s="20" t="s">
        <v>366</v>
      </c>
      <c r="F1104" s="20">
        <v>600</v>
      </c>
      <c r="G1104" s="7">
        <v>206</v>
      </c>
      <c r="H1104" s="7">
        <v>388.3</v>
      </c>
      <c r="I1104" s="7">
        <v>388.3</v>
      </c>
    </row>
    <row r="1105" spans="1:9" ht="78.75">
      <c r="A1105" s="184" t="s">
        <v>640</v>
      </c>
      <c r="B1105" s="130"/>
      <c r="C1105" s="130" t="s">
        <v>14</v>
      </c>
      <c r="D1105" s="130" t="s">
        <v>7</v>
      </c>
      <c r="E1105" s="131" t="s">
        <v>850</v>
      </c>
      <c r="F1105" s="3"/>
      <c r="G1105" s="5">
        <f>G1106</f>
        <v>1639</v>
      </c>
      <c r="H1105" s="5">
        <f t="shared" ref="H1105:I1105" si="512">H1106</f>
        <v>1639</v>
      </c>
      <c r="I1105" s="5">
        <f t="shared" si="512"/>
        <v>1639</v>
      </c>
    </row>
    <row r="1106" spans="1:9">
      <c r="A1106" s="184" t="s">
        <v>19</v>
      </c>
      <c r="B1106" s="130"/>
      <c r="C1106" s="130" t="s">
        <v>14</v>
      </c>
      <c r="D1106" s="130" t="s">
        <v>7</v>
      </c>
      <c r="E1106" s="131" t="s">
        <v>850</v>
      </c>
      <c r="F1106" s="3" t="s">
        <v>39</v>
      </c>
      <c r="G1106" s="5">
        <v>1639</v>
      </c>
      <c r="H1106" s="5">
        <v>1639</v>
      </c>
      <c r="I1106" s="5">
        <v>1639</v>
      </c>
    </row>
    <row r="1107" spans="1:9">
      <c r="A1107" s="185" t="s">
        <v>98</v>
      </c>
      <c r="B1107" s="3"/>
      <c r="C1107" s="3" t="s">
        <v>62</v>
      </c>
      <c r="D1107" s="3" t="s">
        <v>15</v>
      </c>
      <c r="E1107" s="3"/>
      <c r="F1107" s="3"/>
      <c r="G1107" s="5">
        <f t="shared" ref="G1107:I1112" si="513">SUM(G1108)</f>
        <v>4268.1000000000004</v>
      </c>
      <c r="H1107" s="5">
        <f t="shared" si="513"/>
        <v>4268.1000000000004</v>
      </c>
      <c r="I1107" s="5">
        <f t="shared" si="513"/>
        <v>4268.1000000000004</v>
      </c>
    </row>
    <row r="1108" spans="1:9">
      <c r="A1108" s="185" t="s">
        <v>80</v>
      </c>
      <c r="B1108" s="3"/>
      <c r="C1108" s="3" t="s">
        <v>62</v>
      </c>
      <c r="D1108" s="3" t="s">
        <v>61</v>
      </c>
      <c r="E1108" s="3"/>
      <c r="F1108" s="3"/>
      <c r="G1108" s="5">
        <f t="shared" si="513"/>
        <v>4268.1000000000004</v>
      </c>
      <c r="H1108" s="5">
        <f t="shared" si="513"/>
        <v>4268.1000000000004</v>
      </c>
      <c r="I1108" s="5">
        <f t="shared" si="513"/>
        <v>4268.1000000000004</v>
      </c>
    </row>
    <row r="1109" spans="1:9" s="93" customFormat="1" ht="31.5">
      <c r="A1109" s="85" t="s">
        <v>738</v>
      </c>
      <c r="B1109" s="94"/>
      <c r="C1109" s="90" t="s">
        <v>62</v>
      </c>
      <c r="D1109" s="90" t="s">
        <v>61</v>
      </c>
      <c r="E1109" s="91" t="s">
        <v>236</v>
      </c>
      <c r="F1109" s="91"/>
      <c r="G1109" s="92">
        <f>SUM(G1111)</f>
        <v>4268.1000000000004</v>
      </c>
      <c r="H1109" s="92">
        <f>SUM(H1111)</f>
        <v>4268.1000000000004</v>
      </c>
      <c r="I1109" s="92">
        <f>SUM(I1111)</f>
        <v>4268.1000000000004</v>
      </c>
    </row>
    <row r="1110" spans="1:9">
      <c r="A1110" s="185" t="s">
        <v>143</v>
      </c>
      <c r="B1110" s="3"/>
      <c r="C1110" s="186" t="s">
        <v>62</v>
      </c>
      <c r="D1110" s="186" t="s">
        <v>61</v>
      </c>
      <c r="E1110" s="20" t="s">
        <v>363</v>
      </c>
      <c r="F1110" s="3"/>
      <c r="G1110" s="7">
        <f t="shared" ref="G1110:I1111" si="514">G1111</f>
        <v>4268.1000000000004</v>
      </c>
      <c r="H1110" s="7">
        <f t="shared" si="514"/>
        <v>4268.1000000000004</v>
      </c>
      <c r="I1110" s="7">
        <f t="shared" si="514"/>
        <v>4268.1000000000004</v>
      </c>
    </row>
    <row r="1111" spans="1:9" ht="47.25">
      <c r="A1111" s="185" t="s">
        <v>787</v>
      </c>
      <c r="B1111" s="64"/>
      <c r="C1111" s="186" t="s">
        <v>62</v>
      </c>
      <c r="D1111" s="186" t="s">
        <v>61</v>
      </c>
      <c r="E1111" s="20" t="s">
        <v>402</v>
      </c>
      <c r="F1111" s="20"/>
      <c r="G1111" s="7">
        <f t="shared" si="514"/>
        <v>4268.1000000000004</v>
      </c>
      <c r="H1111" s="7">
        <f t="shared" si="514"/>
        <v>4268.1000000000004</v>
      </c>
      <c r="I1111" s="7">
        <f t="shared" si="514"/>
        <v>4268.1000000000004</v>
      </c>
    </row>
    <row r="1112" spans="1:9">
      <c r="A1112" s="185" t="s">
        <v>216</v>
      </c>
      <c r="B1112" s="64"/>
      <c r="C1112" s="186" t="s">
        <v>62</v>
      </c>
      <c r="D1112" s="186" t="s">
        <v>61</v>
      </c>
      <c r="E1112" s="20" t="s">
        <v>631</v>
      </c>
      <c r="F1112" s="20"/>
      <c r="G1112" s="7">
        <f t="shared" si="513"/>
        <v>4268.1000000000004</v>
      </c>
      <c r="H1112" s="7">
        <f t="shared" si="513"/>
        <v>4268.1000000000004</v>
      </c>
      <c r="I1112" s="7">
        <f t="shared" si="513"/>
        <v>4268.1000000000004</v>
      </c>
    </row>
    <row r="1113" spans="1:9" ht="47.25">
      <c r="A1113" s="2" t="s">
        <v>21</v>
      </c>
      <c r="B1113" s="64"/>
      <c r="C1113" s="186" t="s">
        <v>62</v>
      </c>
      <c r="D1113" s="186" t="s">
        <v>61</v>
      </c>
      <c r="E1113" s="20" t="s">
        <v>631</v>
      </c>
      <c r="F1113" s="20">
        <v>100</v>
      </c>
      <c r="G1113" s="7">
        <v>4268.1000000000004</v>
      </c>
      <c r="H1113" s="7">
        <v>4268.1000000000004</v>
      </c>
      <c r="I1113" s="7">
        <v>4268.1000000000004</v>
      </c>
    </row>
    <row r="1114" spans="1:9" ht="35.25" customHeight="1">
      <c r="A1114" s="117" t="s">
        <v>703</v>
      </c>
      <c r="B1114" s="61" t="s">
        <v>409</v>
      </c>
      <c r="C1114" s="61"/>
      <c r="D1114" s="61"/>
      <c r="E1114" s="61"/>
      <c r="F1114" s="61"/>
      <c r="G1114" s="62">
        <f>G1115+G1145</f>
        <v>482522.7</v>
      </c>
      <c r="H1114" s="62">
        <f>H1115+H1145</f>
        <v>511725.30000000005</v>
      </c>
      <c r="I1114" s="62">
        <f>I1115+I1145</f>
        <v>509780.5</v>
      </c>
    </row>
    <row r="1115" spans="1:9">
      <c r="A1115" s="185" t="s">
        <v>46</v>
      </c>
      <c r="B1115" s="3"/>
      <c r="C1115" s="3" t="s">
        <v>47</v>
      </c>
      <c r="D1115" s="3"/>
      <c r="E1115" s="3"/>
      <c r="F1115" s="3"/>
      <c r="G1115" s="5">
        <f>G1116+G1137</f>
        <v>183739.5</v>
      </c>
      <c r="H1115" s="5">
        <f>H1116+H1137</f>
        <v>193650.7</v>
      </c>
      <c r="I1115" s="5">
        <f>I1116+I1137</f>
        <v>187592.5</v>
      </c>
    </row>
    <row r="1116" spans="1:9">
      <c r="A1116" s="185" t="s">
        <v>48</v>
      </c>
      <c r="B1116" s="3"/>
      <c r="C1116" s="3" t="s">
        <v>47</v>
      </c>
      <c r="D1116" s="3" t="s">
        <v>24</v>
      </c>
      <c r="E1116" s="3"/>
      <c r="F1116" s="3"/>
      <c r="G1116" s="5">
        <f>G1117+G1122</f>
        <v>183739.5</v>
      </c>
      <c r="H1116" s="5">
        <f t="shared" ref="H1116:I1116" si="515">H1117+H1122</f>
        <v>193650.7</v>
      </c>
      <c r="I1116" s="5">
        <f t="shared" si="515"/>
        <v>187592.5</v>
      </c>
    </row>
    <row r="1117" spans="1:9" s="93" customFormat="1" ht="31.5" hidden="1">
      <c r="A1117" s="85" t="s">
        <v>725</v>
      </c>
      <c r="B1117" s="94"/>
      <c r="C1117" s="94" t="s">
        <v>47</v>
      </c>
      <c r="D1117" s="94" t="s">
        <v>24</v>
      </c>
      <c r="E1117" s="94" t="s">
        <v>191</v>
      </c>
      <c r="F1117" s="94"/>
      <c r="G1117" s="95">
        <f>G1118</f>
        <v>0</v>
      </c>
      <c r="H1117" s="95">
        <f t="shared" ref="H1117:I1120" si="516">H1118</f>
        <v>0</v>
      </c>
      <c r="I1117" s="95">
        <f t="shared" si="516"/>
        <v>0</v>
      </c>
    </row>
    <row r="1118" spans="1:9" hidden="1">
      <c r="A1118" s="185" t="s">
        <v>143</v>
      </c>
      <c r="B1118" s="3"/>
      <c r="C1118" s="3" t="s">
        <v>47</v>
      </c>
      <c r="D1118" s="3" t="s">
        <v>24</v>
      </c>
      <c r="E1118" s="3" t="s">
        <v>192</v>
      </c>
      <c r="F1118" s="3"/>
      <c r="G1118" s="5">
        <f>G1119</f>
        <v>0</v>
      </c>
      <c r="H1118" s="5">
        <f t="shared" si="516"/>
        <v>0</v>
      </c>
      <c r="I1118" s="5">
        <f t="shared" si="516"/>
        <v>0</v>
      </c>
    </row>
    <row r="1119" spans="1:9" ht="31.5" hidden="1">
      <c r="A1119" s="185" t="s">
        <v>293</v>
      </c>
      <c r="B1119" s="3"/>
      <c r="C1119" s="3" t="s">
        <v>47</v>
      </c>
      <c r="D1119" s="3" t="s">
        <v>24</v>
      </c>
      <c r="E1119" s="3" t="s">
        <v>294</v>
      </c>
      <c r="F1119" s="3"/>
      <c r="G1119" s="5">
        <f>G1120</f>
        <v>0</v>
      </c>
      <c r="H1119" s="5">
        <f t="shared" si="516"/>
        <v>0</v>
      </c>
      <c r="I1119" s="5">
        <f t="shared" si="516"/>
        <v>0</v>
      </c>
    </row>
    <row r="1120" spans="1:9" hidden="1">
      <c r="A1120" s="185" t="s">
        <v>204</v>
      </c>
      <c r="B1120" s="3"/>
      <c r="C1120" s="3" t="s">
        <v>47</v>
      </c>
      <c r="D1120" s="3" t="s">
        <v>24</v>
      </c>
      <c r="E1120" s="3" t="s">
        <v>295</v>
      </c>
      <c r="F1120" s="3"/>
      <c r="G1120" s="5">
        <f>G1121</f>
        <v>0</v>
      </c>
      <c r="H1120" s="5">
        <f t="shared" si="516"/>
        <v>0</v>
      </c>
      <c r="I1120" s="5">
        <f t="shared" si="516"/>
        <v>0</v>
      </c>
    </row>
    <row r="1121" spans="1:9" ht="31.5" hidden="1">
      <c r="A1121" s="185" t="s">
        <v>410</v>
      </c>
      <c r="B1121" s="3"/>
      <c r="C1121" s="3" t="s">
        <v>47</v>
      </c>
      <c r="D1121" s="3" t="s">
        <v>24</v>
      </c>
      <c r="E1121" s="3" t="s">
        <v>295</v>
      </c>
      <c r="F1121" s="3" t="s">
        <v>49</v>
      </c>
      <c r="G1121" s="5"/>
      <c r="H1121" s="5"/>
      <c r="I1121" s="5"/>
    </row>
    <row r="1122" spans="1:9" s="93" customFormat="1" ht="31.5">
      <c r="A1122" s="85" t="s">
        <v>730</v>
      </c>
      <c r="B1122" s="94"/>
      <c r="C1122" s="94" t="s">
        <v>47</v>
      </c>
      <c r="D1122" s="94" t="s">
        <v>24</v>
      </c>
      <c r="E1122" s="94" t="s">
        <v>238</v>
      </c>
      <c r="F1122" s="94"/>
      <c r="G1122" s="95">
        <f>G1127+G1123</f>
        <v>183739.5</v>
      </c>
      <c r="H1122" s="95">
        <f t="shared" ref="H1122:I1122" si="517">H1127+H1123</f>
        <v>193650.7</v>
      </c>
      <c r="I1122" s="95">
        <f t="shared" si="517"/>
        <v>187592.5</v>
      </c>
    </row>
    <row r="1123" spans="1:9" s="93" customFormat="1">
      <c r="A1123" s="73" t="s">
        <v>146</v>
      </c>
      <c r="B1123" s="74"/>
      <c r="C1123" s="74" t="s">
        <v>47</v>
      </c>
      <c r="D1123" s="74" t="s">
        <v>24</v>
      </c>
      <c r="E1123" s="74" t="s">
        <v>566</v>
      </c>
      <c r="F1123" s="74"/>
      <c r="G1123" s="187">
        <f>G1124</f>
        <v>0</v>
      </c>
      <c r="H1123" s="187">
        <f t="shared" ref="H1123:I1125" si="518">H1124</f>
        <v>6058.2</v>
      </c>
      <c r="I1123" s="187">
        <f t="shared" si="518"/>
        <v>0</v>
      </c>
    </row>
    <row r="1124" spans="1:9" s="93" customFormat="1">
      <c r="A1124" s="73" t="s">
        <v>827</v>
      </c>
      <c r="B1124" s="74"/>
      <c r="C1124" s="74" t="s">
        <v>47</v>
      </c>
      <c r="D1124" s="74" t="s">
        <v>24</v>
      </c>
      <c r="E1124" s="74" t="s">
        <v>593</v>
      </c>
      <c r="F1124" s="74"/>
      <c r="G1124" s="187">
        <f>G1125</f>
        <v>0</v>
      </c>
      <c r="H1124" s="187">
        <f t="shared" si="518"/>
        <v>6058.2</v>
      </c>
      <c r="I1124" s="187">
        <f t="shared" si="518"/>
        <v>0</v>
      </c>
    </row>
    <row r="1125" spans="1:9" s="93" customFormat="1" ht="31.5">
      <c r="A1125" s="73" t="s">
        <v>851</v>
      </c>
      <c r="B1125" s="74"/>
      <c r="C1125" s="74" t="s">
        <v>47</v>
      </c>
      <c r="D1125" s="74" t="s">
        <v>24</v>
      </c>
      <c r="E1125" s="74" t="s">
        <v>852</v>
      </c>
      <c r="F1125" s="74"/>
      <c r="G1125" s="187">
        <f>G1126</f>
        <v>0</v>
      </c>
      <c r="H1125" s="187">
        <f t="shared" si="518"/>
        <v>6058.2</v>
      </c>
      <c r="I1125" s="187">
        <f t="shared" si="518"/>
        <v>0</v>
      </c>
    </row>
    <row r="1126" spans="1:9" s="93" customFormat="1" ht="31.5">
      <c r="A1126" s="73" t="s">
        <v>90</v>
      </c>
      <c r="B1126" s="74"/>
      <c r="C1126" s="74" t="s">
        <v>47</v>
      </c>
      <c r="D1126" s="74" t="s">
        <v>24</v>
      </c>
      <c r="E1126" s="74" t="s">
        <v>852</v>
      </c>
      <c r="F1126" s="74" t="s">
        <v>49</v>
      </c>
      <c r="G1126" s="187">
        <v>0</v>
      </c>
      <c r="H1126" s="187">
        <v>6058.2</v>
      </c>
      <c r="I1126" s="187">
        <v>0</v>
      </c>
    </row>
    <row r="1127" spans="1:9">
      <c r="A1127" s="185" t="s">
        <v>143</v>
      </c>
      <c r="B1127" s="3"/>
      <c r="C1127" s="3" t="s">
        <v>47</v>
      </c>
      <c r="D1127" s="3" t="s">
        <v>24</v>
      </c>
      <c r="E1127" s="3" t="s">
        <v>412</v>
      </c>
      <c r="F1127" s="3"/>
      <c r="G1127" s="5">
        <f>G1128+G1131+G1134</f>
        <v>183739.5</v>
      </c>
      <c r="H1127" s="5">
        <f t="shared" ref="H1127:I1127" si="519">H1128+H1131+H1134</f>
        <v>187592.5</v>
      </c>
      <c r="I1127" s="5">
        <f t="shared" si="519"/>
        <v>187592.5</v>
      </c>
    </row>
    <row r="1128" spans="1:9" ht="47.25">
      <c r="A1128" s="185" t="s">
        <v>413</v>
      </c>
      <c r="B1128" s="3"/>
      <c r="C1128" s="3" t="s">
        <v>47</v>
      </c>
      <c r="D1128" s="3" t="s">
        <v>24</v>
      </c>
      <c r="E1128" s="3" t="s">
        <v>414</v>
      </c>
      <c r="F1128" s="3"/>
      <c r="G1128" s="5">
        <f>G1129</f>
        <v>182008.6</v>
      </c>
      <c r="H1128" s="5">
        <f t="shared" ref="H1128:I1129" si="520">H1129</f>
        <v>187109.9</v>
      </c>
      <c r="I1128" s="5">
        <f t="shared" si="520"/>
        <v>187109.9</v>
      </c>
    </row>
    <row r="1129" spans="1:9">
      <c r="A1129" s="185" t="s">
        <v>216</v>
      </c>
      <c r="B1129" s="3"/>
      <c r="C1129" s="3" t="s">
        <v>47</v>
      </c>
      <c r="D1129" s="3" t="s">
        <v>24</v>
      </c>
      <c r="E1129" s="3" t="s">
        <v>415</v>
      </c>
      <c r="F1129" s="3"/>
      <c r="G1129" s="5">
        <f>G1130</f>
        <v>182008.6</v>
      </c>
      <c r="H1129" s="5">
        <f t="shared" si="520"/>
        <v>187109.9</v>
      </c>
      <c r="I1129" s="5">
        <f t="shared" si="520"/>
        <v>187109.9</v>
      </c>
    </row>
    <row r="1130" spans="1:9" ht="31.5">
      <c r="A1130" s="185" t="s">
        <v>90</v>
      </c>
      <c r="B1130" s="3"/>
      <c r="C1130" s="3" t="s">
        <v>47</v>
      </c>
      <c r="D1130" s="3" t="s">
        <v>24</v>
      </c>
      <c r="E1130" s="3" t="s">
        <v>415</v>
      </c>
      <c r="F1130" s="3" t="s">
        <v>49</v>
      </c>
      <c r="G1130" s="187">
        <v>182008.6</v>
      </c>
      <c r="H1130" s="187">
        <v>187109.9</v>
      </c>
      <c r="I1130" s="187">
        <v>187109.9</v>
      </c>
    </row>
    <row r="1131" spans="1:9" ht="31.5">
      <c r="A1131" s="185" t="s">
        <v>416</v>
      </c>
      <c r="B1131" s="100"/>
      <c r="C1131" s="3" t="s">
        <v>47</v>
      </c>
      <c r="D1131" s="3" t="s">
        <v>24</v>
      </c>
      <c r="E1131" s="3" t="s">
        <v>417</v>
      </c>
      <c r="F1131" s="3"/>
      <c r="G1131" s="5">
        <f>G1132</f>
        <v>482.6</v>
      </c>
      <c r="H1131" s="5">
        <f t="shared" ref="H1131:I1132" si="521">H1132</f>
        <v>482.6</v>
      </c>
      <c r="I1131" s="5">
        <f t="shared" si="521"/>
        <v>482.6</v>
      </c>
    </row>
    <row r="1132" spans="1:9">
      <c r="A1132" s="185" t="s">
        <v>204</v>
      </c>
      <c r="B1132" s="100"/>
      <c r="C1132" s="3" t="s">
        <v>47</v>
      </c>
      <c r="D1132" s="3" t="s">
        <v>24</v>
      </c>
      <c r="E1132" s="3" t="s">
        <v>418</v>
      </c>
      <c r="F1132" s="3"/>
      <c r="G1132" s="5">
        <f>G1133</f>
        <v>482.6</v>
      </c>
      <c r="H1132" s="5">
        <f t="shared" si="521"/>
        <v>482.6</v>
      </c>
      <c r="I1132" s="5">
        <f t="shared" si="521"/>
        <v>482.6</v>
      </c>
    </row>
    <row r="1133" spans="1:9" ht="31.5">
      <c r="A1133" s="185" t="s">
        <v>90</v>
      </c>
      <c r="B1133" s="3"/>
      <c r="C1133" s="3" t="s">
        <v>47</v>
      </c>
      <c r="D1133" s="3" t="s">
        <v>24</v>
      </c>
      <c r="E1133" s="3" t="s">
        <v>418</v>
      </c>
      <c r="F1133" s="3" t="s">
        <v>49</v>
      </c>
      <c r="G1133" s="5">
        <v>482.6</v>
      </c>
      <c r="H1133" s="5">
        <v>482.6</v>
      </c>
      <c r="I1133" s="5">
        <v>482.6</v>
      </c>
    </row>
    <row r="1134" spans="1:9" ht="31.5">
      <c r="A1134" s="185" t="s">
        <v>739</v>
      </c>
      <c r="B1134" s="100"/>
      <c r="C1134" s="3" t="s">
        <v>47</v>
      </c>
      <c r="D1134" s="3" t="s">
        <v>24</v>
      </c>
      <c r="E1134" s="3" t="s">
        <v>419</v>
      </c>
      <c r="F1134" s="100"/>
      <c r="G1134" s="5">
        <f>G1135</f>
        <v>1248.3</v>
      </c>
      <c r="H1134" s="5">
        <f>H1135</f>
        <v>0</v>
      </c>
      <c r="I1134" s="5">
        <f>I1135</f>
        <v>0</v>
      </c>
    </row>
    <row r="1135" spans="1:9">
      <c r="A1135" s="185" t="s">
        <v>18</v>
      </c>
      <c r="B1135" s="100"/>
      <c r="C1135" s="3" t="s">
        <v>47</v>
      </c>
      <c r="D1135" s="3" t="s">
        <v>24</v>
      </c>
      <c r="E1135" s="3" t="s">
        <v>673</v>
      </c>
      <c r="F1135" s="3"/>
      <c r="G1135" s="5">
        <f>G1136</f>
        <v>1248.3</v>
      </c>
      <c r="H1135" s="5">
        <f>H1136</f>
        <v>0</v>
      </c>
      <c r="I1135" s="5">
        <f t="shared" ref="I1135" si="522">I1136</f>
        <v>0</v>
      </c>
    </row>
    <row r="1136" spans="1:9" ht="31.5">
      <c r="A1136" s="185" t="s">
        <v>90</v>
      </c>
      <c r="B1136" s="100"/>
      <c r="C1136" s="3" t="s">
        <v>47</v>
      </c>
      <c r="D1136" s="3" t="s">
        <v>24</v>
      </c>
      <c r="E1136" s="3" t="s">
        <v>673</v>
      </c>
      <c r="F1136" s="3" t="s">
        <v>49</v>
      </c>
      <c r="G1136" s="5">
        <v>1248.3</v>
      </c>
      <c r="H1136" s="5"/>
      <c r="I1136" s="5"/>
    </row>
    <row r="1137" spans="1:9" hidden="1">
      <c r="A1137" s="185" t="s">
        <v>395</v>
      </c>
      <c r="B1137" s="3"/>
      <c r="C1137" s="3" t="s">
        <v>47</v>
      </c>
      <c r="D1137" s="3" t="s">
        <v>47</v>
      </c>
      <c r="E1137" s="20"/>
      <c r="F1137" s="20"/>
      <c r="G1137" s="7">
        <f>G1138</f>
        <v>0</v>
      </c>
      <c r="H1137" s="7">
        <f t="shared" ref="H1137:I1140" si="523">H1138</f>
        <v>0</v>
      </c>
      <c r="I1137" s="7">
        <f t="shared" si="523"/>
        <v>0</v>
      </c>
    </row>
    <row r="1138" spans="1:9" s="93" customFormat="1" ht="31.5" hidden="1">
      <c r="A1138" s="169" t="s">
        <v>728</v>
      </c>
      <c r="B1138" s="170"/>
      <c r="C1138" s="170" t="s">
        <v>47</v>
      </c>
      <c r="D1138" s="170" t="s">
        <v>47</v>
      </c>
      <c r="E1138" s="171" t="s">
        <v>236</v>
      </c>
      <c r="F1138" s="172"/>
      <c r="G1138" s="173">
        <f>G1139</f>
        <v>0</v>
      </c>
      <c r="H1138" s="173">
        <f t="shared" si="523"/>
        <v>0</v>
      </c>
      <c r="I1138" s="173">
        <f t="shared" si="523"/>
        <v>0</v>
      </c>
    </row>
    <row r="1139" spans="1:9" hidden="1">
      <c r="A1139" s="185" t="s">
        <v>143</v>
      </c>
      <c r="B1139" s="66"/>
      <c r="C1139" s="66" t="s">
        <v>47</v>
      </c>
      <c r="D1139" s="66" t="s">
        <v>47</v>
      </c>
      <c r="E1139" s="66" t="s">
        <v>363</v>
      </c>
      <c r="F1139" s="115"/>
      <c r="G1139" s="38">
        <f>G1140</f>
        <v>0</v>
      </c>
      <c r="H1139" s="38">
        <f t="shared" si="523"/>
        <v>0</v>
      </c>
      <c r="I1139" s="38">
        <f t="shared" si="523"/>
        <v>0</v>
      </c>
    </row>
    <row r="1140" spans="1:9" ht="47.25" hidden="1">
      <c r="A1140" s="184" t="s">
        <v>840</v>
      </c>
      <c r="B1140" s="66"/>
      <c r="C1140" s="66" t="s">
        <v>47</v>
      </c>
      <c r="D1140" s="66" t="s">
        <v>47</v>
      </c>
      <c r="E1140" s="66" t="s">
        <v>385</v>
      </c>
      <c r="F1140" s="66"/>
      <c r="G1140" s="69">
        <f>G1141</f>
        <v>0</v>
      </c>
      <c r="H1140" s="69">
        <f t="shared" si="523"/>
        <v>0</v>
      </c>
      <c r="I1140" s="69">
        <f t="shared" si="523"/>
        <v>0</v>
      </c>
    </row>
    <row r="1141" spans="1:9" ht="31.5" hidden="1">
      <c r="A1141" s="68" t="s">
        <v>403</v>
      </c>
      <c r="B1141" s="66"/>
      <c r="C1141" s="66" t="s">
        <v>47</v>
      </c>
      <c r="D1141" s="66" t="s">
        <v>47</v>
      </c>
      <c r="E1141" s="66" t="s">
        <v>627</v>
      </c>
      <c r="F1141" s="66"/>
      <c r="G1141" s="69">
        <f>G1142+G1143+G1144</f>
        <v>0</v>
      </c>
      <c r="H1141" s="69">
        <f t="shared" ref="H1141:I1141" si="524">H1142+H1143+H1144</f>
        <v>0</v>
      </c>
      <c r="I1141" s="69">
        <f t="shared" si="524"/>
        <v>0</v>
      </c>
    </row>
    <row r="1142" spans="1:9" ht="47.25" hidden="1">
      <c r="A1142" s="116" t="s">
        <v>21</v>
      </c>
      <c r="B1142" s="67"/>
      <c r="C1142" s="66" t="s">
        <v>47</v>
      </c>
      <c r="D1142" s="66" t="s">
        <v>47</v>
      </c>
      <c r="E1142" s="66" t="s">
        <v>627</v>
      </c>
      <c r="F1142" s="66" t="s">
        <v>31</v>
      </c>
      <c r="G1142" s="69"/>
      <c r="H1142" s="69"/>
      <c r="I1142" s="69"/>
    </row>
    <row r="1143" spans="1:9" ht="31.5" hidden="1">
      <c r="A1143" s="68" t="s">
        <v>22</v>
      </c>
      <c r="B1143" s="67"/>
      <c r="C1143" s="66" t="s">
        <v>47</v>
      </c>
      <c r="D1143" s="66" t="s">
        <v>47</v>
      </c>
      <c r="E1143" s="66" t="s">
        <v>627</v>
      </c>
      <c r="F1143" s="66" t="s">
        <v>32</v>
      </c>
      <c r="G1143" s="69"/>
      <c r="H1143" s="5"/>
      <c r="I1143" s="5"/>
    </row>
    <row r="1144" spans="1:9" ht="31.5" hidden="1">
      <c r="A1144" s="185" t="s">
        <v>410</v>
      </c>
      <c r="B1144" s="100"/>
      <c r="C1144" s="66" t="s">
        <v>47</v>
      </c>
      <c r="D1144" s="66" t="s">
        <v>47</v>
      </c>
      <c r="E1144" s="66" t="s">
        <v>627</v>
      </c>
      <c r="F1144" s="66" t="s">
        <v>49</v>
      </c>
      <c r="G1144" s="5"/>
      <c r="H1144" s="5"/>
      <c r="I1144" s="5"/>
    </row>
    <row r="1145" spans="1:9">
      <c r="A1145" s="185" t="s">
        <v>119</v>
      </c>
      <c r="B1145" s="100"/>
      <c r="C1145" s="3" t="s">
        <v>9</v>
      </c>
      <c r="D1145" s="3"/>
      <c r="E1145" s="3"/>
      <c r="F1145" s="3"/>
      <c r="G1145" s="5">
        <f>G1146+G1179</f>
        <v>298783.2</v>
      </c>
      <c r="H1145" s="5">
        <f>H1146+H1179</f>
        <v>318074.60000000003</v>
      </c>
      <c r="I1145" s="5">
        <f>I1146+I1179</f>
        <v>322188</v>
      </c>
    </row>
    <row r="1146" spans="1:9">
      <c r="A1146" s="185" t="s">
        <v>75</v>
      </c>
      <c r="B1146" s="100"/>
      <c r="C1146" s="3" t="s">
        <v>9</v>
      </c>
      <c r="D1146" s="3" t="s">
        <v>17</v>
      </c>
      <c r="E1146" s="3"/>
      <c r="F1146" s="3"/>
      <c r="G1146" s="5">
        <f>G1147+G1157</f>
        <v>232544.30000000002</v>
      </c>
      <c r="H1146" s="5">
        <f t="shared" ref="H1146:I1146" si="525">H1147+H1157</f>
        <v>236580.7</v>
      </c>
      <c r="I1146" s="5">
        <f t="shared" si="525"/>
        <v>239444.1</v>
      </c>
    </row>
    <row r="1147" spans="1:9" s="93" customFormat="1" ht="31.5">
      <c r="A1147" s="85" t="s">
        <v>725</v>
      </c>
      <c r="B1147" s="124"/>
      <c r="C1147" s="90" t="s">
        <v>9</v>
      </c>
      <c r="D1147" s="90" t="s">
        <v>17</v>
      </c>
      <c r="E1147" s="90" t="s">
        <v>191</v>
      </c>
      <c r="F1147" s="94"/>
      <c r="G1147" s="95">
        <f>G1148</f>
        <v>800</v>
      </c>
      <c r="H1147" s="95">
        <f t="shared" ref="H1147:I1147" si="526">H1148</f>
        <v>800</v>
      </c>
      <c r="I1147" s="95">
        <f t="shared" si="526"/>
        <v>800</v>
      </c>
    </row>
    <row r="1148" spans="1:9">
      <c r="A1148" s="185" t="s">
        <v>143</v>
      </c>
      <c r="B1148" s="100"/>
      <c r="C1148" s="186" t="s">
        <v>9</v>
      </c>
      <c r="D1148" s="186" t="s">
        <v>17</v>
      </c>
      <c r="E1148" s="186" t="s">
        <v>192</v>
      </c>
      <c r="F1148" s="3"/>
      <c r="G1148" s="5">
        <f>G1153+G1149</f>
        <v>800</v>
      </c>
      <c r="H1148" s="5">
        <f t="shared" ref="H1148:I1148" si="527">H1153+H1149</f>
        <v>800</v>
      </c>
      <c r="I1148" s="5">
        <f t="shared" si="527"/>
        <v>800</v>
      </c>
    </row>
    <row r="1149" spans="1:9" ht="31.5" hidden="1">
      <c r="A1149" s="185" t="s">
        <v>293</v>
      </c>
      <c r="B1149" s="3"/>
      <c r="C1149" s="3" t="s">
        <v>9</v>
      </c>
      <c r="D1149" s="3" t="s">
        <v>17</v>
      </c>
      <c r="E1149" s="3" t="s">
        <v>294</v>
      </c>
      <c r="F1149" s="3"/>
      <c r="G1149" s="5">
        <f>G1150</f>
        <v>0</v>
      </c>
      <c r="H1149" s="5">
        <f>H1150</f>
        <v>0</v>
      </c>
      <c r="I1149" s="5">
        <f>I1150</f>
        <v>0</v>
      </c>
    </row>
    <row r="1150" spans="1:9" hidden="1">
      <c r="A1150" s="185" t="s">
        <v>204</v>
      </c>
      <c r="B1150" s="3"/>
      <c r="C1150" s="3" t="s">
        <v>9</v>
      </c>
      <c r="D1150" s="3" t="s">
        <v>17</v>
      </c>
      <c r="E1150" s="3" t="s">
        <v>295</v>
      </c>
      <c r="F1150" s="3"/>
      <c r="G1150" s="5">
        <f>G1151+G1152</f>
        <v>0</v>
      </c>
      <c r="H1150" s="5">
        <f t="shared" ref="H1150:I1150" si="528">H1151+H1152</f>
        <v>0</v>
      </c>
      <c r="I1150" s="5">
        <f t="shared" si="528"/>
        <v>0</v>
      </c>
    </row>
    <row r="1151" spans="1:9" ht="31.5" hidden="1">
      <c r="A1151" s="185" t="s">
        <v>22</v>
      </c>
      <c r="B1151" s="3"/>
      <c r="C1151" s="3" t="s">
        <v>9</v>
      </c>
      <c r="D1151" s="3" t="s">
        <v>17</v>
      </c>
      <c r="E1151" s="3" t="s">
        <v>295</v>
      </c>
      <c r="F1151" s="3" t="s">
        <v>32</v>
      </c>
      <c r="G1151" s="5"/>
      <c r="H1151" s="5"/>
      <c r="I1151" s="5"/>
    </row>
    <row r="1152" spans="1:9" ht="31.5" hidden="1">
      <c r="A1152" s="185" t="s">
        <v>410</v>
      </c>
      <c r="B1152" s="3"/>
      <c r="C1152" s="3" t="s">
        <v>9</v>
      </c>
      <c r="D1152" s="3" t="s">
        <v>17</v>
      </c>
      <c r="E1152" s="3" t="s">
        <v>295</v>
      </c>
      <c r="F1152" s="3" t="s">
        <v>49</v>
      </c>
      <c r="G1152" s="5"/>
      <c r="H1152" s="5"/>
      <c r="I1152" s="5"/>
    </row>
    <row r="1153" spans="1:9" ht="31.5">
      <c r="A1153" s="185" t="s">
        <v>357</v>
      </c>
      <c r="B1153" s="100"/>
      <c r="C1153" s="186" t="s">
        <v>9</v>
      </c>
      <c r="D1153" s="186" t="s">
        <v>17</v>
      </c>
      <c r="E1153" s="186" t="s">
        <v>288</v>
      </c>
      <c r="F1153" s="3"/>
      <c r="G1153" s="5">
        <f>G1154</f>
        <v>800</v>
      </c>
      <c r="H1153" s="5">
        <f>H1154</f>
        <v>800</v>
      </c>
      <c r="I1153" s="5">
        <f>I1154</f>
        <v>800</v>
      </c>
    </row>
    <row r="1154" spans="1:9" ht="47.25">
      <c r="A1154" s="185" t="s">
        <v>587</v>
      </c>
      <c r="B1154" s="100"/>
      <c r="C1154" s="186" t="s">
        <v>9</v>
      </c>
      <c r="D1154" s="186" t="s">
        <v>17</v>
      </c>
      <c r="E1154" s="186" t="s">
        <v>303</v>
      </c>
      <c r="F1154" s="3"/>
      <c r="G1154" s="5">
        <f>G1155+G1156</f>
        <v>800</v>
      </c>
      <c r="H1154" s="5">
        <f t="shared" ref="H1154:I1154" si="529">H1155+H1156</f>
        <v>800</v>
      </c>
      <c r="I1154" s="5">
        <f t="shared" si="529"/>
        <v>800</v>
      </c>
    </row>
    <row r="1155" spans="1:9" ht="47.25">
      <c r="A1155" s="185" t="s">
        <v>21</v>
      </c>
      <c r="B1155" s="64"/>
      <c r="C1155" s="186" t="s">
        <v>9</v>
      </c>
      <c r="D1155" s="186" t="s">
        <v>17</v>
      </c>
      <c r="E1155" s="186" t="s">
        <v>303</v>
      </c>
      <c r="F1155" s="20">
        <v>100</v>
      </c>
      <c r="G1155" s="7">
        <v>394.6</v>
      </c>
      <c r="H1155" s="7">
        <v>394.6</v>
      </c>
      <c r="I1155" s="7">
        <v>394.6</v>
      </c>
    </row>
    <row r="1156" spans="1:9" ht="31.5">
      <c r="A1156" s="185" t="s">
        <v>90</v>
      </c>
      <c r="B1156" s="64"/>
      <c r="C1156" s="186" t="s">
        <v>9</v>
      </c>
      <c r="D1156" s="186" t="s">
        <v>17</v>
      </c>
      <c r="E1156" s="186" t="s">
        <v>303</v>
      </c>
      <c r="F1156" s="20">
        <v>600</v>
      </c>
      <c r="G1156" s="7">
        <v>405.4</v>
      </c>
      <c r="H1156" s="7">
        <v>405.4</v>
      </c>
      <c r="I1156" s="7">
        <v>405.4</v>
      </c>
    </row>
    <row r="1157" spans="1:9" s="93" customFormat="1" ht="31.5">
      <c r="A1157" s="85" t="s">
        <v>730</v>
      </c>
      <c r="B1157" s="94"/>
      <c r="C1157" s="94" t="s">
        <v>9</v>
      </c>
      <c r="D1157" s="94" t="s">
        <v>17</v>
      </c>
      <c r="E1157" s="94" t="s">
        <v>238</v>
      </c>
      <c r="F1157" s="94"/>
      <c r="G1157" s="95">
        <f>G1165+G1158</f>
        <v>231744.30000000002</v>
      </c>
      <c r="H1157" s="95">
        <f t="shared" ref="H1157:I1157" si="530">H1165+H1158</f>
        <v>235780.7</v>
      </c>
      <c r="I1157" s="95">
        <f t="shared" si="530"/>
        <v>238644.1</v>
      </c>
    </row>
    <row r="1158" spans="1:9">
      <c r="A1158" s="185" t="s">
        <v>420</v>
      </c>
      <c r="B1158" s="100"/>
      <c r="C1158" s="3" t="s">
        <v>9</v>
      </c>
      <c r="D1158" s="3" t="s">
        <v>17</v>
      </c>
      <c r="E1158" s="3" t="s">
        <v>411</v>
      </c>
      <c r="F1158" s="3"/>
      <c r="G1158" s="5">
        <f>G1159</f>
        <v>956.4</v>
      </c>
      <c r="H1158" s="5">
        <f t="shared" ref="H1158:I1158" si="531">H1159</f>
        <v>0</v>
      </c>
      <c r="I1158" s="5">
        <f t="shared" si="531"/>
        <v>0</v>
      </c>
    </row>
    <row r="1159" spans="1:9">
      <c r="A1159" s="185" t="s">
        <v>421</v>
      </c>
      <c r="B1159" s="100"/>
      <c r="C1159" s="3" t="s">
        <v>9</v>
      </c>
      <c r="D1159" s="3" t="s">
        <v>17</v>
      </c>
      <c r="E1159" s="3" t="s">
        <v>422</v>
      </c>
      <c r="F1159" s="3"/>
      <c r="G1159" s="5">
        <f>G1162+G1160</f>
        <v>956.4</v>
      </c>
      <c r="H1159" s="5">
        <f t="shared" ref="H1159:I1159" si="532">H1162+H1160</f>
        <v>0</v>
      </c>
      <c r="I1159" s="5">
        <f t="shared" si="532"/>
        <v>0</v>
      </c>
    </row>
    <row r="1160" spans="1:9" ht="31.5">
      <c r="A1160" s="73" t="s">
        <v>853</v>
      </c>
      <c r="B1160" s="75"/>
      <c r="C1160" s="74" t="s">
        <v>9</v>
      </c>
      <c r="D1160" s="74" t="s">
        <v>17</v>
      </c>
      <c r="E1160" s="74" t="s">
        <v>854</v>
      </c>
      <c r="F1160" s="74"/>
      <c r="G1160" s="187">
        <f>SUM(G1161)</f>
        <v>822.8</v>
      </c>
      <c r="H1160" s="187">
        <f t="shared" ref="H1160:I1160" si="533">SUM(H1161)</f>
        <v>0</v>
      </c>
      <c r="I1160" s="187">
        <f t="shared" si="533"/>
        <v>0</v>
      </c>
    </row>
    <row r="1161" spans="1:9" ht="31.5">
      <c r="A1161" s="73" t="s">
        <v>22</v>
      </c>
      <c r="B1161" s="75"/>
      <c r="C1161" s="74" t="s">
        <v>9</v>
      </c>
      <c r="D1161" s="74" t="s">
        <v>17</v>
      </c>
      <c r="E1161" s="74" t="s">
        <v>854</v>
      </c>
      <c r="F1161" s="74" t="s">
        <v>32</v>
      </c>
      <c r="G1161" s="187">
        <f>822+0.8</f>
        <v>822.8</v>
      </c>
      <c r="H1161" s="187">
        <f>183.3+1.5-183.3-1.5</f>
        <v>0</v>
      </c>
      <c r="I1161" s="187">
        <v>0</v>
      </c>
    </row>
    <row r="1162" spans="1:9" ht="31.5">
      <c r="A1162" s="185" t="s">
        <v>595</v>
      </c>
      <c r="B1162" s="100"/>
      <c r="C1162" s="3" t="s">
        <v>9</v>
      </c>
      <c r="D1162" s="3" t="s">
        <v>17</v>
      </c>
      <c r="E1162" s="3" t="s">
        <v>594</v>
      </c>
      <c r="F1162" s="3"/>
      <c r="G1162" s="5">
        <f>SUM(G1163)+G1164</f>
        <v>133.6</v>
      </c>
      <c r="H1162" s="5">
        <f t="shared" ref="H1162:I1162" si="534">SUM(H1163)+H1164</f>
        <v>0</v>
      </c>
      <c r="I1162" s="5">
        <f t="shared" si="534"/>
        <v>0</v>
      </c>
    </row>
    <row r="1163" spans="1:9">
      <c r="A1163" s="185" t="s">
        <v>19</v>
      </c>
      <c r="B1163" s="100"/>
      <c r="C1163" s="3" t="s">
        <v>9</v>
      </c>
      <c r="D1163" s="3" t="s">
        <v>17</v>
      </c>
      <c r="E1163" s="3" t="s">
        <v>594</v>
      </c>
      <c r="F1163" s="3" t="s">
        <v>39</v>
      </c>
      <c r="G1163" s="5">
        <v>66.8</v>
      </c>
      <c r="H1163" s="5"/>
      <c r="I1163" s="5"/>
    </row>
    <row r="1164" spans="1:9" ht="31.5">
      <c r="A1164" s="185" t="s">
        <v>90</v>
      </c>
      <c r="B1164" s="100"/>
      <c r="C1164" s="3" t="s">
        <v>9</v>
      </c>
      <c r="D1164" s="3" t="s">
        <v>17</v>
      </c>
      <c r="E1164" s="3" t="s">
        <v>594</v>
      </c>
      <c r="F1164" s="3" t="s">
        <v>49</v>
      </c>
      <c r="G1164" s="5">
        <v>66.8</v>
      </c>
      <c r="H1164" s="5"/>
      <c r="I1164" s="5"/>
    </row>
    <row r="1165" spans="1:9">
      <c r="A1165" s="185" t="s">
        <v>143</v>
      </c>
      <c r="B1165" s="3"/>
      <c r="C1165" s="3" t="s">
        <v>9</v>
      </c>
      <c r="D1165" s="3" t="s">
        <v>17</v>
      </c>
      <c r="E1165" s="3" t="s">
        <v>412</v>
      </c>
      <c r="F1165" s="3"/>
      <c r="G1165" s="5">
        <f>G1166+G1172+G1176</f>
        <v>230787.90000000002</v>
      </c>
      <c r="H1165" s="5">
        <f t="shared" ref="H1165:I1165" si="535">H1166+H1172+H1176</f>
        <v>235780.7</v>
      </c>
      <c r="I1165" s="5">
        <f t="shared" si="535"/>
        <v>238644.1</v>
      </c>
    </row>
    <row r="1166" spans="1:9" ht="41.25" customHeight="1">
      <c r="A1166" s="185" t="s">
        <v>413</v>
      </c>
      <c r="B1166" s="3"/>
      <c r="C1166" s="3" t="s">
        <v>9</v>
      </c>
      <c r="D1166" s="3" t="s">
        <v>17</v>
      </c>
      <c r="E1166" s="3" t="s">
        <v>414</v>
      </c>
      <c r="F1166" s="3"/>
      <c r="G1166" s="5">
        <f>G1167</f>
        <v>227831.7</v>
      </c>
      <c r="H1166" s="5">
        <f t="shared" ref="H1166:I1166" si="536">H1167</f>
        <v>231100.2</v>
      </c>
      <c r="I1166" s="5">
        <f t="shared" si="536"/>
        <v>231100.2</v>
      </c>
    </row>
    <row r="1167" spans="1:9">
      <c r="A1167" s="185" t="s">
        <v>216</v>
      </c>
      <c r="B1167" s="3"/>
      <c r="C1167" s="3" t="s">
        <v>9</v>
      </c>
      <c r="D1167" s="3" t="s">
        <v>17</v>
      </c>
      <c r="E1167" s="3" t="s">
        <v>415</v>
      </c>
      <c r="F1167" s="3"/>
      <c r="G1167" s="5">
        <f>G1168+G1169+G1170+G1171</f>
        <v>227831.7</v>
      </c>
      <c r="H1167" s="5">
        <f t="shared" ref="H1167:I1167" si="537">H1168+H1169+H1170+H1171</f>
        <v>231100.2</v>
      </c>
      <c r="I1167" s="5">
        <f t="shared" si="537"/>
        <v>231100.2</v>
      </c>
    </row>
    <row r="1168" spans="1:9" ht="47.25">
      <c r="A1168" s="185" t="s">
        <v>21</v>
      </c>
      <c r="B1168" s="3"/>
      <c r="C1168" s="3" t="s">
        <v>9</v>
      </c>
      <c r="D1168" s="3" t="s">
        <v>17</v>
      </c>
      <c r="E1168" s="3" t="s">
        <v>415</v>
      </c>
      <c r="F1168" s="3" t="s">
        <v>31</v>
      </c>
      <c r="G1168" s="187">
        <v>105618.6</v>
      </c>
      <c r="H1168" s="187">
        <v>105618.6</v>
      </c>
      <c r="I1168" s="187">
        <v>105618.6</v>
      </c>
    </row>
    <row r="1169" spans="1:9" ht="31.5">
      <c r="A1169" s="185" t="s">
        <v>22</v>
      </c>
      <c r="B1169" s="3"/>
      <c r="C1169" s="3" t="s">
        <v>9</v>
      </c>
      <c r="D1169" s="3" t="s">
        <v>17</v>
      </c>
      <c r="E1169" s="3" t="s">
        <v>415</v>
      </c>
      <c r="F1169" s="3" t="s">
        <v>32</v>
      </c>
      <c r="G1169" s="196">
        <v>13711.6</v>
      </c>
      <c r="H1169" s="196">
        <v>14829.4</v>
      </c>
      <c r="I1169" s="196">
        <v>14840.8</v>
      </c>
    </row>
    <row r="1170" spans="1:9" ht="31.5">
      <c r="A1170" s="185" t="s">
        <v>90</v>
      </c>
      <c r="B1170" s="3"/>
      <c r="C1170" s="3" t="s">
        <v>9</v>
      </c>
      <c r="D1170" s="3" t="s">
        <v>17</v>
      </c>
      <c r="E1170" s="3" t="s">
        <v>415</v>
      </c>
      <c r="F1170" s="3" t="s">
        <v>49</v>
      </c>
      <c r="G1170" s="196">
        <v>108004.5</v>
      </c>
      <c r="H1170" s="196">
        <v>110039.1</v>
      </c>
      <c r="I1170" s="196">
        <v>110039.1</v>
      </c>
    </row>
    <row r="1171" spans="1:9">
      <c r="A1171" s="185" t="s">
        <v>10</v>
      </c>
      <c r="B1171" s="3"/>
      <c r="C1171" s="3" t="s">
        <v>9</v>
      </c>
      <c r="D1171" s="3" t="s">
        <v>17</v>
      </c>
      <c r="E1171" s="3" t="s">
        <v>415</v>
      </c>
      <c r="F1171" s="3" t="s">
        <v>36</v>
      </c>
      <c r="G1171" s="187">
        <v>497</v>
      </c>
      <c r="H1171" s="187">
        <v>613.1</v>
      </c>
      <c r="I1171" s="187">
        <v>601.70000000000005</v>
      </c>
    </row>
    <row r="1172" spans="1:9" ht="31.5">
      <c r="A1172" s="185" t="s">
        <v>739</v>
      </c>
      <c r="B1172" s="100"/>
      <c r="C1172" s="3" t="s">
        <v>9</v>
      </c>
      <c r="D1172" s="3" t="s">
        <v>17</v>
      </c>
      <c r="E1172" s="3" t="s">
        <v>419</v>
      </c>
      <c r="F1172" s="3"/>
      <c r="G1172" s="5">
        <f>G1173</f>
        <v>2956.2</v>
      </c>
      <c r="H1172" s="5">
        <f t="shared" ref="H1172:I1172" si="538">H1173</f>
        <v>1657</v>
      </c>
      <c r="I1172" s="5">
        <f t="shared" si="538"/>
        <v>1657</v>
      </c>
    </row>
    <row r="1173" spans="1:9">
      <c r="A1173" s="185" t="s">
        <v>18</v>
      </c>
      <c r="B1173" s="3"/>
      <c r="C1173" s="3" t="s">
        <v>9</v>
      </c>
      <c r="D1173" s="3" t="s">
        <v>17</v>
      </c>
      <c r="E1173" s="3" t="s">
        <v>673</v>
      </c>
      <c r="F1173" s="3"/>
      <c r="G1173" s="5">
        <f>G1174+G1175</f>
        <v>2956.2</v>
      </c>
      <c r="H1173" s="5">
        <f t="shared" ref="H1173:I1173" si="539">H1174+H1175</f>
        <v>1657</v>
      </c>
      <c r="I1173" s="5">
        <f t="shared" si="539"/>
        <v>1657</v>
      </c>
    </row>
    <row r="1174" spans="1:9" ht="31.5">
      <c r="A1174" s="185" t="s">
        <v>22</v>
      </c>
      <c r="B1174" s="100"/>
      <c r="C1174" s="3" t="s">
        <v>9</v>
      </c>
      <c r="D1174" s="3" t="s">
        <v>17</v>
      </c>
      <c r="E1174" s="3" t="s">
        <v>673</v>
      </c>
      <c r="F1174" s="3" t="s">
        <v>32</v>
      </c>
      <c r="G1174" s="187">
        <v>2378.6999999999998</v>
      </c>
      <c r="H1174" s="187">
        <v>1657</v>
      </c>
      <c r="I1174" s="187">
        <v>1657</v>
      </c>
    </row>
    <row r="1175" spans="1:9" ht="31.5">
      <c r="A1175" s="185" t="s">
        <v>90</v>
      </c>
      <c r="B1175" s="100"/>
      <c r="C1175" s="3" t="s">
        <v>9</v>
      </c>
      <c r="D1175" s="3" t="s">
        <v>17</v>
      </c>
      <c r="E1175" s="3" t="s">
        <v>673</v>
      </c>
      <c r="F1175" s="3" t="s">
        <v>49</v>
      </c>
      <c r="G1175" s="187">
        <f>796.6+60+23-302.1</f>
        <v>577.5</v>
      </c>
      <c r="H1175" s="187">
        <v>0</v>
      </c>
      <c r="I1175" s="187">
        <v>0</v>
      </c>
    </row>
    <row r="1176" spans="1:9" ht="78.75">
      <c r="A1176" s="185" t="s">
        <v>786</v>
      </c>
      <c r="B1176" s="3"/>
      <c r="C1176" s="3" t="s">
        <v>9</v>
      </c>
      <c r="D1176" s="3" t="s">
        <v>17</v>
      </c>
      <c r="E1176" s="3" t="s">
        <v>423</v>
      </c>
      <c r="F1176" s="3"/>
      <c r="G1176" s="5">
        <f>G1177</f>
        <v>0</v>
      </c>
      <c r="H1176" s="5">
        <f t="shared" ref="H1176:I1177" si="540">H1177</f>
        <v>3023.5</v>
      </c>
      <c r="I1176" s="5">
        <f t="shared" si="540"/>
        <v>5886.9</v>
      </c>
    </row>
    <row r="1177" spans="1:9">
      <c r="A1177" s="185" t="s">
        <v>18</v>
      </c>
      <c r="B1177" s="3"/>
      <c r="C1177" s="3" t="s">
        <v>9</v>
      </c>
      <c r="D1177" s="3" t="s">
        <v>17</v>
      </c>
      <c r="E1177" s="3" t="s">
        <v>674</v>
      </c>
      <c r="F1177" s="3"/>
      <c r="G1177" s="5">
        <f>G1178</f>
        <v>0</v>
      </c>
      <c r="H1177" s="5">
        <f t="shared" si="540"/>
        <v>3023.5</v>
      </c>
      <c r="I1177" s="5">
        <f t="shared" si="540"/>
        <v>5886.9</v>
      </c>
    </row>
    <row r="1178" spans="1:9" ht="31.5">
      <c r="A1178" s="185" t="s">
        <v>90</v>
      </c>
      <c r="B1178" s="3"/>
      <c r="C1178" s="3" t="s">
        <v>9</v>
      </c>
      <c r="D1178" s="3" t="s">
        <v>17</v>
      </c>
      <c r="E1178" s="3" t="s">
        <v>674</v>
      </c>
      <c r="F1178" s="3" t="s">
        <v>49</v>
      </c>
      <c r="G1178" s="5"/>
      <c r="H1178" s="5">
        <v>3023.5</v>
      </c>
      <c r="I1178" s="5">
        <v>5886.9</v>
      </c>
    </row>
    <row r="1179" spans="1:9">
      <c r="A1179" s="185" t="s">
        <v>424</v>
      </c>
      <c r="B1179" s="100"/>
      <c r="C1179" s="3" t="s">
        <v>9</v>
      </c>
      <c r="D1179" s="3" t="s">
        <v>7</v>
      </c>
      <c r="E1179" s="3"/>
      <c r="F1179" s="100"/>
      <c r="G1179" s="5">
        <f>G1180</f>
        <v>66238.899999999994</v>
      </c>
      <c r="H1179" s="5">
        <f t="shared" ref="H1179:I1180" si="541">H1180</f>
        <v>81493.900000000009</v>
      </c>
      <c r="I1179" s="5">
        <f t="shared" si="541"/>
        <v>82743.900000000009</v>
      </c>
    </row>
    <row r="1180" spans="1:9" s="93" customFormat="1" ht="31.5">
      <c r="A1180" s="85" t="s">
        <v>730</v>
      </c>
      <c r="B1180" s="124"/>
      <c r="C1180" s="94" t="s">
        <v>9</v>
      </c>
      <c r="D1180" s="94" t="s">
        <v>7</v>
      </c>
      <c r="E1180" s="94" t="s">
        <v>238</v>
      </c>
      <c r="F1180" s="124"/>
      <c r="G1180" s="95">
        <f>G1181</f>
        <v>66238.899999999994</v>
      </c>
      <c r="H1180" s="95">
        <f t="shared" si="541"/>
        <v>81493.900000000009</v>
      </c>
      <c r="I1180" s="95">
        <f t="shared" si="541"/>
        <v>82743.900000000009</v>
      </c>
    </row>
    <row r="1181" spans="1:9">
      <c r="A1181" s="185" t="s">
        <v>143</v>
      </c>
      <c r="B1181" s="3"/>
      <c r="C1181" s="3" t="s">
        <v>9</v>
      </c>
      <c r="D1181" s="3" t="s">
        <v>17</v>
      </c>
      <c r="E1181" s="3" t="s">
        <v>412</v>
      </c>
      <c r="F1181" s="100"/>
      <c r="G1181" s="5">
        <f>G1182+G1191+G1196+G1202</f>
        <v>66238.899999999994</v>
      </c>
      <c r="H1181" s="5">
        <f>H1182+H1191+H1196+H1202</f>
        <v>81493.900000000009</v>
      </c>
      <c r="I1181" s="5">
        <f>I1182+I1191+I1196+I1202</f>
        <v>82743.900000000009</v>
      </c>
    </row>
    <row r="1182" spans="1:9" ht="31.5">
      <c r="A1182" s="185" t="s">
        <v>425</v>
      </c>
      <c r="B1182" s="100"/>
      <c r="C1182" s="3" t="s">
        <v>9</v>
      </c>
      <c r="D1182" s="3" t="s">
        <v>7</v>
      </c>
      <c r="E1182" s="3" t="s">
        <v>426</v>
      </c>
      <c r="F1182" s="3"/>
      <c r="G1182" s="5">
        <f>G1183+G1186+G1189</f>
        <v>7613.9</v>
      </c>
      <c r="H1182" s="5">
        <f t="shared" ref="H1182:I1182" si="542">H1183+H1186+H1189</f>
        <v>10102.299999999999</v>
      </c>
      <c r="I1182" s="5">
        <f t="shared" si="542"/>
        <v>10102.299999999999</v>
      </c>
    </row>
    <row r="1183" spans="1:9">
      <c r="A1183" s="72" t="s">
        <v>27</v>
      </c>
      <c r="B1183" s="70"/>
      <c r="C1183" s="70" t="s">
        <v>9</v>
      </c>
      <c r="D1183" s="70" t="s">
        <v>7</v>
      </c>
      <c r="E1183" s="3" t="s">
        <v>427</v>
      </c>
      <c r="F1183" s="70"/>
      <c r="G1183" s="71">
        <f>+G1184+G1185</f>
        <v>7390.6</v>
      </c>
      <c r="H1183" s="71">
        <f t="shared" ref="H1183:I1183" si="543">+H1184+H1185</f>
        <v>9879</v>
      </c>
      <c r="I1183" s="71">
        <f t="shared" si="543"/>
        <v>9879</v>
      </c>
    </row>
    <row r="1184" spans="1:9" ht="47.25">
      <c r="A1184" s="72" t="s">
        <v>21</v>
      </c>
      <c r="B1184" s="70"/>
      <c r="C1184" s="70" t="s">
        <v>9</v>
      </c>
      <c r="D1184" s="70" t="s">
        <v>7</v>
      </c>
      <c r="E1184" s="3" t="s">
        <v>427</v>
      </c>
      <c r="F1184" s="70" t="s">
        <v>31</v>
      </c>
      <c r="G1184" s="197">
        <v>7389.6</v>
      </c>
      <c r="H1184" s="197">
        <v>9878</v>
      </c>
      <c r="I1184" s="197">
        <v>9878</v>
      </c>
    </row>
    <row r="1185" spans="1:9" ht="31.5">
      <c r="A1185" s="72" t="s">
        <v>22</v>
      </c>
      <c r="B1185" s="70"/>
      <c r="C1185" s="70" t="s">
        <v>9</v>
      </c>
      <c r="D1185" s="70" t="s">
        <v>7</v>
      </c>
      <c r="E1185" s="3" t="s">
        <v>427</v>
      </c>
      <c r="F1185" s="70" t="s">
        <v>32</v>
      </c>
      <c r="G1185" s="197">
        <v>1</v>
      </c>
      <c r="H1185" s="197">
        <v>1</v>
      </c>
      <c r="I1185" s="197">
        <v>1</v>
      </c>
    </row>
    <row r="1186" spans="1:9">
      <c r="A1186" s="72" t="s">
        <v>35</v>
      </c>
      <c r="B1186" s="70"/>
      <c r="C1186" s="70" t="s">
        <v>9</v>
      </c>
      <c r="D1186" s="70" t="s">
        <v>7</v>
      </c>
      <c r="E1186" s="3" t="s">
        <v>428</v>
      </c>
      <c r="F1186" s="70"/>
      <c r="G1186" s="71">
        <f>G1187+G1188</f>
        <v>74.400000000000006</v>
      </c>
      <c r="H1186" s="71">
        <f t="shared" ref="H1186:I1186" si="544">H1187+H1188</f>
        <v>74.400000000000006</v>
      </c>
      <c r="I1186" s="71">
        <f t="shared" si="544"/>
        <v>74.400000000000006</v>
      </c>
    </row>
    <row r="1187" spans="1:9" ht="31.5">
      <c r="A1187" s="72" t="s">
        <v>22</v>
      </c>
      <c r="B1187" s="70"/>
      <c r="C1187" s="70" t="s">
        <v>9</v>
      </c>
      <c r="D1187" s="70" t="s">
        <v>7</v>
      </c>
      <c r="E1187" s="3" t="s">
        <v>428</v>
      </c>
      <c r="F1187" s="70" t="s">
        <v>32</v>
      </c>
      <c r="G1187" s="197">
        <v>73</v>
      </c>
      <c r="H1187" s="197">
        <v>73</v>
      </c>
      <c r="I1187" s="197">
        <v>73</v>
      </c>
    </row>
    <row r="1188" spans="1:9">
      <c r="A1188" s="185" t="s">
        <v>10</v>
      </c>
      <c r="B1188" s="70"/>
      <c r="C1188" s="70" t="s">
        <v>9</v>
      </c>
      <c r="D1188" s="70" t="s">
        <v>7</v>
      </c>
      <c r="E1188" s="3" t="s">
        <v>428</v>
      </c>
      <c r="F1188" s="70" t="s">
        <v>36</v>
      </c>
      <c r="G1188" s="197">
        <v>1.4</v>
      </c>
      <c r="H1188" s="197">
        <v>1.4</v>
      </c>
      <c r="I1188" s="197">
        <v>1.4</v>
      </c>
    </row>
    <row r="1189" spans="1:9" ht="31.5">
      <c r="A1189" s="185" t="s">
        <v>38</v>
      </c>
      <c r="B1189" s="70"/>
      <c r="C1189" s="70" t="s">
        <v>9</v>
      </c>
      <c r="D1189" s="70" t="s">
        <v>7</v>
      </c>
      <c r="E1189" s="3" t="s">
        <v>429</v>
      </c>
      <c r="F1189" s="70"/>
      <c r="G1189" s="71">
        <f>SUM(G1190:G1190)</f>
        <v>148.9</v>
      </c>
      <c r="H1189" s="71">
        <f t="shared" ref="H1189:I1189" si="545">SUM(H1190:H1190)</f>
        <v>148.9</v>
      </c>
      <c r="I1189" s="71">
        <f t="shared" si="545"/>
        <v>148.9</v>
      </c>
    </row>
    <row r="1190" spans="1:9" ht="31.5">
      <c r="A1190" s="72" t="s">
        <v>22</v>
      </c>
      <c r="B1190" s="70"/>
      <c r="C1190" s="70" t="s">
        <v>9</v>
      </c>
      <c r="D1190" s="70" t="s">
        <v>7</v>
      </c>
      <c r="E1190" s="3" t="s">
        <v>429</v>
      </c>
      <c r="F1190" s="70" t="s">
        <v>32</v>
      </c>
      <c r="G1190" s="197">
        <v>148.9</v>
      </c>
      <c r="H1190" s="197">
        <v>148.9</v>
      </c>
      <c r="I1190" s="197">
        <v>148.9</v>
      </c>
    </row>
    <row r="1191" spans="1:9" ht="47.25">
      <c r="A1191" s="185" t="s">
        <v>855</v>
      </c>
      <c r="B1191" s="100"/>
      <c r="C1191" s="3" t="s">
        <v>9</v>
      </c>
      <c r="D1191" s="3" t="s">
        <v>7</v>
      </c>
      <c r="E1191" s="3" t="s">
        <v>430</v>
      </c>
      <c r="F1191" s="100"/>
      <c r="G1191" s="5">
        <f>G1192</f>
        <v>53815</v>
      </c>
      <c r="H1191" s="5">
        <f t="shared" ref="H1191:I1191" si="546">H1192</f>
        <v>63881.600000000006</v>
      </c>
      <c r="I1191" s="5">
        <f t="shared" si="546"/>
        <v>63881.600000000006</v>
      </c>
    </row>
    <row r="1192" spans="1:9">
      <c r="A1192" s="185" t="s">
        <v>216</v>
      </c>
      <c r="B1192" s="100"/>
      <c r="C1192" s="3" t="s">
        <v>9</v>
      </c>
      <c r="D1192" s="3" t="s">
        <v>7</v>
      </c>
      <c r="E1192" s="3" t="s">
        <v>431</v>
      </c>
      <c r="F1192" s="100"/>
      <c r="G1192" s="5">
        <f>G1193+G1194+G1195</f>
        <v>53815</v>
      </c>
      <c r="H1192" s="5">
        <f t="shared" ref="H1192:I1192" si="547">H1193+H1194+H1195</f>
        <v>63881.600000000006</v>
      </c>
      <c r="I1192" s="5">
        <f t="shared" si="547"/>
        <v>63881.600000000006</v>
      </c>
    </row>
    <row r="1193" spans="1:9" ht="47.25">
      <c r="A1193" s="185" t="s">
        <v>21</v>
      </c>
      <c r="B1193" s="100"/>
      <c r="C1193" s="3" t="s">
        <v>9</v>
      </c>
      <c r="D1193" s="3" t="s">
        <v>7</v>
      </c>
      <c r="E1193" s="3" t="s">
        <v>431</v>
      </c>
      <c r="F1193" s="3" t="s">
        <v>31</v>
      </c>
      <c r="G1193" s="187">
        <v>52512.1</v>
      </c>
      <c r="H1193" s="187">
        <v>61245.3</v>
      </c>
      <c r="I1193" s="187">
        <v>61245.3</v>
      </c>
    </row>
    <row r="1194" spans="1:9" ht="31.5">
      <c r="A1194" s="185" t="s">
        <v>22</v>
      </c>
      <c r="B1194" s="100"/>
      <c r="C1194" s="3" t="s">
        <v>9</v>
      </c>
      <c r="D1194" s="3" t="s">
        <v>7</v>
      </c>
      <c r="E1194" s="3" t="s">
        <v>431</v>
      </c>
      <c r="F1194" s="3" t="s">
        <v>32</v>
      </c>
      <c r="G1194" s="187">
        <v>1299.8</v>
      </c>
      <c r="H1194" s="187">
        <v>2633</v>
      </c>
      <c r="I1194" s="187">
        <v>2633</v>
      </c>
    </row>
    <row r="1195" spans="1:9">
      <c r="A1195" s="185" t="s">
        <v>10</v>
      </c>
      <c r="B1195" s="100"/>
      <c r="C1195" s="3" t="s">
        <v>9</v>
      </c>
      <c r="D1195" s="3" t="s">
        <v>7</v>
      </c>
      <c r="E1195" s="3" t="s">
        <v>431</v>
      </c>
      <c r="F1195" s="3" t="s">
        <v>36</v>
      </c>
      <c r="G1195" s="187">
        <v>3.1</v>
      </c>
      <c r="H1195" s="187">
        <v>3.3</v>
      </c>
      <c r="I1195" s="187">
        <v>3.3</v>
      </c>
    </row>
    <row r="1196" spans="1:9" ht="31.5">
      <c r="A1196" s="185" t="s">
        <v>416</v>
      </c>
      <c r="B1196" s="100"/>
      <c r="C1196" s="3" t="s">
        <v>9</v>
      </c>
      <c r="D1196" s="3" t="s">
        <v>7</v>
      </c>
      <c r="E1196" s="3" t="s">
        <v>417</v>
      </c>
      <c r="F1196" s="3"/>
      <c r="G1196" s="5">
        <f>G1197</f>
        <v>4610</v>
      </c>
      <c r="H1196" s="5">
        <f t="shared" ref="H1196:I1196" si="548">H1197</f>
        <v>7510</v>
      </c>
      <c r="I1196" s="5">
        <f t="shared" si="548"/>
        <v>8760</v>
      </c>
    </row>
    <row r="1197" spans="1:9">
      <c r="A1197" s="185" t="s">
        <v>18</v>
      </c>
      <c r="B1197" s="100"/>
      <c r="C1197" s="3" t="s">
        <v>9</v>
      </c>
      <c r="D1197" s="3" t="s">
        <v>7</v>
      </c>
      <c r="E1197" s="3" t="s">
        <v>418</v>
      </c>
      <c r="F1197" s="3"/>
      <c r="G1197" s="5">
        <f>SUM(G1198:G1201)</f>
        <v>4610</v>
      </c>
      <c r="H1197" s="5">
        <f t="shared" ref="H1197:I1197" si="549">SUM(H1198:H1201)</f>
        <v>7510</v>
      </c>
      <c r="I1197" s="5">
        <f t="shared" si="549"/>
        <v>8760</v>
      </c>
    </row>
    <row r="1198" spans="1:9" ht="47.25" hidden="1">
      <c r="A1198" s="72" t="s">
        <v>21</v>
      </c>
      <c r="B1198" s="100"/>
      <c r="C1198" s="3" t="s">
        <v>9</v>
      </c>
      <c r="D1198" s="3" t="s">
        <v>7</v>
      </c>
      <c r="E1198" s="3" t="s">
        <v>418</v>
      </c>
      <c r="F1198" s="3" t="s">
        <v>31</v>
      </c>
      <c r="G1198" s="5"/>
      <c r="H1198" s="5"/>
      <c r="I1198" s="5"/>
    </row>
    <row r="1199" spans="1:9" ht="31.5">
      <c r="A1199" s="185" t="s">
        <v>22</v>
      </c>
      <c r="B1199" s="100"/>
      <c r="C1199" s="3" t="s">
        <v>9</v>
      </c>
      <c r="D1199" s="3" t="s">
        <v>7</v>
      </c>
      <c r="E1199" s="3" t="s">
        <v>418</v>
      </c>
      <c r="F1199" s="3" t="s">
        <v>32</v>
      </c>
      <c r="G1199" s="187">
        <v>1880</v>
      </c>
      <c r="H1199" s="187">
        <v>2980</v>
      </c>
      <c r="I1199" s="187">
        <v>2980</v>
      </c>
    </row>
    <row r="1200" spans="1:9" hidden="1">
      <c r="A1200" s="185" t="s">
        <v>19</v>
      </c>
      <c r="B1200" s="100"/>
      <c r="C1200" s="3" t="s">
        <v>9</v>
      </c>
      <c r="D1200" s="3" t="s">
        <v>7</v>
      </c>
      <c r="E1200" s="3" t="s">
        <v>418</v>
      </c>
      <c r="F1200" s="3" t="s">
        <v>39</v>
      </c>
      <c r="G1200" s="187"/>
      <c r="H1200" s="187"/>
      <c r="I1200" s="187"/>
    </row>
    <row r="1201" spans="1:9" ht="31.5">
      <c r="A1201" s="185" t="s">
        <v>90</v>
      </c>
      <c r="B1201" s="100"/>
      <c r="C1201" s="3" t="s">
        <v>9</v>
      </c>
      <c r="D1201" s="3" t="s">
        <v>7</v>
      </c>
      <c r="E1201" s="3" t="s">
        <v>418</v>
      </c>
      <c r="F1201" s="3" t="s">
        <v>49</v>
      </c>
      <c r="G1201" s="187">
        <v>2730</v>
      </c>
      <c r="H1201" s="187">
        <v>4530</v>
      </c>
      <c r="I1201" s="187">
        <v>5780</v>
      </c>
    </row>
    <row r="1202" spans="1:9" ht="31.5">
      <c r="A1202" s="185" t="s">
        <v>739</v>
      </c>
      <c r="B1202" s="100"/>
      <c r="C1202" s="3" t="s">
        <v>9</v>
      </c>
      <c r="D1202" s="3" t="s">
        <v>7</v>
      </c>
      <c r="E1202" s="3" t="s">
        <v>419</v>
      </c>
      <c r="F1202" s="3"/>
      <c r="G1202" s="5">
        <f t="shared" ref="G1202:I1203" si="550">G1203</f>
        <v>200</v>
      </c>
      <c r="H1202" s="5">
        <f t="shared" si="550"/>
        <v>0</v>
      </c>
      <c r="I1202" s="5">
        <f t="shared" si="550"/>
        <v>0</v>
      </c>
    </row>
    <row r="1203" spans="1:9">
      <c r="A1203" s="185" t="s">
        <v>18</v>
      </c>
      <c r="B1203" s="100"/>
      <c r="C1203" s="3" t="s">
        <v>9</v>
      </c>
      <c r="D1203" s="3" t="s">
        <v>7</v>
      </c>
      <c r="E1203" s="3" t="s">
        <v>673</v>
      </c>
      <c r="F1203" s="3"/>
      <c r="G1203" s="5">
        <f t="shared" si="550"/>
        <v>200</v>
      </c>
      <c r="H1203" s="5">
        <f t="shared" si="550"/>
        <v>0</v>
      </c>
      <c r="I1203" s="5">
        <f t="shared" si="550"/>
        <v>0</v>
      </c>
    </row>
    <row r="1204" spans="1:9" ht="31.5">
      <c r="A1204" s="185" t="s">
        <v>22</v>
      </c>
      <c r="B1204" s="100"/>
      <c r="C1204" s="3" t="s">
        <v>9</v>
      </c>
      <c r="D1204" s="3" t="s">
        <v>7</v>
      </c>
      <c r="E1204" s="3" t="s">
        <v>673</v>
      </c>
      <c r="F1204" s="3" t="s">
        <v>32</v>
      </c>
      <c r="G1204" s="5">
        <v>200</v>
      </c>
      <c r="H1204" s="5"/>
      <c r="I1204" s="5"/>
    </row>
    <row r="1205" spans="1:9">
      <c r="A1205" s="59" t="s">
        <v>112</v>
      </c>
      <c r="B1205" s="118"/>
      <c r="C1205" s="56"/>
      <c r="D1205" s="56"/>
      <c r="E1205" s="56"/>
      <c r="F1205" s="56"/>
      <c r="G1205" s="62"/>
      <c r="H1205" s="62">
        <v>130000</v>
      </c>
      <c r="I1205" s="62">
        <v>250000</v>
      </c>
    </row>
    <row r="1206" spans="1:9">
      <c r="A1206" s="60" t="s">
        <v>432</v>
      </c>
      <c r="B1206" s="119"/>
      <c r="C1206" s="52"/>
      <c r="D1206" s="52"/>
      <c r="E1206" s="52"/>
      <c r="F1206" s="52"/>
      <c r="G1206" s="58">
        <f>G9+G34+G575+G626+G771+G858+G1114+G1205</f>
        <v>8783544.3999999985</v>
      </c>
      <c r="H1206" s="58">
        <f>H9+H34+H575+H626+H771+H858+H1114+H1205</f>
        <v>9183369.5</v>
      </c>
      <c r="I1206" s="58">
        <f>I9+I34+I575+I626+I771+I858+I1114+I1205</f>
        <v>10285001.099999998</v>
      </c>
    </row>
    <row r="1207" spans="1:9" ht="21" customHeight="1">
      <c r="G1207" s="25"/>
      <c r="H1207" s="25"/>
      <c r="I1207" s="25"/>
    </row>
    <row r="1208" spans="1:9" hidden="1">
      <c r="G1208" s="25">
        <v>8783544.4000000004</v>
      </c>
      <c r="H1208" s="25">
        <v>9183369.5</v>
      </c>
      <c r="I1208" s="25">
        <v>10285001.1</v>
      </c>
    </row>
    <row r="1209" spans="1:9" hidden="1">
      <c r="G1209" s="98"/>
      <c r="H1209" s="98"/>
      <c r="I1209" s="98"/>
    </row>
    <row r="1210" spans="1:9" hidden="1">
      <c r="G1210" s="149">
        <f>G1208-G1206</f>
        <v>0</v>
      </c>
      <c r="H1210" s="149">
        <f t="shared" ref="H1210:I1210" si="551">H1208-H1206</f>
        <v>0</v>
      </c>
      <c r="I1210" s="149">
        <f t="shared" si="551"/>
        <v>0</v>
      </c>
    </row>
    <row r="1212" spans="1:9">
      <c r="G1212" s="25"/>
      <c r="H1212" s="25"/>
      <c r="I1212" s="25"/>
    </row>
  </sheetData>
  <mergeCells count="5">
    <mergeCell ref="G7:G8"/>
    <mergeCell ref="H7:H8"/>
    <mergeCell ref="I7:I8"/>
    <mergeCell ref="A7:A8"/>
    <mergeCell ref="B7:F7"/>
  </mergeCells>
  <pageMargins left="0.47244094488188981" right="0.11811023622047245" top="0" bottom="0" header="0" footer="0"/>
  <pageSetup paperSize="9" scale="7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K60"/>
  <sheetViews>
    <sheetView zoomScale="90" zoomScaleNormal="90" workbookViewId="0">
      <pane xSplit="3" ySplit="7" topLeftCell="D8" activePane="bottomRight" state="frozen"/>
      <selection pane="topRight" activeCell="D1" sqref="D1"/>
      <selection pane="bottomLeft" activeCell="A9" sqref="A9"/>
      <selection pane="bottomRight" activeCell="I18" sqref="I18"/>
    </sheetView>
  </sheetViews>
  <sheetFormatPr defaultRowHeight="15.75"/>
  <cols>
    <col min="1" max="1" width="55.5703125" style="26" customWidth="1"/>
    <col min="2" max="3" width="12" style="27" customWidth="1"/>
    <col min="4" max="6" width="18.140625" style="27" customWidth="1"/>
    <col min="7" max="16384" width="9.140625" style="27"/>
  </cols>
  <sheetData>
    <row r="1" spans="1:11">
      <c r="A1" s="161"/>
      <c r="B1" s="162"/>
      <c r="C1" s="163"/>
      <c r="D1" s="162"/>
      <c r="E1" s="164"/>
      <c r="F1" s="159" t="s">
        <v>689</v>
      </c>
      <c r="G1" s="159"/>
      <c r="H1" s="159"/>
      <c r="I1" s="159"/>
      <c r="J1" s="159"/>
    </row>
    <row r="2" spans="1:11" ht="15.75" customHeight="1">
      <c r="A2" s="161"/>
      <c r="B2" s="162"/>
      <c r="C2" s="163"/>
      <c r="D2" s="162"/>
      <c r="E2" s="163"/>
      <c r="F2" s="166" t="s">
        <v>685</v>
      </c>
      <c r="G2" s="160"/>
      <c r="H2" s="160"/>
      <c r="I2" s="160"/>
      <c r="J2" s="160"/>
    </row>
    <row r="3" spans="1:11" ht="15.75" customHeight="1">
      <c r="A3" s="161"/>
      <c r="B3" s="162"/>
      <c r="C3" s="163"/>
      <c r="D3" s="162"/>
      <c r="E3" s="163"/>
      <c r="F3" s="166" t="s">
        <v>686</v>
      </c>
      <c r="G3" s="160"/>
      <c r="H3" s="160"/>
      <c r="I3" s="160"/>
      <c r="J3" s="160"/>
    </row>
    <row r="4" spans="1:11">
      <c r="A4" s="161"/>
      <c r="B4" s="162"/>
      <c r="C4" s="163"/>
      <c r="D4" s="162"/>
      <c r="E4" s="163"/>
      <c r="F4" s="166" t="s">
        <v>690</v>
      </c>
      <c r="G4" s="158"/>
      <c r="I4" s="162"/>
      <c r="J4" s="165"/>
    </row>
    <row r="5" spans="1:11" ht="46.5" customHeight="1">
      <c r="A5" s="234" t="s">
        <v>694</v>
      </c>
      <c r="B5" s="235"/>
      <c r="C5" s="235"/>
      <c r="D5" s="236"/>
      <c r="E5" s="236"/>
      <c r="F5" s="236"/>
    </row>
    <row r="6" spans="1:11">
      <c r="D6" s="28"/>
      <c r="E6" s="28"/>
      <c r="F6" s="28" t="s">
        <v>105</v>
      </c>
    </row>
    <row r="7" spans="1:11" ht="27" customHeight="1">
      <c r="A7" s="29" t="s">
        <v>51</v>
      </c>
      <c r="B7" s="30" t="s">
        <v>55</v>
      </c>
      <c r="C7" s="30" t="s">
        <v>56</v>
      </c>
      <c r="D7" s="18" t="s">
        <v>695</v>
      </c>
      <c r="E7" s="18" t="s">
        <v>696</v>
      </c>
      <c r="F7" s="18" t="s">
        <v>697</v>
      </c>
    </row>
    <row r="8" spans="1:11" s="34" customFormat="1">
      <c r="A8" s="31" t="s">
        <v>29</v>
      </c>
      <c r="B8" s="32" t="s">
        <v>17</v>
      </c>
      <c r="C8" s="32" t="s">
        <v>15</v>
      </c>
      <c r="D8" s="33">
        <f>SUM(D9:D15)</f>
        <v>543488.39999999991</v>
      </c>
      <c r="E8" s="33">
        <f>SUM(E9:E15)</f>
        <v>596159.70000000007</v>
      </c>
      <c r="F8" s="33">
        <f>SUM(F9:F15)</f>
        <v>675195</v>
      </c>
    </row>
    <row r="9" spans="1:11" ht="47.25">
      <c r="A9" s="35" t="s">
        <v>57</v>
      </c>
      <c r="B9" s="36" t="s">
        <v>17</v>
      </c>
      <c r="C9" s="36" t="s">
        <v>20</v>
      </c>
      <c r="D9" s="37">
        <f>Ведомственная!G36</f>
        <v>7595.6</v>
      </c>
      <c r="E9" s="37">
        <f>Ведомственная!H36</f>
        <v>7595.6</v>
      </c>
      <c r="F9" s="37">
        <f>Ведомственная!I36</f>
        <v>7595.6</v>
      </c>
    </row>
    <row r="10" spans="1:11" ht="63">
      <c r="A10" s="35" t="s">
        <v>58</v>
      </c>
      <c r="B10" s="36" t="s">
        <v>17</v>
      </c>
      <c r="C10" s="36" t="s">
        <v>24</v>
      </c>
      <c r="D10" s="37">
        <f>Ведомственная!G11</f>
        <v>38157.5</v>
      </c>
      <c r="E10" s="37">
        <f>Ведомственная!H11</f>
        <v>39743.599999999999</v>
      </c>
      <c r="F10" s="37">
        <f>Ведомственная!I11</f>
        <v>39743.599999999999</v>
      </c>
    </row>
    <row r="11" spans="1:11" ht="63">
      <c r="A11" s="35" t="s">
        <v>59</v>
      </c>
      <c r="B11" s="36" t="s">
        <v>17</v>
      </c>
      <c r="C11" s="36" t="s">
        <v>7</v>
      </c>
      <c r="D11" s="37">
        <f>Ведомственная!G42</f>
        <v>325815.99999999994</v>
      </c>
      <c r="E11" s="37">
        <f>Ведомственная!H42</f>
        <v>348749.8</v>
      </c>
      <c r="F11" s="37">
        <f>Ведомственная!I42</f>
        <v>348749.8</v>
      </c>
      <c r="H11" s="44"/>
      <c r="I11" s="44"/>
      <c r="J11" s="44"/>
      <c r="K11" s="44"/>
    </row>
    <row r="12" spans="1:11">
      <c r="A12" s="35" t="s">
        <v>60</v>
      </c>
      <c r="B12" s="36" t="s">
        <v>17</v>
      </c>
      <c r="C12" s="36" t="s">
        <v>61</v>
      </c>
      <c r="D12" s="37">
        <f>Ведомственная!G66</f>
        <v>162.19999999999999</v>
      </c>
      <c r="E12" s="37">
        <f>Ведомственная!H66</f>
        <v>10.9</v>
      </c>
      <c r="F12" s="37">
        <f>Ведомственная!I66</f>
        <v>11.8</v>
      </c>
      <c r="H12" s="44"/>
      <c r="I12" s="44"/>
      <c r="J12" s="44"/>
      <c r="K12" s="44"/>
    </row>
    <row r="13" spans="1:11" ht="47.25">
      <c r="A13" s="35" t="s">
        <v>40</v>
      </c>
      <c r="B13" s="36" t="s">
        <v>17</v>
      </c>
      <c r="C13" s="36" t="s">
        <v>26</v>
      </c>
      <c r="D13" s="37">
        <f>Ведомственная!G577</f>
        <v>67242.900000000009</v>
      </c>
      <c r="E13" s="37">
        <f>Ведомственная!H577</f>
        <v>72128.700000000012</v>
      </c>
      <c r="F13" s="37">
        <f>Ведомственная!I577</f>
        <v>72128.700000000012</v>
      </c>
      <c r="H13" s="44"/>
      <c r="I13" s="44"/>
      <c r="J13" s="44"/>
      <c r="K13" s="44"/>
    </row>
    <row r="14" spans="1:11">
      <c r="A14" s="35" t="s">
        <v>50</v>
      </c>
      <c r="B14" s="36" t="s">
        <v>17</v>
      </c>
      <c r="C14" s="36" t="s">
        <v>62</v>
      </c>
      <c r="D14" s="37">
        <f>Ведомственная!G584</f>
        <v>5000</v>
      </c>
      <c r="E14" s="37">
        <f>Ведомственная!H584</f>
        <v>5000</v>
      </c>
      <c r="F14" s="37">
        <f>Ведомственная!I584</f>
        <v>5000</v>
      </c>
      <c r="H14" s="44"/>
      <c r="I14" s="44"/>
      <c r="J14" s="44"/>
      <c r="K14" s="44"/>
    </row>
    <row r="15" spans="1:11">
      <c r="A15" s="35" t="s">
        <v>33</v>
      </c>
      <c r="B15" s="36" t="s">
        <v>17</v>
      </c>
      <c r="C15" s="36" t="s">
        <v>34</v>
      </c>
      <c r="D15" s="37">
        <f>Ведомственная!G19+Ведомственная!G70+Ведомственная!G588</f>
        <v>99514.2</v>
      </c>
      <c r="E15" s="37">
        <f>Ведомственная!H19+Ведомственная!H70+Ведомственная!H588</f>
        <v>122931.09999999999</v>
      </c>
      <c r="F15" s="37">
        <f>Ведомственная!I19+Ведомственная!I70+Ведомственная!I588</f>
        <v>201965.5</v>
      </c>
    </row>
    <row r="16" spans="1:11" s="34" customFormat="1" ht="31.5">
      <c r="A16" s="31" t="s">
        <v>91</v>
      </c>
      <c r="B16" s="32" t="s">
        <v>24</v>
      </c>
      <c r="C16" s="32" t="s">
        <v>15</v>
      </c>
      <c r="D16" s="33">
        <f>SUM(D17:D20)</f>
        <v>89124.700000000012</v>
      </c>
      <c r="E16" s="33">
        <f t="shared" ref="E16:F16" si="0">SUM(E17:E20)</f>
        <v>127220.90000000001</v>
      </c>
      <c r="F16" s="33">
        <f t="shared" si="0"/>
        <v>136317.1</v>
      </c>
    </row>
    <row r="17" spans="1:6">
      <c r="A17" s="35" t="s">
        <v>63</v>
      </c>
      <c r="B17" s="36" t="s">
        <v>24</v>
      </c>
      <c r="C17" s="36" t="s">
        <v>7</v>
      </c>
      <c r="D17" s="37">
        <f>Ведомственная!G117</f>
        <v>8740.1</v>
      </c>
      <c r="E17" s="37">
        <f>Ведомственная!H117</f>
        <v>9245.6</v>
      </c>
      <c r="F17" s="37">
        <f>Ведомственная!I117</f>
        <v>9641.7000000000007</v>
      </c>
    </row>
    <row r="18" spans="1:6">
      <c r="A18" s="35" t="s">
        <v>114</v>
      </c>
      <c r="B18" s="36" t="s">
        <v>24</v>
      </c>
      <c r="C18" s="36" t="s">
        <v>64</v>
      </c>
      <c r="D18" s="37">
        <f>Ведомственная!G126</f>
        <v>44084.700000000004</v>
      </c>
      <c r="E18" s="37">
        <f>Ведомственная!H126</f>
        <v>58804.500000000007</v>
      </c>
      <c r="F18" s="37">
        <f>Ведомственная!I126</f>
        <v>58804.500000000007</v>
      </c>
    </row>
    <row r="19" spans="1:6" ht="47.25">
      <c r="A19" s="2" t="s">
        <v>115</v>
      </c>
      <c r="B19" s="36" t="s">
        <v>24</v>
      </c>
      <c r="C19" s="36" t="s">
        <v>14</v>
      </c>
      <c r="D19" s="37">
        <f>Ведомственная!G140</f>
        <v>31373.3</v>
      </c>
      <c r="E19" s="37">
        <f>Ведомственная!H140</f>
        <v>57953</v>
      </c>
      <c r="F19" s="37">
        <f>Ведомственная!I140</f>
        <v>66653.100000000006</v>
      </c>
    </row>
    <row r="20" spans="1:6" ht="31.5">
      <c r="A20" s="2" t="s">
        <v>680</v>
      </c>
      <c r="B20" s="36" t="s">
        <v>24</v>
      </c>
      <c r="C20" s="36" t="s">
        <v>679</v>
      </c>
      <c r="D20" s="38">
        <f>Ведомственная!G170</f>
        <v>4926.5999999999995</v>
      </c>
      <c r="E20" s="38">
        <f>Ведомственная!H170</f>
        <v>1217.8000000000002</v>
      </c>
      <c r="F20" s="38">
        <f>Ведомственная!I170</f>
        <v>1217.8000000000002</v>
      </c>
    </row>
    <row r="21" spans="1:6" s="34" customFormat="1">
      <c r="A21" s="31" t="s">
        <v>6</v>
      </c>
      <c r="B21" s="32" t="s">
        <v>7</v>
      </c>
      <c r="C21" s="32" t="s">
        <v>15</v>
      </c>
      <c r="D21" s="33">
        <f>SUM(D22:D24)</f>
        <v>879360.6</v>
      </c>
      <c r="E21" s="33">
        <f>SUM(E22:E24)</f>
        <v>756391.3</v>
      </c>
      <c r="F21" s="33">
        <f>SUM(F22:F24)</f>
        <v>756113.20000000007</v>
      </c>
    </row>
    <row r="22" spans="1:6">
      <c r="A22" s="35" t="s">
        <v>8</v>
      </c>
      <c r="B22" s="36" t="s">
        <v>7</v>
      </c>
      <c r="C22" s="36" t="s">
        <v>9</v>
      </c>
      <c r="D22" s="37">
        <f>Ведомственная!G183</f>
        <v>385800</v>
      </c>
      <c r="E22" s="37">
        <f>Ведомственная!H183</f>
        <v>484176</v>
      </c>
      <c r="F22" s="37">
        <f>Ведомственная!I183</f>
        <v>484176</v>
      </c>
    </row>
    <row r="23" spans="1:6">
      <c r="A23" s="35" t="s">
        <v>65</v>
      </c>
      <c r="B23" s="36" t="s">
        <v>7</v>
      </c>
      <c r="C23" s="36" t="s">
        <v>64</v>
      </c>
      <c r="D23" s="37">
        <f>Ведомственная!G205</f>
        <v>462441.19999999995</v>
      </c>
      <c r="E23" s="37">
        <f>Ведомственная!H205</f>
        <v>245382.5</v>
      </c>
      <c r="F23" s="37">
        <f>Ведомственная!I205</f>
        <v>245104.4</v>
      </c>
    </row>
    <row r="24" spans="1:6">
      <c r="A24" s="35" t="s">
        <v>11</v>
      </c>
      <c r="B24" s="36" t="s">
        <v>7</v>
      </c>
      <c r="C24" s="36" t="s">
        <v>12</v>
      </c>
      <c r="D24" s="37">
        <f>Ведомственная!G280</f>
        <v>31119.4</v>
      </c>
      <c r="E24" s="37">
        <f>Ведомственная!H280</f>
        <v>26832.799999999999</v>
      </c>
      <c r="F24" s="37">
        <f>Ведомственная!I280</f>
        <v>26832.799999999999</v>
      </c>
    </row>
    <row r="25" spans="1:6" ht="14.25" customHeight="1">
      <c r="A25" s="31" t="s">
        <v>92</v>
      </c>
      <c r="B25" s="32" t="s">
        <v>61</v>
      </c>
      <c r="C25" s="32" t="s">
        <v>15</v>
      </c>
      <c r="D25" s="33">
        <f>SUM(D26:D29)</f>
        <v>580145.29999999993</v>
      </c>
      <c r="E25" s="33">
        <f>SUM(E26:E29)</f>
        <v>588773.19999999995</v>
      </c>
      <c r="F25" s="33">
        <f>SUM(F26:F29)</f>
        <v>1348164.9999999998</v>
      </c>
    </row>
    <row r="26" spans="1:6">
      <c r="A26" s="35" t="s">
        <v>66</v>
      </c>
      <c r="B26" s="36" t="s">
        <v>61</v>
      </c>
      <c r="C26" s="36" t="s">
        <v>17</v>
      </c>
      <c r="D26" s="37">
        <f>Ведомственная!G322</f>
        <v>0</v>
      </c>
      <c r="E26" s="37">
        <f>Ведомственная!H322</f>
        <v>39976.400000000001</v>
      </c>
      <c r="F26" s="37">
        <f>Ведомственная!I322</f>
        <v>31231.200000000001</v>
      </c>
    </row>
    <row r="27" spans="1:6">
      <c r="A27" s="35" t="s">
        <v>67</v>
      </c>
      <c r="B27" s="36" t="s">
        <v>61</v>
      </c>
      <c r="C27" s="36" t="s">
        <v>20</v>
      </c>
      <c r="D27" s="37">
        <f>Ведомственная!G332</f>
        <v>40822.6</v>
      </c>
      <c r="E27" s="37">
        <f>Ведомственная!H332</f>
        <v>105843.2</v>
      </c>
      <c r="F27" s="37">
        <f>Ведомственная!I332</f>
        <v>869897.89999999991</v>
      </c>
    </row>
    <row r="28" spans="1:6">
      <c r="A28" s="35" t="s">
        <v>68</v>
      </c>
      <c r="B28" s="36" t="s">
        <v>61</v>
      </c>
      <c r="C28" s="36" t="s">
        <v>24</v>
      </c>
      <c r="D28" s="38">
        <f>Ведомственная!G378</f>
        <v>487108.5</v>
      </c>
      <c r="E28" s="38">
        <f>Ведомственная!H378</f>
        <v>407132.89999999997</v>
      </c>
      <c r="F28" s="38">
        <f>Ведомственная!I378</f>
        <v>404542.1</v>
      </c>
    </row>
    <row r="29" spans="1:6" ht="31.5">
      <c r="A29" s="35" t="s">
        <v>69</v>
      </c>
      <c r="B29" s="36" t="s">
        <v>61</v>
      </c>
      <c r="C29" s="36" t="s">
        <v>61</v>
      </c>
      <c r="D29" s="38">
        <f>Ведомственная!G489</f>
        <v>52214.200000000004</v>
      </c>
      <c r="E29" s="38">
        <f>Ведомственная!H489</f>
        <v>35820.699999999997</v>
      </c>
      <c r="F29" s="38">
        <f>Ведомственная!I489</f>
        <v>42493.8</v>
      </c>
    </row>
    <row r="30" spans="1:6" s="34" customFormat="1">
      <c r="A30" s="31" t="s">
        <v>103</v>
      </c>
      <c r="B30" s="32" t="s">
        <v>26</v>
      </c>
      <c r="C30" s="32" t="s">
        <v>15</v>
      </c>
      <c r="D30" s="33">
        <f>SUM(D31:D32)</f>
        <v>46342.3</v>
      </c>
      <c r="E30" s="33">
        <f>SUM(E31:E32)</f>
        <v>31355.3</v>
      </c>
      <c r="F30" s="33">
        <f>SUM(F31:F32)</f>
        <v>40346.199999999997</v>
      </c>
    </row>
    <row r="31" spans="1:6" ht="31.5">
      <c r="A31" s="35" t="s">
        <v>94</v>
      </c>
      <c r="B31" s="36" t="s">
        <v>26</v>
      </c>
      <c r="C31" s="36" t="s">
        <v>24</v>
      </c>
      <c r="D31" s="37">
        <f>Ведомственная!G508</f>
        <v>15742.300000000001</v>
      </c>
      <c r="E31" s="37">
        <f>Ведомственная!H508</f>
        <v>17624.099999999999</v>
      </c>
      <c r="F31" s="37">
        <f>Ведомственная!I508</f>
        <v>17624.099999999999</v>
      </c>
    </row>
    <row r="32" spans="1:6">
      <c r="A32" s="35" t="s">
        <v>70</v>
      </c>
      <c r="B32" s="36" t="s">
        <v>26</v>
      </c>
      <c r="C32" s="36" t="s">
        <v>61</v>
      </c>
      <c r="D32" s="37">
        <f>Ведомственная!G517+Ведомственная!G603</f>
        <v>30600</v>
      </c>
      <c r="E32" s="37">
        <f>Ведомственная!H517+Ведомственная!H603</f>
        <v>13731.2</v>
      </c>
      <c r="F32" s="37">
        <f>Ведомственная!I517+Ведомственная!I603</f>
        <v>22722.100000000002</v>
      </c>
    </row>
    <row r="33" spans="1:6" s="34" customFormat="1">
      <c r="A33" s="31" t="s">
        <v>46</v>
      </c>
      <c r="B33" s="32" t="s">
        <v>47</v>
      </c>
      <c r="C33" s="32" t="s">
        <v>15</v>
      </c>
      <c r="D33" s="33">
        <f>SUM(D34:D39)</f>
        <v>4369607.3</v>
      </c>
      <c r="E33" s="33">
        <f>SUM(E34:E39)</f>
        <v>4741570.3999999994</v>
      </c>
      <c r="F33" s="33">
        <f>SUM(F34:F39)</f>
        <v>4642113.8</v>
      </c>
    </row>
    <row r="34" spans="1:6">
      <c r="A34" s="35" t="s">
        <v>71</v>
      </c>
      <c r="B34" s="36" t="s">
        <v>47</v>
      </c>
      <c r="C34" s="36" t="s">
        <v>17</v>
      </c>
      <c r="D34" s="37">
        <f>Ведомственная!G860</f>
        <v>1361715.8</v>
      </c>
      <c r="E34" s="37">
        <f>Ведомственная!H860</f>
        <v>1473031.7</v>
      </c>
      <c r="F34" s="37">
        <f>Ведомственная!I860</f>
        <v>1459933.7</v>
      </c>
    </row>
    <row r="35" spans="1:6">
      <c r="A35" s="35" t="s">
        <v>72</v>
      </c>
      <c r="B35" s="36" t="s">
        <v>47</v>
      </c>
      <c r="C35" s="36" t="s">
        <v>20</v>
      </c>
      <c r="D35" s="37">
        <f>Ведомственная!G901</f>
        <v>2433179.4999999995</v>
      </c>
      <c r="E35" s="37">
        <f>Ведомственная!H901</f>
        <v>2679535.7999999998</v>
      </c>
      <c r="F35" s="37">
        <f>Ведомственная!I901</f>
        <v>2583828.7999999998</v>
      </c>
    </row>
    <row r="36" spans="1:6">
      <c r="A36" s="35" t="s">
        <v>48</v>
      </c>
      <c r="B36" s="36" t="s">
        <v>47</v>
      </c>
      <c r="C36" s="36" t="s">
        <v>24</v>
      </c>
      <c r="D36" s="37">
        <f>Ведомственная!G978+Ведомственная!G1116</f>
        <v>416596.8</v>
      </c>
      <c r="E36" s="37">
        <f>Ведомственная!H978+Ведомственная!H1116</f>
        <v>434767.1</v>
      </c>
      <c r="F36" s="37">
        <f>Ведомственная!I978+Ведомственная!I1116</f>
        <v>432184.8</v>
      </c>
    </row>
    <row r="37" spans="1:6" ht="31.5">
      <c r="A37" s="2" t="s">
        <v>113</v>
      </c>
      <c r="B37" s="36" t="s">
        <v>47</v>
      </c>
      <c r="C37" s="36" t="s">
        <v>61</v>
      </c>
      <c r="D37" s="38">
        <f>Ведомственная!G608+Ведомственная!G628</f>
        <v>273.2</v>
      </c>
      <c r="E37" s="38">
        <f>Ведомственная!H608+Ведомственная!H628</f>
        <v>273.2</v>
      </c>
      <c r="F37" s="38">
        <f>Ведомственная!I608+Ведомственная!I628</f>
        <v>273.2</v>
      </c>
    </row>
    <row r="38" spans="1:6">
      <c r="A38" s="35" t="s">
        <v>73</v>
      </c>
      <c r="B38" s="36" t="s">
        <v>47</v>
      </c>
      <c r="C38" s="36" t="s">
        <v>47</v>
      </c>
      <c r="D38" s="37">
        <f>Ведомственная!G773+Ведомственная!G1000+Ведомственная!G1137</f>
        <v>5101.5</v>
      </c>
      <c r="E38" s="37">
        <f>Ведомственная!H773+Ведомственная!H1000+Ведомственная!H1137</f>
        <v>5101.5</v>
      </c>
      <c r="F38" s="37">
        <f>Ведомственная!I773+Ведомственная!I1000+Ведомственная!I1137</f>
        <v>8801.7999999999993</v>
      </c>
    </row>
    <row r="39" spans="1:6">
      <c r="A39" s="35" t="s">
        <v>74</v>
      </c>
      <c r="B39" s="36" t="s">
        <v>47</v>
      </c>
      <c r="C39" s="36" t="s">
        <v>64</v>
      </c>
      <c r="D39" s="37">
        <f>Ведомственная!G1026+Ведомственная!G531</f>
        <v>152740.5</v>
      </c>
      <c r="E39" s="37">
        <f>Ведомственная!H1026+Ведомственная!H531</f>
        <v>148861.09999999998</v>
      </c>
      <c r="F39" s="37">
        <f>Ведомственная!I1026+Ведомственная!I531</f>
        <v>157091.5</v>
      </c>
    </row>
    <row r="40" spans="1:6" s="34" customFormat="1">
      <c r="A40" s="31" t="s">
        <v>104</v>
      </c>
      <c r="B40" s="32" t="s">
        <v>9</v>
      </c>
      <c r="C40" s="32" t="s">
        <v>15</v>
      </c>
      <c r="D40" s="33">
        <f>SUM(D41:D42)</f>
        <v>298783.2</v>
      </c>
      <c r="E40" s="33">
        <f>SUM(E41:E42)</f>
        <v>346474.60000000003</v>
      </c>
      <c r="F40" s="33">
        <f>SUM(F41:F42)</f>
        <v>360588</v>
      </c>
    </row>
    <row r="41" spans="1:6">
      <c r="A41" s="35" t="s">
        <v>75</v>
      </c>
      <c r="B41" s="36" t="s">
        <v>9</v>
      </c>
      <c r="C41" s="36" t="s">
        <v>17</v>
      </c>
      <c r="D41" s="37">
        <f>Ведомственная!G1146+Ведомственная!G538</f>
        <v>232544.30000000002</v>
      </c>
      <c r="E41" s="37">
        <f>Ведомственная!H1146+Ведомственная!H538</f>
        <v>264980.7</v>
      </c>
      <c r="F41" s="37">
        <f>Ведомственная!I1146+Ведомственная!I538</f>
        <v>277844.09999999998</v>
      </c>
    </row>
    <row r="42" spans="1:6">
      <c r="A42" s="35" t="s">
        <v>120</v>
      </c>
      <c r="B42" s="36" t="s">
        <v>9</v>
      </c>
      <c r="C42" s="36" t="s">
        <v>7</v>
      </c>
      <c r="D42" s="37">
        <f>Ведомственная!G1179</f>
        <v>66238.899999999994</v>
      </c>
      <c r="E42" s="37">
        <f>Ведомственная!H1179</f>
        <v>81493.900000000009</v>
      </c>
      <c r="F42" s="37">
        <f>Ведомственная!I1179</f>
        <v>82743.900000000009</v>
      </c>
    </row>
    <row r="43" spans="1:6" s="34" customFormat="1">
      <c r="A43" s="31" t="s">
        <v>13</v>
      </c>
      <c r="B43" s="32" t="s">
        <v>14</v>
      </c>
      <c r="C43" s="32" t="s">
        <v>15</v>
      </c>
      <c r="D43" s="33">
        <f>SUM(D44:D47)</f>
        <v>1476449</v>
      </c>
      <c r="E43" s="33">
        <f>SUM(E44:E47)</f>
        <v>1255046.1000000001</v>
      </c>
      <c r="F43" s="33">
        <f>SUM(F44:F47)</f>
        <v>1291934.5</v>
      </c>
    </row>
    <row r="44" spans="1:6">
      <c r="A44" s="35" t="s">
        <v>16</v>
      </c>
      <c r="B44" s="36" t="s">
        <v>14</v>
      </c>
      <c r="C44" s="36" t="s">
        <v>17</v>
      </c>
      <c r="D44" s="37">
        <f>Ведомственная!G635</f>
        <v>32000</v>
      </c>
      <c r="E44" s="37">
        <f>Ведомственная!H635</f>
        <v>32000</v>
      </c>
      <c r="F44" s="37">
        <f>Ведомственная!I635</f>
        <v>32000</v>
      </c>
    </row>
    <row r="45" spans="1:6">
      <c r="A45" s="35" t="s">
        <v>23</v>
      </c>
      <c r="B45" s="36" t="s">
        <v>14</v>
      </c>
      <c r="C45" s="36" t="s">
        <v>24</v>
      </c>
      <c r="D45" s="37">
        <f>Ведомственная!G780+Ведомственная!G1082+Ведомственная!G641</f>
        <v>762925.6</v>
      </c>
      <c r="E45" s="37">
        <f>Ведомственная!H780+Ведомственная!H1082+Ведомственная!H641</f>
        <v>776533.70000000007</v>
      </c>
      <c r="F45" s="37">
        <f>Ведомственная!I780+Ведомственная!I1082+Ведомственная!I641</f>
        <v>795755.7</v>
      </c>
    </row>
    <row r="46" spans="1:6">
      <c r="A46" s="35" t="s">
        <v>76</v>
      </c>
      <c r="B46" s="36" t="s">
        <v>14</v>
      </c>
      <c r="C46" s="36" t="s">
        <v>7</v>
      </c>
      <c r="D46" s="37">
        <f>Ведомственная!G545+Ведомственная!G1090+Ведомственная!G716</f>
        <v>343080.8</v>
      </c>
      <c r="E46" s="37">
        <f>Ведомственная!H545+Ведомственная!H1090+Ведомственная!H716</f>
        <v>363864.5</v>
      </c>
      <c r="F46" s="37">
        <f>Ведомственная!I545+Ведомственная!I1090+Ведомственная!I716</f>
        <v>378615</v>
      </c>
    </row>
    <row r="47" spans="1:6">
      <c r="A47" s="35" t="s">
        <v>25</v>
      </c>
      <c r="B47" s="36" t="s">
        <v>14</v>
      </c>
      <c r="C47" s="36" t="s">
        <v>26</v>
      </c>
      <c r="D47" s="37">
        <f>Ведомственная!G733+Ведомственная!G615+Ведомственная!G557</f>
        <v>338442.6</v>
      </c>
      <c r="E47" s="37">
        <f>Ведомственная!H733+Ведомственная!H615+Ведомственная!H557</f>
        <v>82647.899999999994</v>
      </c>
      <c r="F47" s="37">
        <f>Ведомственная!I733+Ведомственная!I615+Ведомственная!I557</f>
        <v>85563.8</v>
      </c>
    </row>
    <row r="48" spans="1:6" s="34" customFormat="1">
      <c r="A48" s="31" t="s">
        <v>98</v>
      </c>
      <c r="B48" s="32" t="s">
        <v>62</v>
      </c>
      <c r="C48" s="32" t="s">
        <v>15</v>
      </c>
      <c r="D48" s="33">
        <f>SUM(D49:D52)</f>
        <v>470243.60000000003</v>
      </c>
      <c r="E48" s="33">
        <f>SUM(E49:E52)</f>
        <v>598377.99999999988</v>
      </c>
      <c r="F48" s="33">
        <f>SUM(F49:F52)</f>
        <v>784228.3</v>
      </c>
    </row>
    <row r="49" spans="1:6">
      <c r="A49" s="35" t="s">
        <v>77</v>
      </c>
      <c r="B49" s="36" t="s">
        <v>62</v>
      </c>
      <c r="C49" s="36" t="s">
        <v>17</v>
      </c>
      <c r="D49" s="37">
        <f>Ведомственная!G787</f>
        <v>413185.60000000003</v>
      </c>
      <c r="E49" s="37">
        <f>Ведомственная!H787</f>
        <v>418951.49999999994</v>
      </c>
      <c r="F49" s="37">
        <f>Ведомственная!I787</f>
        <v>438833.69999999995</v>
      </c>
    </row>
    <row r="50" spans="1:6">
      <c r="A50" s="35" t="s">
        <v>78</v>
      </c>
      <c r="B50" s="36" t="s">
        <v>62</v>
      </c>
      <c r="C50" s="36" t="s">
        <v>20</v>
      </c>
      <c r="D50" s="37">
        <f>Ведомственная!G811</f>
        <v>13804.900000000001</v>
      </c>
      <c r="E50" s="37">
        <f>Ведомственная!H811</f>
        <v>137828.90000000002</v>
      </c>
      <c r="F50" s="37">
        <f>Ведомственная!I811</f>
        <v>302994.10000000003</v>
      </c>
    </row>
    <row r="51" spans="1:6" ht="13.5" customHeight="1">
      <c r="A51" s="35" t="s">
        <v>79</v>
      </c>
      <c r="B51" s="36" t="s">
        <v>62</v>
      </c>
      <c r="C51" s="36" t="s">
        <v>24</v>
      </c>
      <c r="D51" s="37">
        <f>Ведомственная!G831</f>
        <v>14146.599999999999</v>
      </c>
      <c r="E51" s="37">
        <f>Ведомственная!H831</f>
        <v>18926.2</v>
      </c>
      <c r="F51" s="37">
        <f>Ведомственная!I831</f>
        <v>19179.099999999999</v>
      </c>
    </row>
    <row r="52" spans="1:6" ht="31.5">
      <c r="A52" s="35" t="s">
        <v>80</v>
      </c>
      <c r="B52" s="36" t="s">
        <v>62</v>
      </c>
      <c r="C52" s="36" t="s">
        <v>61</v>
      </c>
      <c r="D52" s="37">
        <f>Ведомственная!G843+Ведомственная!G1108+Ведомственная!G569</f>
        <v>29106.5</v>
      </c>
      <c r="E52" s="37">
        <f>Ведомственная!H843+Ведомственная!H1108+Ведомственная!H569</f>
        <v>22671.4</v>
      </c>
      <c r="F52" s="37">
        <f>Ведомственная!I843+Ведомственная!I1108+Ведомственная!I569</f>
        <v>23221.4</v>
      </c>
    </row>
    <row r="53" spans="1:6" ht="31.5">
      <c r="A53" s="35" t="s">
        <v>740</v>
      </c>
      <c r="B53" s="179" t="s">
        <v>34</v>
      </c>
      <c r="C53" s="179" t="s">
        <v>15</v>
      </c>
      <c r="D53" s="33">
        <f>D54</f>
        <v>30000</v>
      </c>
      <c r="E53" s="33">
        <f t="shared" ref="E53:F53" si="1">E54</f>
        <v>12000</v>
      </c>
      <c r="F53" s="33">
        <f t="shared" si="1"/>
        <v>0</v>
      </c>
    </row>
    <row r="54" spans="1:6" ht="31.5">
      <c r="A54" s="35" t="s">
        <v>741</v>
      </c>
      <c r="B54" s="180" t="s">
        <v>34</v>
      </c>
      <c r="C54" s="180" t="s">
        <v>17</v>
      </c>
      <c r="D54" s="37">
        <f>Ведомственная!G620</f>
        <v>30000</v>
      </c>
      <c r="E54" s="37">
        <f>Ведомственная!H620</f>
        <v>12000</v>
      </c>
      <c r="F54" s="37">
        <f>Ведомственная!I620</f>
        <v>0</v>
      </c>
    </row>
    <row r="55" spans="1:6">
      <c r="A55" s="31" t="s">
        <v>112</v>
      </c>
      <c r="B55" s="36"/>
      <c r="C55" s="36"/>
      <c r="D55" s="37"/>
      <c r="E55" s="83">
        <v>130000</v>
      </c>
      <c r="F55" s="83">
        <v>250000</v>
      </c>
    </row>
    <row r="56" spans="1:6" s="34" customFormat="1" ht="20.25" customHeight="1">
      <c r="A56" s="31" t="s">
        <v>81</v>
      </c>
      <c r="B56" s="39"/>
      <c r="C56" s="39"/>
      <c r="D56" s="40">
        <f>SUM(D8+D16+D21+D25+D30+D33+D40+D43+D48)+D55+D53</f>
        <v>8783544.4000000004</v>
      </c>
      <c r="E56" s="40">
        <f>SUM(E8+E16+E21+E25+E30+E33+E40+E43+E48)+E55+E53</f>
        <v>9183369.4999999981</v>
      </c>
      <c r="F56" s="40">
        <f>SUM(F8+F16+F21+F25+F30+F33+F40+F43+F48)+F55+F53</f>
        <v>10285001.100000001</v>
      </c>
    </row>
    <row r="57" spans="1:6">
      <c r="D57" s="41"/>
      <c r="E57" s="41"/>
      <c r="F57" s="41"/>
    </row>
    <row r="58" spans="1:6" hidden="1">
      <c r="D58" s="42">
        <f>SUM(Ведомственная!G1206)</f>
        <v>8783544.3999999985</v>
      </c>
      <c r="E58" s="42">
        <f>SUM(Ведомственная!H1206)</f>
        <v>9183369.5</v>
      </c>
      <c r="F58" s="42">
        <f>SUM(Ведомственная!I1206)</f>
        <v>10285001.099999998</v>
      </c>
    </row>
    <row r="59" spans="1:6" hidden="1">
      <c r="D59" s="42">
        <f>SUM(D58-D56)</f>
        <v>-1.862645149230957E-9</v>
      </c>
      <c r="E59" s="42">
        <f>SUM(E58-E56)</f>
        <v>1.862645149230957E-9</v>
      </c>
      <c r="F59" s="42">
        <f>SUM(F58-F56)</f>
        <v>-3.7252902984619141E-9</v>
      </c>
    </row>
    <row r="60" spans="1:6" hidden="1">
      <c r="D60" s="43"/>
      <c r="E60" s="43"/>
      <c r="F60" s="43"/>
    </row>
  </sheetData>
  <mergeCells count="1">
    <mergeCell ref="A5:F5"/>
  </mergeCells>
  <conditionalFormatting sqref="E22:F24 E41:F42 E49:F52 E44:F47 E31:F32 D55 E26:F29 E34:F39 D8:D52 E9:F20">
    <cfRule type="cellIs" dxfId="3" priority="17" operator="lessThan">
      <formula>0</formula>
    </cfRule>
  </conditionalFormatting>
  <conditionalFormatting sqref="E8 E40 E21 E48 E43 E33 E30 E25 E55:F55">
    <cfRule type="cellIs" dxfId="2" priority="3" operator="lessThan">
      <formula>0</formula>
    </cfRule>
  </conditionalFormatting>
  <conditionalFormatting sqref="F8 F40 F21 F48 F43 F33 F30 F25">
    <cfRule type="cellIs" dxfId="1" priority="2" operator="lessThan">
      <formula>0</formula>
    </cfRule>
  </conditionalFormatting>
  <conditionalFormatting sqref="D53:F54">
    <cfRule type="cellIs" dxfId="0" priority="1" operator="lessThan">
      <formula>0</formula>
    </cfRule>
  </conditionalFormatting>
  <pageMargins left="0.70866141732283472" right="0.11811023622047245" top="0.35433070866141736" bottom="0.15748031496062992" header="0.31496062992125984" footer="0"/>
  <pageSetup paperSize="9" scale="87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6</vt:i4>
      </vt:variant>
    </vt:vector>
  </HeadingPairs>
  <TitlesOfParts>
    <vt:vector size="9" baseType="lpstr">
      <vt:lpstr>Программы</vt:lpstr>
      <vt:lpstr>Ведомственная</vt:lpstr>
      <vt:lpstr>Раздел, подраздел</vt:lpstr>
      <vt:lpstr>Ведомственная!Заголовки_для_печати</vt:lpstr>
      <vt:lpstr>Программы!Заголовки_для_печати</vt:lpstr>
      <vt:lpstr>'Раздел, подраздел'!Заголовки_для_печати</vt:lpstr>
      <vt:lpstr>Ведомственная!Область_печати</vt:lpstr>
      <vt:lpstr>Программы!Область_печати</vt:lpstr>
      <vt:lpstr>'Раздел, подраздел'!Область_печати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k66-3</dc:creator>
  <cp:lastModifiedBy>Ира Халявина</cp:lastModifiedBy>
  <cp:lastPrinted>2025-11-14T10:34:48Z</cp:lastPrinted>
  <dcterms:created xsi:type="dcterms:W3CDTF">2016-11-10T06:54:02Z</dcterms:created>
  <dcterms:modified xsi:type="dcterms:W3CDTF">2025-11-14T10:36:31Z</dcterms:modified>
</cp:coreProperties>
</file>