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перемещ " sheetId="1" r:id="rId1"/>
  </sheets>
  <definedNames>
    <definedName name="_PBuh_" localSheetId="0">#REF!</definedName>
    <definedName name="_PBuh_">#REF!</definedName>
    <definedName name="_PRuk_" localSheetId="0">#REF!</definedName>
    <definedName name="_PRuk_">#REF!</definedName>
    <definedName name="A" localSheetId="0">#REF!</definedName>
    <definedName name="A">#REF!</definedName>
    <definedName name="А1" localSheetId="0">#REF!</definedName>
    <definedName name="А1">#REF!</definedName>
    <definedName name="_xlnm.Print_Titles" localSheetId="0">'перемещ '!$4:$4</definedName>
    <definedName name="_xlnm.Print_Area" localSheetId="0">'перемещ '!$A$1:$G$128</definedName>
  </definedNames>
  <calcPr calcId="145621"/>
</workbook>
</file>

<file path=xl/calcChain.xml><?xml version="1.0" encoding="utf-8"?>
<calcChain xmlns="http://schemas.openxmlformats.org/spreadsheetml/2006/main">
  <c r="D55" i="1" l="1"/>
  <c r="D39" i="1"/>
  <c r="F47" i="1"/>
  <c r="F67" i="1"/>
  <c r="F45" i="1"/>
  <c r="F66" i="1"/>
  <c r="E124" i="1" l="1"/>
  <c r="E123" i="1"/>
  <c r="F122" i="1"/>
  <c r="F121" i="1" s="1"/>
  <c r="E122" i="1"/>
  <c r="E121" i="1"/>
  <c r="D121" i="1"/>
  <c r="C121" i="1"/>
  <c r="E119" i="1"/>
  <c r="E118" i="1"/>
  <c r="E117" i="1"/>
  <c r="E116" i="1"/>
  <c r="F112" i="1"/>
  <c r="E112" i="1"/>
  <c r="E111" i="1" s="1"/>
  <c r="H111" i="1" s="1"/>
  <c r="F111" i="1"/>
  <c r="D111" i="1"/>
  <c r="C111" i="1"/>
  <c r="F109" i="1"/>
  <c r="E109" i="1"/>
  <c r="F105" i="1"/>
  <c r="F104" i="1"/>
  <c r="E98" i="1"/>
  <c r="F97" i="1"/>
  <c r="E97" i="1"/>
  <c r="H97" i="1" s="1"/>
  <c r="D97" i="1"/>
  <c r="C97" i="1"/>
  <c r="E96" i="1"/>
  <c r="E95" i="1"/>
  <c r="F93" i="1"/>
  <c r="E93" i="1"/>
  <c r="E89" i="1"/>
  <c r="F88" i="1"/>
  <c r="F83" i="1"/>
  <c r="F81" i="1"/>
  <c r="E81" i="1"/>
  <c r="E80" i="1" s="1"/>
  <c r="H80" i="1" s="1"/>
  <c r="F80" i="1"/>
  <c r="D80" i="1"/>
  <c r="C80" i="1"/>
  <c r="E78" i="1"/>
  <c r="E76" i="1"/>
  <c r="H75" i="1"/>
  <c r="F75" i="1"/>
  <c r="E75" i="1"/>
  <c r="D75" i="1"/>
  <c r="C75" i="1"/>
  <c r="E74" i="1"/>
  <c r="F73" i="1"/>
  <c r="F69" i="1"/>
  <c r="F65" i="1"/>
  <c r="F54" i="1" s="1"/>
  <c r="F63" i="1"/>
  <c r="F61" i="1"/>
  <c r="E55" i="1"/>
  <c r="E54" i="1" s="1"/>
  <c r="D54" i="1"/>
  <c r="C54" i="1"/>
  <c r="F53" i="1"/>
  <c r="F52" i="1"/>
  <c r="F50" i="1"/>
  <c r="F44" i="1"/>
  <c r="F43" i="1"/>
  <c r="F38" i="1" s="1"/>
  <c r="E39" i="1"/>
  <c r="E38" i="1" s="1"/>
  <c r="D38" i="1"/>
  <c r="C38" i="1"/>
  <c r="E27" i="1"/>
  <c r="F26" i="1"/>
  <c r="D26" i="1"/>
  <c r="C26" i="1"/>
  <c r="E26" i="1" s="1"/>
  <c r="H26" i="1" s="1"/>
  <c r="E25" i="1"/>
  <c r="F23" i="1"/>
  <c r="E23" i="1"/>
  <c r="H23" i="1" s="1"/>
  <c r="E22" i="1"/>
  <c r="F19" i="1"/>
  <c r="F18" i="1"/>
  <c r="F15" i="1"/>
  <c r="F10" i="1"/>
  <c r="F6" i="1" s="1"/>
  <c r="E7" i="1"/>
  <c r="E6" i="1"/>
  <c r="D6" i="1"/>
  <c r="C6" i="1"/>
  <c r="C128" i="1" s="1"/>
  <c r="D128" i="1" l="1"/>
  <c r="H54" i="1"/>
  <c r="F128" i="1"/>
  <c r="H38" i="1"/>
  <c r="E128" i="1"/>
  <c r="H6" i="1"/>
  <c r="H121" i="1"/>
  <c r="H128" i="1" l="1"/>
</calcChain>
</file>

<file path=xl/sharedStrings.xml><?xml version="1.0" encoding="utf-8"?>
<sst xmlns="http://schemas.openxmlformats.org/spreadsheetml/2006/main" count="158" uniqueCount="150">
  <si>
    <t>тыс. рублей</t>
  </si>
  <si>
    <t xml:space="preserve"> Раз дел</t>
  </si>
  <si>
    <t>Наименование разделов/ ГРБС</t>
  </si>
  <si>
    <t>Отклонение</t>
  </si>
  <si>
    <t>проверка (скрыть)</t>
  </si>
  <si>
    <t>Пояснение</t>
  </si>
  <si>
    <t>1</t>
  </si>
  <si>
    <t>Приложение № 5 к реестру</t>
  </si>
  <si>
    <t>0100</t>
  </si>
  <si>
    <t>Общегосударственные вопросы, в том числе</t>
  </si>
  <si>
    <t>Администрация города Миасса</t>
  </si>
  <si>
    <t>Увеличение ассигнований за счет выделенных из областного бюджета в сумме 3775,2 тыс. рублей, в том числе:</t>
  </si>
  <si>
    <t xml:space="preserve">в сумме 1456,3 тыс. рублей на поощрение сотрудников УВД </t>
  </si>
  <si>
    <t>в сумме 1479,4 тыс. рублей на поощрение муниципальных управленческих команд</t>
  </si>
  <si>
    <t>сумме 80,6 тыс. рублей на 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</si>
  <si>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Увеличение (перемещение) ассигнований в сумме 14119,0 тыс. рублей, в том числе:</t>
  </si>
  <si>
    <t>в сумме 8563,7 тыс. рублей на ФОТ с раздела 1000</t>
  </si>
  <si>
    <t>в сумме 3840,0 тыс.рублей на проведение выборов с раздела 0800</t>
  </si>
  <si>
    <t>в сумме 827,1 тыс.рублей на содержание муниципального имущества с разделов 0400, 0500</t>
  </si>
  <si>
    <t>в сумме 888,2 тыс. рублей на оплату исполнительных листов с раздела 0100</t>
  </si>
  <si>
    <t>Уменьшение (перемещение) ассигнований в сумме 9304,0 тыс. рублей, в том числе:</t>
  </si>
  <si>
    <t>в сумме 6166,4 тыс.рублей с текущего ремонта на разделы 0400, 0800</t>
  </si>
  <si>
    <t>в сумме 3128,9 тыс. рублей с содержания имущества, находящегося в муниципальной собственности на разделы 0300, 0500</t>
  </si>
  <si>
    <t>в сумме 0,7 тыс. рублей   между разделами, в соответствии с  бюджетной классификацией на софинансирование на раздел 0300</t>
  </si>
  <si>
    <t>в сумме  8,0 тыс. рублей между разделами, в соответствии с  бюджетной классификацией,  расходов по повышению квалификации на раздел 0700</t>
  </si>
  <si>
    <t>Собрание депутатов города Миасса</t>
  </si>
  <si>
    <t>Увеличение (перемещение) ассигнований в сумме 160,0 тыс. рублей на расходы, связанные с осуществлением депутатской деятельности с раздела 0100</t>
  </si>
  <si>
    <t>Финансовое управление Администрации города Миасса</t>
  </si>
  <si>
    <t>Уменьшение ассигнований резервного фонда и зарезервированных средств в сумме  8624,7 тыс. рублей  на разделы 0100,0300,0400,0700,0800</t>
  </si>
  <si>
    <t>в т.ч.</t>
  </si>
  <si>
    <t>резервный фонд Администрации города Миасса, зарезервированные на выполнение обязательств по исполнению судебных решений по искам, удовлетворяемых за счет бюджета Округа и иных незапланированных расходов бюджета Округа</t>
  </si>
  <si>
    <t>0300</t>
  </si>
  <si>
    <t>Национальная безопасность и правоохранительная деятельность, в том числе</t>
  </si>
  <si>
    <r>
      <t xml:space="preserve">Администрация города Миасса </t>
    </r>
    <r>
      <rPr>
        <i/>
        <sz val="11"/>
        <rFont val="Times New Roman"/>
        <family val="1"/>
        <charset val="204"/>
      </rPr>
      <t>(в том числе Управление ГО и ЧС, отдел ЗАГС)</t>
    </r>
  </si>
  <si>
    <t xml:space="preserve">Увеличение (перемещение) ассигнований в сумме  10780,3 тыс. рублей, в том числе: </t>
  </si>
  <si>
    <t>в сумме  4413,6 тыс. рублей на выполнение работ по инженерным изысканиям, разработку проектно-сметной документации на капитальный ремонт ГТС с разделов 0100, 0800</t>
  </si>
  <si>
    <t>в сумме 128,9 тыс. рублей на страхование гражданской ответственности с раздела 0100</t>
  </si>
  <si>
    <t>в сумме 5689,9 тыс. рублей на ФОТ с раздела 1000</t>
  </si>
  <si>
    <t>в сумме 0,7 тыс. рублей   между разделами на софинансирование с раздела 0100</t>
  </si>
  <si>
    <t>в сумме 547,2 тыс. рублей на создание противопожарных полос с раздела 0100</t>
  </si>
  <si>
    <t>Увеличение ассигнований за счет выделенных из областного бюджета в сумме 728,1 тыс. рублей, в том числе:</t>
  </si>
  <si>
    <t>в сумме 621,0 тыс. рублей на оказание мер поддержки гражданам, участвующим в охране общественного порядка на территории Челябинской области</t>
  </si>
  <si>
    <t xml:space="preserve">в сумме 107,1 тыс. рублей на осуществление переданных государственных полномочий на государственную регистрацию актов гражданского состояния </t>
  </si>
  <si>
    <t xml:space="preserve">Уменьшение ассигнований, выделенных из областного бюджета в сумме 7994,4 тыс. рублей на мероприятия по организации пляжей в традиционных местах неорганизованного отдыха людей вблизи водоемов, реконструкцию и капитальный ремонт гидротехнических сооружений </t>
  </si>
  <si>
    <t>0400</t>
  </si>
  <si>
    <t>Национальная экономика, в том числе</t>
  </si>
  <si>
    <r>
      <t>Администрация города Миасса</t>
    </r>
    <r>
      <rPr>
        <i/>
        <sz val="11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 (транспорт))</t>
    </r>
  </si>
  <si>
    <t>в сумме 1129,1 тыс. рублей с резервного фонда  на предоставление субсидий в рамках мероприятий по частичной мобилизации (перевозка) с раздела 0100</t>
  </si>
  <si>
    <t>в сумме 1800,0 тыс. рублей на разработку паспортов светофорных объектов с раздела 0500</t>
  </si>
  <si>
    <t>в сумме 8461,5 тыс. рублей по наказам избирателей между ГРБС  с раздела 0500</t>
  </si>
  <si>
    <t>в сумме 8531,8 тыс. рублей на благоустройство территории многоквартирных домов с раздела 0500</t>
  </si>
  <si>
    <t>в сумме 500,0 тыс. рублей для перечисления субсидии в виде имущественного взноса с раздела 1000</t>
  </si>
  <si>
    <t>в сумме 13 550,0 тыс. рублей на осуществление пассажирских перевозок (автобусы)  с раздела 0500</t>
  </si>
  <si>
    <t>Уменьшение (перемещение) ассигнований в сумме 7877,2 тыс. рублей, в том числе:</t>
  </si>
  <si>
    <t>в сумме 6345,2 тыс. рублей с содержания, ремонта и обустройства остановочных комплексов, кап.ремонта дорог на раздел 0500</t>
  </si>
  <si>
    <t>в сумме 150,0 тыс.рублей с расходов в области градостроительства на раздел 0100</t>
  </si>
  <si>
    <t>в сумме  887,2 тыс. рублей между разделами, в соответствии с  бюджетной классификацией на раздел 0500</t>
  </si>
  <si>
    <t>в сумме 494,8 тыс. рублей с асфальтирования междворовых и межквартальных проездов на раздел 0500</t>
  </si>
  <si>
    <t>0500</t>
  </si>
  <si>
    <t>Жилищно-коммунальное хозяйство, в том числе</t>
  </si>
  <si>
    <r>
      <t>Администрация города Миасса</t>
    </r>
    <r>
      <rPr>
        <i/>
        <sz val="11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транспорта)</t>
    </r>
  </si>
  <si>
    <t>Увеличение (перемещение) ассигнований в сумме 27720,3 тыс. рублей, в том числе:</t>
  </si>
  <si>
    <t>в сумме 3855,5 тыс. рублей на объект "Реконструкция очистных сооружений с биологической очисткой на биофильтрах, расположенных на территории пос. Хребет Миасского городского округа" с разделов 0700, 1100</t>
  </si>
  <si>
    <t>в сумме 8435,8 тыс. рублей на объект "Реконструкция объекта: сооружение-теплотрасса ТК442-ТК467 (Челябинская обл., г.Миасс, Центральная часть города, магистральная теплотрасса ул. 8 Июля)" с разделов 0700, 1100</t>
  </si>
  <si>
    <t>в сумме 3000,0 тыс. рублей на благоустройство территории около участкового пункта полиции в районе МКД по ул. 60 лет Октября с раздела 0100</t>
  </si>
  <si>
    <t>в сумме 3000,0 тыс. рублей на объект "Системы сбора, отвода, очистки поверхностного стока и дренажных вод с территории в районе п. Дачный г. Миасса"</t>
  </si>
  <si>
    <t>в сумме 3345,2 тыс. рублей на благоустройство бульвара в районе ул. Луначарского и бульвара Полетаева (2 этап) с раздела 0400</t>
  </si>
  <si>
    <t>в сумме  887,2 тыс. рублей между разделами, в соответствии с  бюджетной классификацией с раздела 0400</t>
  </si>
  <si>
    <t>в сумме 4701,8 тыс. рублей на ФОТ с раздела 1000</t>
  </si>
  <si>
    <t>в сумме 494,8 тыс. рублей на благоустройство общегородских территорий, устройство тротуаров с раздела 0400</t>
  </si>
  <si>
    <t>в сумме 9660,6 тыс. рублей по наказам избирателей между ГРБС  на разделы 0400, 0700, 0800</t>
  </si>
  <si>
    <t>в сумме 1578,7 тыс. рублей с содержания кладбищ, содержания и обслуживания фонтанов на раздел 0400</t>
  </si>
  <si>
    <t>в сумме 5885,3 тыс. рублей перемещение между объектами  МКУ "Комитет по строительству" на разделы 0400, 1100</t>
  </si>
  <si>
    <t>в сумме 1800,0 тыс. рублей с прочего капитального ремонта объектов на раздел 0400</t>
  </si>
  <si>
    <t>в сумме 677,1 тыс. рублей с содержания имущества, находящегося в муниципальной собственности на раздел 0100</t>
  </si>
  <si>
    <t>в сумме 13550,0 тыс. рублей с мероприятий по благоустройству на раздел 0400</t>
  </si>
  <si>
    <t>Увеличение ассигнований за счет выделенных из областного бюджета в сумме 183596,0 тыс. рублей на строительство, модернизацию, реконструкцию и капитальный ремонт объектов систем водоснабжения, водоотведения, электроснабжения, теплоснабжения</t>
  </si>
  <si>
    <t>Управление ФКиС Администрации города Миасса</t>
  </si>
  <si>
    <t>0600</t>
  </si>
  <si>
    <t>Охрана  окружающей  среды, в том числе</t>
  </si>
  <si>
    <r>
      <t xml:space="preserve">Администрация города Миасса </t>
    </r>
    <r>
      <rPr>
        <i/>
        <sz val="11"/>
        <rFont val="Times New Roman"/>
        <family val="1"/>
        <charset val="204"/>
      </rPr>
      <t>(в том числе МКУ "УЭП")</t>
    </r>
  </si>
  <si>
    <t>Увеличение (перемещение) ассигнований в сумме 1674,6 тыс. рублей  на ФОТ с раздела 1000</t>
  </si>
  <si>
    <t>0700</t>
  </si>
  <si>
    <t>Образование, в том числе</t>
  </si>
  <si>
    <t>Управление образования Администрации города Миасса</t>
  </si>
  <si>
    <t>Увеличение ассигнований, выделенных из областного бюджета в сумме 193482,7 тыс. рублей на осуществление переданных государственных полномочий на поддержку и развитие  образования в Челябинской области</t>
  </si>
  <si>
    <t>Увеличение (перемещение) ассигнований в сумме 4638,1 тыс.рублей, в том числе:</t>
  </si>
  <si>
    <t>в сумме 939,8  тыс. рублей по наказам избирателей между ГРБС  с раздела 0400,0500</t>
  </si>
  <si>
    <t>в сумме 2682,5 тыс. рублей на оплату ремонта входной группы МАУ ДО "ДДТ "Юность" им.В.П.Макеева" с раздела 0100</t>
  </si>
  <si>
    <t xml:space="preserve">в сумме 15,8 тыс. рублей по трудовой занятости подростков между ГРБС </t>
  </si>
  <si>
    <t>в сумме 1000,00 тыс. рублей на расходы по уплате налогов на имущество с раздела 1000</t>
  </si>
  <si>
    <t>Увеличение ассигнований выделенных за счет дотации из областного бюджета в сумме 1068,3 тыс. рублей по распоряжению Правительства Челябинской области от 05.08.2025г. № 768-рп</t>
  </si>
  <si>
    <t xml:space="preserve">Увеличение ассигнований в сумме 391,9 тыс. рублей  - безвозмездные поступления, денежные пожертвования казенным учреждениям </t>
  </si>
  <si>
    <r>
      <t xml:space="preserve">Управление культуры Администрации города Миасса </t>
    </r>
    <r>
      <rPr>
        <i/>
        <sz val="11"/>
        <rFont val="Times New Roman"/>
        <family val="1"/>
        <charset val="204"/>
      </rPr>
      <t>(муз.школы)</t>
    </r>
  </si>
  <si>
    <t>Увеличение (перемещение) ассигнований в сумме 1012,2 тыс.рублей, в том числе:</t>
  </si>
  <si>
    <t>460,8 тыс. рублей между бюджетополучателями по организации и проведению мероприятий в области культуры с раздела 0800</t>
  </si>
  <si>
    <t>в сумме 551,4 тыс. рублей на устранение аварийных ситуаций с раздела 0800</t>
  </si>
  <si>
    <t xml:space="preserve">Уменьшение (перемещение) в сумме 15,8 тыс. рублей по трудовой занятости подростков между ГРБС </t>
  </si>
  <si>
    <t>Уменьшение (перемещение) ассигнований между объектами МКУ "Комитета по строительству" в сумме 10420,0 тыс. рублей  на разделы 0400, 0500</t>
  </si>
  <si>
    <t>Увеличение (перемещение) ассигнований в сумме  8,0 тыс. рублей между разделами, в соответствии с  бюджетной классификацией,  расходов по повышению квалификации с раздела 0100</t>
  </si>
  <si>
    <t>УСЗН Администрации города Миасса</t>
  </si>
  <si>
    <t>0800</t>
  </si>
  <si>
    <t>Культура, кинематография, в том числе</t>
  </si>
  <si>
    <t>Управление культуры Администрации города Миасса</t>
  </si>
  <si>
    <t>Увеличение (перемещение) ассигнований в сумме 2313,9 тыс.рублей, в том числе:</t>
  </si>
  <si>
    <t>в сумме 360,0 тыс. рублей на перечечисление субсидии МАУ "Парк Автозаводцев" с раздела 0100</t>
  </si>
  <si>
    <t>в сумме 259,5  тыс. рублей по наказам избирателей между ГРБС  с разделов 0400,0500</t>
  </si>
  <si>
    <t>в сумме 513,6 тыс. рублей на разработку проекто-сметной документации для капитальных ремонтов учреждений с зарезервированных средств с раздела 0100</t>
  </si>
  <si>
    <t>в сумме 1079,8 тыс. рублей  на ФОТ с раздела 1000</t>
  </si>
  <si>
    <t>в сумме 101,0 тыс. рублей перераспределение между ГРБС расходов по выплатам сельским специалистам с раздела 1000</t>
  </si>
  <si>
    <t xml:space="preserve">Увеличение ассигнований в сумме 68,0 тыс. рублей  - безвозмездные поступления, денежные пожертвования казенным учреждениям </t>
  </si>
  <si>
    <t>Увеличение ассигнований выделенных за счет дотации из областного бюджета в сумме 286,9 тыс. рублей по распоряжению Правительства Челябинской области от 05.08.2025г. № 768-рп</t>
  </si>
  <si>
    <t>Уменьшение (перемещение) ассигнований в сумме 1012,2 тыс.рублей, в том числе:</t>
  </si>
  <si>
    <t>в сумме 551,4 тыс. рублей с капитального ремонта помещений МКУ "ЦБС" на раздел 0700</t>
  </si>
  <si>
    <t>в сумме 460,8 тыс. рублей между бюджетополучателями по организации и проведению мероприятий в области культуры с раздела 0700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</si>
  <si>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МКУ "Комитет по строительству")</t>
    </r>
  </si>
  <si>
    <t>Уменьшение (перемещение) ассигнований в сумме 6528,5 тыс. рублей с объектов МКУ "Комитет по строительству" на разделы 0100,0300,0400</t>
  </si>
  <si>
    <t>Увеличение ассигнований выделенных за счет дотации из областного бюджета в сумме 3850,1 тыс. рублей на восстановление расходов по объекту "Памятник на братской могиле, где похоронены 70 человек жертв колчаковской расправы в городе Миассе"</t>
  </si>
  <si>
    <t>1000</t>
  </si>
  <si>
    <t>Социальная политика, в том числе</t>
  </si>
  <si>
    <r>
      <t>УСЗН Администрации города Миасса (</t>
    </r>
    <r>
      <rPr>
        <i/>
        <sz val="11"/>
        <rFont val="Times New Roman"/>
        <family val="1"/>
        <charset val="204"/>
      </rPr>
      <t>в том числе содержание аппарата, пособия, пенсии, компенсации и т.д.)</t>
    </r>
  </si>
  <si>
    <t>Уменьшение ассигнований, выделенных из областного бюджета в сумме 6110,1 тыс. рублей на осуществление органами местного самоуправления переданных государственных полномочий</t>
  </si>
  <si>
    <t>Увеличение ассигнований выделенных за счет дотации из областного бюджета в сумме 10017,9 тыс. рублей по распоряжению Правительства Челябинской области от 05.08.2025г. № 768-рп и на единовременную денежную выплату гражданам, заключившим контракт с Министерством обороны Российской Федерации о прохождении военной службы в Вооруженных силах Российской Федерации</t>
  </si>
  <si>
    <t>Увеличение (перемещение) ассигнований в сумме 1100,0 тыс. рублей на материальную помощь оказавшимся в трудной жизненной ситуации и погребение военнослужащих, погибших в результате участия в специальной военной операции с зарезервированных средств</t>
  </si>
  <si>
    <t>Уменьшение (перемещение) ассигнований в сумме 101,0 тыс. рублей перераспределение между ГРБС расходов по выплатам сельским специалистам на раздел 0800</t>
  </si>
  <si>
    <t>Уменьшение (перемещение) ассигнований в сумме 1000,0 тыс. рублей с экономии расходов на единовременную социальную выплату педагогическим работникам на раздел 0700</t>
  </si>
  <si>
    <t>Уменьшение (перемещение) ассигнований в сумме 500,0 тыс. рублей с мероприятий по поддержке социально-ориентированных некомерческих организаций на раздел 0400</t>
  </si>
  <si>
    <r>
      <t xml:space="preserve">Финансовое управление Администрации города Миасса </t>
    </r>
    <r>
      <rPr>
        <i/>
        <sz val="11"/>
        <rFont val="Times New Roman"/>
        <family val="1"/>
        <charset val="204"/>
      </rPr>
      <t>(резерв на з/плату)</t>
    </r>
  </si>
  <si>
    <t>Уменьшение (перемещение) ассигнований в сумме 22441,1 тыс. рублей из зарезервированных средств на разделы 0100,0300,0500,0600,0800,1100</t>
  </si>
  <si>
    <t>Уменьшение (перемещение) ассигнований в сумме 310,8 тыс. рублей с СОНКО на раздел 1100</t>
  </si>
  <si>
    <t>Увеличение ассигнований выделенных за счет дотации из областного бюджета в сумме 310,8 тыс. рублей на безвозмездные перечисления некоммерческим организациям и физическим лицам - производителям товаров, работ и услуг на производство</t>
  </si>
  <si>
    <t>1100</t>
  </si>
  <si>
    <t>Физическая культура и спорт, в том числе</t>
  </si>
  <si>
    <r>
      <t xml:space="preserve">Администрация города Миасса </t>
    </r>
    <r>
      <rPr>
        <i/>
        <sz val="11"/>
        <rFont val="Times New Roman"/>
        <family val="1"/>
        <charset val="204"/>
      </rPr>
      <t xml:space="preserve">(в том числе МКУ "Комитет по строительству") </t>
    </r>
  </si>
  <si>
    <t>Уменьшение (перемещение) ассигнований в сумме 2653,3  тыс. рублей с объектов МКУ "Комитет по строительству"  на разделы 0400,0500</t>
  </si>
  <si>
    <t>Увеличение (перемещение) ассигнований в сумме 1042,1 тыс.рублей, в том числе:</t>
  </si>
  <si>
    <t>в сумме 310,8 тыс. рублей на текущий ремонт наружных тепловых сетей на стадионе "Труд"с раздела 1000</t>
  </si>
  <si>
    <t>в сумме 731,3 тыс. рублей  на ФОТ с раздела 1000</t>
  </si>
  <si>
    <t>Увеличение ассигнований выделенных за счет дотации из областного бюджета в сумме 3903,1 тыс. рублей на налоги (имущество, земельнвй), ремонт ледового катка на стадионе "Труд"</t>
  </si>
  <si>
    <t>ВСЕГО</t>
  </si>
  <si>
    <t>Информация об изменении ассигнований бюджета Миасского городского округа в 2025 году (после принятия решения Собранием депутатов МГО от 24.06.2025г. № 3 по 15.10.2025</t>
  </si>
  <si>
    <t>Утвержденный бюджет            на 2025 год (24.06.2025г.)</t>
  </si>
  <si>
    <t>Ассигнования на 2025 год      (на 15.10.2025г.)</t>
  </si>
  <si>
    <t>в сумме 16941 тыс. рублей на содержание и уборку дорог, капитальный ремонт дорог с разделов 0100,0500,0700,0800,1100</t>
  </si>
  <si>
    <t>в сумме 10255,4 тыс. рублей с благоустройства дворовых и общегородских территорий на благоустройство территории многоквартирных домов на раздел 0400</t>
  </si>
  <si>
    <t>в сумме 4781,8 тыс. рублей перемещение  по инициативному бюджетированию между разделами на раздел 0400</t>
  </si>
  <si>
    <t>Уменьшение (перемещение) ассигнований в сумме 48188,9 тыс. рублей, в том числе:</t>
  </si>
  <si>
    <t>в сумме 4781,8 тыс. рублей перемещение  по инициативному бюджетированию между разделами с раздела 0500</t>
  </si>
  <si>
    <t>Увеличение (перемещение) ассигнований в сумме  55695,1 тыс. рублей, в том числе:</t>
  </si>
  <si>
    <t xml:space="preserve">в сумме 758,9 тыс. рублей дотация из областного бюджета по распоряжению Правительства Челябинской области от 05.08.2025г. № 768-рп и на ФОТ в связи с изменением структуры лимита численности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</si>
</sst>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3"/>
      <name val="Times New Roman"/>
      <family val="1"/>
      <charset val="204"/>
    </font>
    <font>
      <sz val="13"/>
      <name val="Arial Cyr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sz val="11"/>
      <name val="Calibri"/>
      <family val="2"/>
      <scheme val="minor"/>
    </font>
    <font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0" fontId="2" fillId="0" borderId="0" applyFont="0" applyFill="0" applyBorder="0" applyAlignment="0" applyProtection="0"/>
  </cellStyleXfs>
  <cellXfs count="94">
    <xf numFmtId="0" fontId="0" fillId="0" borderId="0" xfId="0"/>
    <xf numFmtId="0" fontId="5" fillId="2" borderId="0" xfId="0" applyFont="1" applyFill="1"/>
    <xf numFmtId="0" fontId="6" fillId="2" borderId="0" xfId="0" applyFont="1" applyFill="1"/>
    <xf numFmtId="49" fontId="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justify" vertical="center"/>
    </xf>
    <xf numFmtId="164" fontId="6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7" fillId="2" borderId="0" xfId="0" applyFont="1" applyFill="1"/>
    <xf numFmtId="49" fontId="6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justify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0" fontId="17" fillId="2" borderId="1" xfId="0" applyFont="1" applyFill="1" applyBorder="1" applyAlignment="1">
      <alignment horizontal="justify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justify" vertical="center" wrapText="1"/>
    </xf>
    <xf numFmtId="164" fontId="6" fillId="2" borderId="0" xfId="0" applyNumberFormat="1" applyFont="1" applyFill="1"/>
    <xf numFmtId="0" fontId="18" fillId="2" borderId="1" xfId="0" applyFont="1" applyFill="1" applyBorder="1" applyAlignment="1">
      <alignment horizontal="justify" vertical="center" wrapText="1"/>
    </xf>
    <xf numFmtId="164" fontId="18" fillId="2" borderId="1" xfId="0" applyNumberFormat="1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justify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justify" vertical="center" wrapText="1"/>
    </xf>
    <xf numFmtId="164" fontId="18" fillId="0" borderId="1" xfId="0" applyNumberFormat="1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justify" vertical="center" wrapText="1"/>
    </xf>
    <xf numFmtId="164" fontId="6" fillId="0" borderId="0" xfId="0" applyNumberFormat="1" applyFont="1" applyFill="1"/>
    <xf numFmtId="164" fontId="7" fillId="2" borderId="0" xfId="0" applyNumberFormat="1" applyFont="1" applyFill="1"/>
    <xf numFmtId="0" fontId="8" fillId="2" borderId="1" xfId="0" applyFont="1" applyFill="1" applyBorder="1" applyAlignment="1">
      <alignment horizontal="justify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0" fontId="17" fillId="2" borderId="0" xfId="0" applyFont="1" applyFill="1"/>
    <xf numFmtId="0" fontId="8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justify" vertical="center" wrapText="1"/>
    </xf>
    <xf numFmtId="0" fontId="23" fillId="2" borderId="0" xfId="0" applyFont="1" applyFill="1"/>
    <xf numFmtId="49" fontId="7" fillId="2" borderId="1" xfId="0" applyNumberFormat="1" applyFont="1" applyFill="1" applyBorder="1" applyAlignment="1">
      <alignment horizontal="center"/>
    </xf>
    <xf numFmtId="165" fontId="17" fillId="2" borderId="1" xfId="0" applyNumberFormat="1" applyFont="1" applyFill="1" applyBorder="1" applyAlignment="1">
      <alignment horizontal="justify" vertical="center"/>
    </xf>
    <xf numFmtId="164" fontId="2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justify" vertical="center" wrapText="1"/>
    </xf>
    <xf numFmtId="0" fontId="24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164" fontId="8" fillId="2" borderId="2" xfId="0" applyNumberFormat="1" applyFont="1" applyFill="1" applyBorder="1" applyAlignment="1">
      <alignment horizontal="center" vertical="top"/>
    </xf>
    <xf numFmtId="164" fontId="8" fillId="2" borderId="3" xfId="0" applyNumberFormat="1" applyFont="1" applyFill="1" applyBorder="1" applyAlignment="1">
      <alignment horizontal="center" vertical="top"/>
    </xf>
    <xf numFmtId="164" fontId="8" fillId="2" borderId="4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164" fontId="18" fillId="2" borderId="2" xfId="0" applyNumberFormat="1" applyFont="1" applyFill="1" applyBorder="1" applyAlignment="1">
      <alignment horizontal="center" vertical="center" wrapText="1"/>
    </xf>
    <xf numFmtId="164" fontId="18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4" fontId="9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justify" vertical="center" wrapText="1"/>
    </xf>
  </cellXfs>
  <cellStyles count="16">
    <cellStyle name="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5 2" xfId="7"/>
    <cellStyle name="Обычный 5 3" xfId="8"/>
    <cellStyle name="Обычный 6" xfId="9"/>
    <cellStyle name="Обычный 6 2" xfId="10"/>
    <cellStyle name="Обычный 7" xfId="11"/>
    <cellStyle name="Обычный 7 2" xfId="12"/>
    <cellStyle name="Обычный 7 3" xfId="13"/>
    <cellStyle name="Обычный 8" xfId="14"/>
    <cellStyle name="Финансовый 2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29"/>
  <sheetViews>
    <sheetView tabSelected="1" zoomScale="90" zoomScaleNormal="90" workbookViewId="0">
      <pane xSplit="8" ySplit="5" topLeftCell="I55" activePane="bottomRight" state="frozen"/>
      <selection pane="topRight" activeCell="I1" sqref="I1"/>
      <selection pane="bottomLeft" activeCell="A13" sqref="A13"/>
      <selection pane="bottomRight" activeCell="K4" sqref="K4"/>
    </sheetView>
  </sheetViews>
  <sheetFormatPr defaultColWidth="14.42578125" defaultRowHeight="15.75" x14ac:dyDescent="0.25"/>
  <cols>
    <col min="1" max="1" width="7.5703125" style="16" customWidth="1"/>
    <col min="2" max="2" width="48.5703125" style="4" customWidth="1"/>
    <col min="3" max="3" width="16.85546875" style="5" customWidth="1"/>
    <col min="4" max="4" width="15.140625" style="5" customWidth="1"/>
    <col min="5" max="5" width="13.140625" style="5" customWidth="1"/>
    <col min="6" max="6" width="14.140625" style="5" hidden="1" customWidth="1"/>
    <col min="7" max="7" width="71.7109375" style="17" customWidth="1"/>
    <col min="8" max="8" width="15" style="1" hidden="1" customWidth="1"/>
    <col min="9" max="15" width="9.140625" style="2" customWidth="1"/>
    <col min="16" max="16" width="60.42578125" style="2" customWidth="1"/>
    <col min="17" max="17" width="0" style="2" hidden="1" customWidth="1"/>
    <col min="18" max="18" width="14.7109375" style="2" customWidth="1"/>
    <col min="19" max="19" width="14.5703125" style="2" customWidth="1"/>
    <col min="20" max="20" width="0" style="2" hidden="1" customWidth="1"/>
    <col min="21" max="21" width="14.5703125" style="2" customWidth="1"/>
    <col min="22" max="22" width="15" style="2" customWidth="1"/>
    <col min="23" max="24" width="14.5703125" style="2" customWidth="1"/>
    <col min="25" max="16384" width="14.42578125" style="2"/>
  </cols>
  <sheetData>
    <row r="1" spans="1:8" ht="22.5" customHeight="1" x14ac:dyDescent="0.25">
      <c r="G1" s="21" t="s">
        <v>7</v>
      </c>
    </row>
    <row r="2" spans="1:8" ht="36.75" customHeight="1" x14ac:dyDescent="0.25">
      <c r="A2" s="90" t="s">
        <v>140</v>
      </c>
      <c r="B2" s="90"/>
      <c r="C2" s="90"/>
      <c r="D2" s="90"/>
      <c r="E2" s="90"/>
      <c r="F2" s="90"/>
      <c r="G2" s="91"/>
    </row>
    <row r="3" spans="1:8" x14ac:dyDescent="0.25">
      <c r="A3" s="3"/>
      <c r="G3" s="6" t="s">
        <v>0</v>
      </c>
    </row>
    <row r="4" spans="1:8" s="12" customFormat="1" ht="63" x14ac:dyDescent="0.25">
      <c r="A4" s="7" t="s">
        <v>1</v>
      </c>
      <c r="B4" s="8" t="s">
        <v>2</v>
      </c>
      <c r="C4" s="19" t="s">
        <v>141</v>
      </c>
      <c r="D4" s="20" t="s">
        <v>142</v>
      </c>
      <c r="E4" s="9" t="s">
        <v>3</v>
      </c>
      <c r="F4" s="18" t="s">
        <v>4</v>
      </c>
      <c r="G4" s="10" t="s">
        <v>5</v>
      </c>
      <c r="H4" s="11"/>
    </row>
    <row r="5" spans="1:8" x14ac:dyDescent="0.25">
      <c r="A5" s="13" t="s">
        <v>6</v>
      </c>
      <c r="B5" s="10">
        <v>2</v>
      </c>
      <c r="C5" s="14">
        <v>3</v>
      </c>
      <c r="D5" s="14">
        <v>4</v>
      </c>
      <c r="E5" s="14">
        <v>5</v>
      </c>
      <c r="F5" s="15"/>
      <c r="G5" s="10">
        <v>6</v>
      </c>
      <c r="H5" s="2"/>
    </row>
    <row r="6" spans="1:8" x14ac:dyDescent="0.25">
      <c r="A6" s="49" t="s">
        <v>8</v>
      </c>
      <c r="B6" s="22" t="s">
        <v>9</v>
      </c>
      <c r="C6" s="23">
        <f>SUM(C7:C25)-C25</f>
        <v>541802.4</v>
      </c>
      <c r="D6" s="23">
        <f>SUM(D7:D25)-D25</f>
        <v>541927.9</v>
      </c>
      <c r="E6" s="23">
        <f t="shared" ref="E6:E26" si="0">D6-C6</f>
        <v>125.5</v>
      </c>
      <c r="F6" s="23">
        <f>SUM(F8:F25)-F25</f>
        <v>125.5</v>
      </c>
      <c r="G6" s="24"/>
      <c r="H6" s="25">
        <f>E6-F6</f>
        <v>0</v>
      </c>
    </row>
    <row r="7" spans="1:8" ht="30" x14ac:dyDescent="0.25">
      <c r="A7" s="74"/>
      <c r="B7" s="77" t="s">
        <v>10</v>
      </c>
      <c r="C7" s="80">
        <v>398713</v>
      </c>
      <c r="D7" s="80">
        <v>407303.2</v>
      </c>
      <c r="E7" s="80">
        <f>D7-C7</f>
        <v>8590.2000000000116</v>
      </c>
      <c r="F7" s="23"/>
      <c r="G7" s="24" t="s">
        <v>11</v>
      </c>
      <c r="H7" s="25"/>
    </row>
    <row r="8" spans="1:8" ht="20.25" customHeight="1" x14ac:dyDescent="0.25">
      <c r="A8" s="75"/>
      <c r="B8" s="78"/>
      <c r="C8" s="81"/>
      <c r="D8" s="81"/>
      <c r="E8" s="81"/>
      <c r="F8" s="48">
        <v>1456.3</v>
      </c>
      <c r="G8" s="24" t="s">
        <v>12</v>
      </c>
      <c r="H8" s="25"/>
    </row>
    <row r="9" spans="1:8" ht="25.5" customHeight="1" x14ac:dyDescent="0.25">
      <c r="A9" s="75"/>
      <c r="B9" s="78"/>
      <c r="C9" s="81"/>
      <c r="D9" s="81"/>
      <c r="E9" s="81"/>
      <c r="F9" s="48">
        <v>1479.4</v>
      </c>
      <c r="G9" s="26" t="s">
        <v>13</v>
      </c>
      <c r="H9" s="25"/>
    </row>
    <row r="10" spans="1:8" ht="43.5" customHeight="1" x14ac:dyDescent="0.25">
      <c r="A10" s="75"/>
      <c r="B10" s="78"/>
      <c r="C10" s="81"/>
      <c r="D10" s="81"/>
      <c r="E10" s="81"/>
      <c r="F10" s="48">
        <f>551.6+207.3</f>
        <v>758.90000000000009</v>
      </c>
      <c r="G10" s="27" t="s">
        <v>149</v>
      </c>
      <c r="H10" s="25"/>
    </row>
    <row r="11" spans="1:8" ht="57.75" customHeight="1" x14ac:dyDescent="0.25">
      <c r="A11" s="75"/>
      <c r="B11" s="78"/>
      <c r="C11" s="81"/>
      <c r="D11" s="81"/>
      <c r="E11" s="81"/>
      <c r="F11" s="48">
        <v>80.599999999999994</v>
      </c>
      <c r="G11" s="26" t="s">
        <v>14</v>
      </c>
      <c r="H11" s="25"/>
    </row>
    <row r="12" spans="1:8" ht="30" x14ac:dyDescent="0.25">
      <c r="A12" s="75"/>
      <c r="B12" s="78"/>
      <c r="C12" s="81"/>
      <c r="D12" s="81"/>
      <c r="E12" s="81"/>
      <c r="F12" s="48"/>
      <c r="G12" s="28" t="s">
        <v>15</v>
      </c>
      <c r="H12" s="25"/>
    </row>
    <row r="13" spans="1:8" ht="18" customHeight="1" x14ac:dyDescent="0.25">
      <c r="A13" s="75"/>
      <c r="B13" s="78"/>
      <c r="C13" s="81"/>
      <c r="D13" s="81"/>
      <c r="E13" s="81"/>
      <c r="F13" s="48">
        <v>8563.7000000000007</v>
      </c>
      <c r="G13" s="24" t="s">
        <v>16</v>
      </c>
      <c r="H13" s="25"/>
    </row>
    <row r="14" spans="1:8" ht="20.25" customHeight="1" x14ac:dyDescent="0.25">
      <c r="A14" s="75"/>
      <c r="B14" s="78"/>
      <c r="C14" s="81"/>
      <c r="D14" s="81"/>
      <c r="E14" s="81"/>
      <c r="F14" s="48">
        <v>3840</v>
      </c>
      <c r="G14" s="24" t="s">
        <v>17</v>
      </c>
      <c r="H14" s="25"/>
    </row>
    <row r="15" spans="1:8" ht="31.5" customHeight="1" x14ac:dyDescent="0.25">
      <c r="A15" s="75"/>
      <c r="B15" s="78"/>
      <c r="C15" s="81"/>
      <c r="D15" s="81"/>
      <c r="E15" s="81"/>
      <c r="F15" s="48">
        <f>150+677.1</f>
        <v>827.1</v>
      </c>
      <c r="G15" s="24" t="s">
        <v>18</v>
      </c>
      <c r="H15" s="25"/>
    </row>
    <row r="16" spans="1:8" ht="21" customHeight="1" x14ac:dyDescent="0.25">
      <c r="A16" s="75"/>
      <c r="B16" s="78"/>
      <c r="C16" s="81"/>
      <c r="D16" s="81"/>
      <c r="E16" s="81"/>
      <c r="F16" s="48">
        <v>888.2</v>
      </c>
      <c r="G16" s="27" t="s">
        <v>19</v>
      </c>
      <c r="H16" s="25"/>
    </row>
    <row r="17" spans="1:8" ht="30" x14ac:dyDescent="0.25">
      <c r="A17" s="75"/>
      <c r="B17" s="78"/>
      <c r="C17" s="81"/>
      <c r="D17" s="81"/>
      <c r="E17" s="81"/>
      <c r="F17" s="48"/>
      <c r="G17" s="28" t="s">
        <v>20</v>
      </c>
      <c r="H17" s="25"/>
    </row>
    <row r="18" spans="1:8" ht="25.5" customHeight="1" x14ac:dyDescent="0.25">
      <c r="A18" s="75"/>
      <c r="B18" s="78"/>
      <c r="C18" s="81"/>
      <c r="D18" s="81"/>
      <c r="E18" s="81"/>
      <c r="F18" s="48">
        <f>-5806.4-360</f>
        <v>-6166.4</v>
      </c>
      <c r="G18" s="24" t="s">
        <v>21</v>
      </c>
      <c r="H18" s="25"/>
    </row>
    <row r="19" spans="1:8" ht="31.5" customHeight="1" x14ac:dyDescent="0.25">
      <c r="A19" s="75"/>
      <c r="B19" s="78"/>
      <c r="C19" s="81"/>
      <c r="D19" s="81"/>
      <c r="E19" s="81"/>
      <c r="F19" s="48">
        <f>-3000-128.9</f>
        <v>-3128.9</v>
      </c>
      <c r="G19" s="24" t="s">
        <v>22</v>
      </c>
      <c r="H19" s="25"/>
    </row>
    <row r="20" spans="1:8" ht="29.25" customHeight="1" x14ac:dyDescent="0.25">
      <c r="A20" s="75"/>
      <c r="B20" s="78"/>
      <c r="C20" s="81"/>
      <c r="D20" s="81"/>
      <c r="E20" s="81"/>
      <c r="F20" s="48">
        <v>-0.7</v>
      </c>
      <c r="G20" s="27" t="s">
        <v>23</v>
      </c>
      <c r="H20" s="25"/>
    </row>
    <row r="21" spans="1:8" ht="29.25" customHeight="1" x14ac:dyDescent="0.25">
      <c r="A21" s="75"/>
      <c r="B21" s="79"/>
      <c r="C21" s="82"/>
      <c r="D21" s="82"/>
      <c r="E21" s="82"/>
      <c r="F21" s="48">
        <v>-8</v>
      </c>
      <c r="G21" s="27" t="s">
        <v>24</v>
      </c>
      <c r="H21" s="25"/>
    </row>
    <row r="22" spans="1:8" ht="29.25" customHeight="1" x14ac:dyDescent="0.25">
      <c r="A22" s="75"/>
      <c r="B22" s="50" t="s">
        <v>25</v>
      </c>
      <c r="C22" s="9">
        <v>40830.800000000003</v>
      </c>
      <c r="D22" s="9">
        <v>40990.800000000003</v>
      </c>
      <c r="E22" s="48">
        <f>D22-C22</f>
        <v>160</v>
      </c>
      <c r="F22" s="52">
        <v>160</v>
      </c>
      <c r="G22" s="27" t="s">
        <v>26</v>
      </c>
      <c r="H22" s="25"/>
    </row>
    <row r="23" spans="1:8" ht="16.5" customHeight="1" x14ac:dyDescent="0.25">
      <c r="A23" s="75"/>
      <c r="B23" s="59" t="s">
        <v>27</v>
      </c>
      <c r="C23" s="60">
        <v>102258.6</v>
      </c>
      <c r="D23" s="60">
        <v>93633.9</v>
      </c>
      <c r="E23" s="60">
        <f t="shared" ref="E23" si="1">D23-C23</f>
        <v>-8624.7000000000116</v>
      </c>
      <c r="F23" s="92">
        <f>-4019.3-888.1-2682.5-513.6+186-160-547.2</f>
        <v>-8624.7000000000007</v>
      </c>
      <c r="G23" s="93" t="s">
        <v>28</v>
      </c>
      <c r="H23" s="25">
        <f>F23-E23</f>
        <v>0</v>
      </c>
    </row>
    <row r="24" spans="1:8" ht="16.5" customHeight="1" x14ac:dyDescent="0.25">
      <c r="A24" s="76"/>
      <c r="B24" s="59"/>
      <c r="C24" s="60"/>
      <c r="D24" s="60"/>
      <c r="E24" s="60"/>
      <c r="F24" s="92"/>
      <c r="G24" s="93"/>
      <c r="H24" s="25"/>
    </row>
    <row r="25" spans="1:8" ht="63.75" x14ac:dyDescent="0.25">
      <c r="A25" s="29" t="s">
        <v>29</v>
      </c>
      <c r="B25" s="30" t="s">
        <v>30</v>
      </c>
      <c r="C25" s="52">
        <v>8836.9</v>
      </c>
      <c r="D25" s="31">
        <v>212.2</v>
      </c>
      <c r="E25" s="52">
        <f>D25-C25</f>
        <v>-8624.6999999999989</v>
      </c>
      <c r="F25" s="48"/>
      <c r="G25" s="26"/>
      <c r="H25" s="25"/>
    </row>
    <row r="26" spans="1:8" ht="42.75" x14ac:dyDescent="0.25">
      <c r="A26" s="49" t="s">
        <v>31</v>
      </c>
      <c r="B26" s="22" t="s">
        <v>32</v>
      </c>
      <c r="C26" s="23">
        <f>C27</f>
        <v>117748.6</v>
      </c>
      <c r="D26" s="23">
        <f>D27</f>
        <v>121262.6</v>
      </c>
      <c r="E26" s="23">
        <f t="shared" si="0"/>
        <v>3514</v>
      </c>
      <c r="F26" s="32">
        <f>SUM(F27:F37)</f>
        <v>3514.0000000000018</v>
      </c>
      <c r="G26" s="33"/>
      <c r="H26" s="25">
        <f>SUM(E26-F26)</f>
        <v>-1.8189894035458565E-12</v>
      </c>
    </row>
    <row r="27" spans="1:8" ht="24" customHeight="1" x14ac:dyDescent="0.25">
      <c r="A27" s="74"/>
      <c r="B27" s="77" t="s">
        <v>33</v>
      </c>
      <c r="C27" s="80">
        <v>117748.6</v>
      </c>
      <c r="D27" s="80">
        <v>121262.6</v>
      </c>
      <c r="E27" s="80">
        <f>D27-C27</f>
        <v>3514</v>
      </c>
      <c r="F27" s="48"/>
      <c r="G27" s="34" t="s">
        <v>34</v>
      </c>
      <c r="H27" s="25"/>
    </row>
    <row r="28" spans="1:8" ht="40.5" x14ac:dyDescent="0.25">
      <c r="A28" s="75"/>
      <c r="B28" s="78"/>
      <c r="C28" s="81"/>
      <c r="D28" s="81"/>
      <c r="E28" s="81"/>
      <c r="F28" s="48">
        <v>4413.6000000000004</v>
      </c>
      <c r="G28" s="34" t="s">
        <v>35</v>
      </c>
      <c r="H28" s="25"/>
    </row>
    <row r="29" spans="1:8" ht="15.75" hidden="1" customHeight="1" x14ac:dyDescent="0.25">
      <c r="A29" s="75"/>
      <c r="B29" s="78"/>
      <c r="C29" s="81"/>
      <c r="D29" s="81"/>
      <c r="E29" s="81"/>
      <c r="F29" s="48"/>
      <c r="G29" s="26"/>
      <c r="H29" s="25"/>
    </row>
    <row r="30" spans="1:8" ht="27" x14ac:dyDescent="0.25">
      <c r="A30" s="75"/>
      <c r="B30" s="78"/>
      <c r="C30" s="81"/>
      <c r="D30" s="81"/>
      <c r="E30" s="81"/>
      <c r="F30" s="48">
        <v>128.9</v>
      </c>
      <c r="G30" s="26" t="s">
        <v>36</v>
      </c>
      <c r="H30" s="25"/>
    </row>
    <row r="31" spans="1:8" x14ac:dyDescent="0.25">
      <c r="A31" s="75"/>
      <c r="B31" s="78"/>
      <c r="C31" s="81"/>
      <c r="D31" s="81"/>
      <c r="E31" s="81"/>
      <c r="F31" s="48">
        <v>5689.9</v>
      </c>
      <c r="G31" s="24" t="s">
        <v>37</v>
      </c>
      <c r="H31" s="25"/>
    </row>
    <row r="32" spans="1:8" ht="25.5" customHeight="1" x14ac:dyDescent="0.25">
      <c r="A32" s="75"/>
      <c r="B32" s="78"/>
      <c r="C32" s="81"/>
      <c r="D32" s="81"/>
      <c r="E32" s="81"/>
      <c r="F32" s="48">
        <v>0.7</v>
      </c>
      <c r="G32" s="26" t="s">
        <v>38</v>
      </c>
      <c r="H32" s="25"/>
    </row>
    <row r="33" spans="1:8" ht="15.75" customHeight="1" x14ac:dyDescent="0.25">
      <c r="A33" s="75"/>
      <c r="B33" s="78"/>
      <c r="C33" s="81"/>
      <c r="D33" s="81"/>
      <c r="E33" s="81"/>
      <c r="F33" s="48">
        <v>547.20000000000005</v>
      </c>
      <c r="G33" s="26" t="s">
        <v>39</v>
      </c>
      <c r="H33" s="25"/>
    </row>
    <row r="34" spans="1:8" ht="28.5" customHeight="1" x14ac:dyDescent="0.25">
      <c r="A34" s="75"/>
      <c r="B34" s="78"/>
      <c r="C34" s="81"/>
      <c r="D34" s="81"/>
      <c r="E34" s="81"/>
      <c r="F34" s="48"/>
      <c r="G34" s="26" t="s">
        <v>40</v>
      </c>
      <c r="H34" s="25"/>
    </row>
    <row r="35" spans="1:8" ht="40.5" x14ac:dyDescent="0.25">
      <c r="A35" s="75"/>
      <c r="B35" s="78"/>
      <c r="C35" s="81"/>
      <c r="D35" s="81"/>
      <c r="E35" s="81"/>
      <c r="F35" s="48">
        <v>621</v>
      </c>
      <c r="G35" s="26" t="s">
        <v>41</v>
      </c>
      <c r="H35" s="25"/>
    </row>
    <row r="36" spans="1:8" ht="27" x14ac:dyDescent="0.25">
      <c r="A36" s="75"/>
      <c r="B36" s="78"/>
      <c r="C36" s="81"/>
      <c r="D36" s="81"/>
      <c r="E36" s="81"/>
      <c r="F36" s="48">
        <v>107.1</v>
      </c>
      <c r="G36" s="26" t="s">
        <v>42</v>
      </c>
      <c r="H36" s="25"/>
    </row>
    <row r="37" spans="1:8" ht="59.25" customHeight="1" x14ac:dyDescent="0.25">
      <c r="A37" s="76"/>
      <c r="B37" s="79"/>
      <c r="C37" s="82"/>
      <c r="D37" s="82"/>
      <c r="E37" s="82"/>
      <c r="F37" s="48">
        <v>-7994.4</v>
      </c>
      <c r="G37" s="26" t="s">
        <v>43</v>
      </c>
      <c r="H37" s="25"/>
    </row>
    <row r="38" spans="1:8" x14ac:dyDescent="0.25">
      <c r="A38" s="49" t="s">
        <v>44</v>
      </c>
      <c r="B38" s="22" t="s">
        <v>45</v>
      </c>
      <c r="C38" s="23">
        <f>SUM(C39)</f>
        <v>1180427.8</v>
      </c>
      <c r="D38" s="23">
        <f>SUM(D39)</f>
        <v>1228245.7000000002</v>
      </c>
      <c r="E38" s="23">
        <f>SUM(E39)</f>
        <v>47817.90000000014</v>
      </c>
      <c r="F38" s="23">
        <f>SUM(F39:F53)</f>
        <v>47817.900000000009</v>
      </c>
      <c r="G38" s="26"/>
      <c r="H38" s="25">
        <f>SUM(E38-F38)</f>
        <v>1.3096723705530167E-10</v>
      </c>
    </row>
    <row r="39" spans="1:8" ht="15.75" hidden="1" customHeight="1" x14ac:dyDescent="0.25">
      <c r="A39" s="49"/>
      <c r="B39" s="62" t="s">
        <v>46</v>
      </c>
      <c r="C39" s="68">
        <v>1180427.8</v>
      </c>
      <c r="D39" s="68">
        <f>1223652.6+3302.3+1290.8</f>
        <v>1228245.7000000002</v>
      </c>
      <c r="E39" s="68">
        <f>D39-C39</f>
        <v>47817.90000000014</v>
      </c>
      <c r="F39" s="48"/>
      <c r="G39" s="26"/>
      <c r="H39" s="25"/>
    </row>
    <row r="40" spans="1:8" ht="27" x14ac:dyDescent="0.25">
      <c r="A40" s="74"/>
      <c r="B40" s="63"/>
      <c r="C40" s="69"/>
      <c r="D40" s="69"/>
      <c r="E40" s="69"/>
      <c r="F40" s="48"/>
      <c r="G40" s="35" t="s">
        <v>148</v>
      </c>
      <c r="H40" s="25"/>
    </row>
    <row r="41" spans="1:8" ht="27" x14ac:dyDescent="0.25">
      <c r="A41" s="75"/>
      <c r="B41" s="63"/>
      <c r="C41" s="69"/>
      <c r="D41" s="69"/>
      <c r="E41" s="69"/>
      <c r="F41" s="48">
        <v>1129.0999999999999</v>
      </c>
      <c r="G41" s="53" t="s">
        <v>47</v>
      </c>
      <c r="H41" s="25"/>
    </row>
    <row r="42" spans="1:8" ht="27" x14ac:dyDescent="0.25">
      <c r="A42" s="75"/>
      <c r="B42" s="63"/>
      <c r="C42" s="69"/>
      <c r="D42" s="69"/>
      <c r="E42" s="69"/>
      <c r="F42" s="48">
        <v>1800</v>
      </c>
      <c r="G42" s="53" t="s">
        <v>48</v>
      </c>
      <c r="H42" s="25"/>
    </row>
    <row r="43" spans="1:8" ht="27" x14ac:dyDescent="0.25">
      <c r="A43" s="75"/>
      <c r="B43" s="63"/>
      <c r="C43" s="69"/>
      <c r="D43" s="69"/>
      <c r="E43" s="69"/>
      <c r="F43" s="48">
        <f>5257.1-308.4+2811.6+795.1-101.3+40.5-33.2</f>
        <v>8461.4000000000015</v>
      </c>
      <c r="G43" s="27" t="s">
        <v>49</v>
      </c>
      <c r="H43" s="25"/>
    </row>
    <row r="44" spans="1:8" ht="27" x14ac:dyDescent="0.25">
      <c r="A44" s="75"/>
      <c r="B44" s="63"/>
      <c r="C44" s="69"/>
      <c r="D44" s="69"/>
      <c r="E44" s="69"/>
      <c r="F44" s="48">
        <f>6953.1+1578.7</f>
        <v>8531.8000000000011</v>
      </c>
      <c r="G44" s="27" t="s">
        <v>50</v>
      </c>
      <c r="H44" s="25"/>
    </row>
    <row r="45" spans="1:8" ht="27" x14ac:dyDescent="0.25">
      <c r="A45" s="75"/>
      <c r="B45" s="63"/>
      <c r="C45" s="69"/>
      <c r="D45" s="69"/>
      <c r="E45" s="69"/>
      <c r="F45" s="48">
        <f>5806.4+1445.8+6386.5+3302.3</f>
        <v>16941</v>
      </c>
      <c r="G45" s="27" t="s">
        <v>143</v>
      </c>
      <c r="H45" s="25"/>
    </row>
    <row r="46" spans="1:8" ht="27" x14ac:dyDescent="0.25">
      <c r="A46" s="75"/>
      <c r="B46" s="63"/>
      <c r="C46" s="69"/>
      <c r="D46" s="69"/>
      <c r="E46" s="69"/>
      <c r="F46" s="48">
        <v>500</v>
      </c>
      <c r="G46" s="27" t="s">
        <v>51</v>
      </c>
      <c r="H46" s="25"/>
    </row>
    <row r="47" spans="1:8" ht="27" x14ac:dyDescent="0.25">
      <c r="A47" s="75"/>
      <c r="B47" s="63"/>
      <c r="C47" s="69"/>
      <c r="D47" s="69"/>
      <c r="E47" s="69"/>
      <c r="F47" s="48">
        <f>1530.8+143.3+64.7+1066.1+686.1+1290.8</f>
        <v>4781.7999999999993</v>
      </c>
      <c r="G47" s="27" t="s">
        <v>147</v>
      </c>
      <c r="H47" s="25"/>
    </row>
    <row r="48" spans="1:8" ht="27" x14ac:dyDescent="0.25">
      <c r="A48" s="75"/>
      <c r="B48" s="63"/>
      <c r="C48" s="69"/>
      <c r="D48" s="69"/>
      <c r="E48" s="69"/>
      <c r="F48" s="48">
        <v>13550</v>
      </c>
      <c r="G48" s="27" t="s">
        <v>52</v>
      </c>
      <c r="H48" s="25"/>
    </row>
    <row r="49" spans="1:8" ht="27" x14ac:dyDescent="0.25">
      <c r="A49" s="75"/>
      <c r="B49" s="63"/>
      <c r="C49" s="69"/>
      <c r="D49" s="69"/>
      <c r="E49" s="69"/>
      <c r="F49" s="48"/>
      <c r="G49" s="35" t="s">
        <v>53</v>
      </c>
      <c r="H49" s="25"/>
    </row>
    <row r="50" spans="1:8" ht="27" x14ac:dyDescent="0.25">
      <c r="A50" s="75"/>
      <c r="B50" s="63"/>
      <c r="C50" s="69"/>
      <c r="D50" s="69"/>
      <c r="E50" s="69"/>
      <c r="F50" s="48">
        <f>-3345.2-3000</f>
        <v>-6345.2</v>
      </c>
      <c r="G50" s="35" t="s">
        <v>54</v>
      </c>
      <c r="H50" s="25"/>
    </row>
    <row r="51" spans="1:8" ht="27" x14ac:dyDescent="0.25">
      <c r="A51" s="75"/>
      <c r="B51" s="63"/>
      <c r="C51" s="69"/>
      <c r="D51" s="69"/>
      <c r="E51" s="69"/>
      <c r="F51" s="48">
        <v>-150</v>
      </c>
      <c r="G51" s="35" t="s">
        <v>55</v>
      </c>
      <c r="H51" s="25"/>
    </row>
    <row r="52" spans="1:8" ht="27" x14ac:dyDescent="0.25">
      <c r="A52" s="75"/>
      <c r="B52" s="63"/>
      <c r="C52" s="69"/>
      <c r="D52" s="69"/>
      <c r="E52" s="69"/>
      <c r="F52" s="48">
        <f>-207.7+24.6-704.1</f>
        <v>-887.2</v>
      </c>
      <c r="G52" s="34" t="s">
        <v>56</v>
      </c>
      <c r="H52" s="25"/>
    </row>
    <row r="53" spans="1:8" ht="27" x14ac:dyDescent="0.25">
      <c r="A53" s="76"/>
      <c r="B53" s="64"/>
      <c r="C53" s="70"/>
      <c r="D53" s="70"/>
      <c r="E53" s="70"/>
      <c r="F53" s="48">
        <f>-411.2-83.6</f>
        <v>-494.79999999999995</v>
      </c>
      <c r="G53" s="34" t="s">
        <v>57</v>
      </c>
      <c r="H53" s="25"/>
    </row>
    <row r="54" spans="1:8" ht="28.5" x14ac:dyDescent="0.25">
      <c r="A54" s="49" t="s">
        <v>58</v>
      </c>
      <c r="B54" s="22" t="s">
        <v>59</v>
      </c>
      <c r="C54" s="23">
        <f>SUM(C55:C74)</f>
        <v>1270226.1000000001</v>
      </c>
      <c r="D54" s="23">
        <f>SUM(D55:D74)</f>
        <v>1433353.5</v>
      </c>
      <c r="E54" s="23">
        <f>SUM(E55:E74)</f>
        <v>163127.40000000002</v>
      </c>
      <c r="F54" s="23">
        <f>SUM(F55:F74)</f>
        <v>163127.4</v>
      </c>
      <c r="G54" s="26"/>
      <c r="H54" s="36">
        <f>SUM(E54-F54)</f>
        <v>2.9103830456733704E-11</v>
      </c>
    </row>
    <row r="55" spans="1:8" ht="27" customHeight="1" x14ac:dyDescent="0.25">
      <c r="A55" s="61"/>
      <c r="B55" s="77" t="s">
        <v>60</v>
      </c>
      <c r="C55" s="80">
        <v>995433.6</v>
      </c>
      <c r="D55" s="80">
        <f>1163154.1-3302.3-1290.8</f>
        <v>1158561</v>
      </c>
      <c r="E55" s="80">
        <f>SUM(D55-C55)</f>
        <v>163127.40000000002</v>
      </c>
      <c r="F55" s="48"/>
      <c r="G55" s="35" t="s">
        <v>61</v>
      </c>
      <c r="H55" s="25"/>
    </row>
    <row r="56" spans="1:8" ht="40.5" x14ac:dyDescent="0.25">
      <c r="A56" s="61"/>
      <c r="B56" s="78"/>
      <c r="C56" s="81"/>
      <c r="D56" s="81"/>
      <c r="E56" s="81"/>
      <c r="F56" s="48">
        <v>3855.5</v>
      </c>
      <c r="G56" s="34" t="s">
        <v>62</v>
      </c>
      <c r="H56" s="25"/>
    </row>
    <row r="57" spans="1:8" ht="40.5" x14ac:dyDescent="0.25">
      <c r="A57" s="61"/>
      <c r="B57" s="78"/>
      <c r="C57" s="81"/>
      <c r="D57" s="81"/>
      <c r="E57" s="81"/>
      <c r="F57" s="48">
        <v>8435.7999999999993</v>
      </c>
      <c r="G57" s="34" t="s">
        <v>63</v>
      </c>
      <c r="H57" s="25"/>
    </row>
    <row r="58" spans="1:8" ht="27" x14ac:dyDescent="0.25">
      <c r="A58" s="61"/>
      <c r="B58" s="78"/>
      <c r="C58" s="81"/>
      <c r="D58" s="81"/>
      <c r="E58" s="81"/>
      <c r="F58" s="48">
        <v>3000</v>
      </c>
      <c r="G58" s="34" t="s">
        <v>64</v>
      </c>
      <c r="H58" s="25"/>
    </row>
    <row r="59" spans="1:8" ht="40.5" x14ac:dyDescent="0.25">
      <c r="A59" s="61"/>
      <c r="B59" s="78"/>
      <c r="C59" s="81"/>
      <c r="D59" s="81"/>
      <c r="E59" s="81"/>
      <c r="F59" s="48">
        <v>3000</v>
      </c>
      <c r="G59" s="34" t="s">
        <v>65</v>
      </c>
      <c r="H59" s="25"/>
    </row>
    <row r="60" spans="1:8" ht="27" x14ac:dyDescent="0.25">
      <c r="A60" s="61"/>
      <c r="B60" s="78"/>
      <c r="C60" s="81"/>
      <c r="D60" s="81"/>
      <c r="E60" s="81"/>
      <c r="F60" s="48">
        <v>3345.2</v>
      </c>
      <c r="G60" s="34" t="s">
        <v>66</v>
      </c>
      <c r="H60" s="25"/>
    </row>
    <row r="61" spans="1:8" ht="27" x14ac:dyDescent="0.25">
      <c r="A61" s="61"/>
      <c r="B61" s="78"/>
      <c r="C61" s="81"/>
      <c r="D61" s="81"/>
      <c r="E61" s="81"/>
      <c r="F61" s="48">
        <f>207.7-24.6+704.1</f>
        <v>887.2</v>
      </c>
      <c r="G61" s="34" t="s">
        <v>67</v>
      </c>
      <c r="H61" s="25"/>
    </row>
    <row r="62" spans="1:8" x14ac:dyDescent="0.25">
      <c r="A62" s="61"/>
      <c r="B62" s="78"/>
      <c r="C62" s="81"/>
      <c r="D62" s="81"/>
      <c r="E62" s="81"/>
      <c r="F62" s="48">
        <v>4701.8</v>
      </c>
      <c r="G62" s="24" t="s">
        <v>68</v>
      </c>
      <c r="H62" s="25"/>
    </row>
    <row r="63" spans="1:8" ht="30" x14ac:dyDescent="0.25">
      <c r="A63" s="61"/>
      <c r="B63" s="78"/>
      <c r="C63" s="81"/>
      <c r="D63" s="81"/>
      <c r="E63" s="81"/>
      <c r="F63" s="48">
        <f>411.2+83.6</f>
        <v>494.79999999999995</v>
      </c>
      <c r="G63" s="24" t="s">
        <v>69</v>
      </c>
      <c r="H63" s="25"/>
    </row>
    <row r="64" spans="1:8" ht="27" x14ac:dyDescent="0.25">
      <c r="A64" s="61"/>
      <c r="B64" s="78"/>
      <c r="C64" s="81"/>
      <c r="D64" s="81"/>
      <c r="E64" s="81"/>
      <c r="F64" s="48"/>
      <c r="G64" s="35" t="s">
        <v>146</v>
      </c>
      <c r="H64" s="25"/>
    </row>
    <row r="65" spans="1:8" ht="27" x14ac:dyDescent="0.25">
      <c r="A65" s="61"/>
      <c r="B65" s="78"/>
      <c r="C65" s="81"/>
      <c r="D65" s="81"/>
      <c r="E65" s="81"/>
      <c r="F65" s="48">
        <f>-5257.1-184.7-2811.6-795.1-375.6-40.5-196</f>
        <v>-9660.6</v>
      </c>
      <c r="G65" s="27" t="s">
        <v>70</v>
      </c>
      <c r="H65" s="25"/>
    </row>
    <row r="66" spans="1:8" ht="41.25" customHeight="1" x14ac:dyDescent="0.25">
      <c r="A66" s="61"/>
      <c r="B66" s="78"/>
      <c r="C66" s="81"/>
      <c r="D66" s="81"/>
      <c r="E66" s="81"/>
      <c r="F66" s="48">
        <f>-6953.1-3302.3</f>
        <v>-10255.400000000001</v>
      </c>
      <c r="G66" s="27" t="s">
        <v>144</v>
      </c>
      <c r="H66" s="25"/>
    </row>
    <row r="67" spans="1:8" ht="41.25" customHeight="1" x14ac:dyDescent="0.25">
      <c r="A67" s="61"/>
      <c r="B67" s="78"/>
      <c r="C67" s="81"/>
      <c r="D67" s="81"/>
      <c r="E67" s="81"/>
      <c r="F67" s="48">
        <f>-1530.8-143.3-64.7-1066.1-686.1-1290.8</f>
        <v>-4781.7999999999993</v>
      </c>
      <c r="G67" s="27" t="s">
        <v>145</v>
      </c>
      <c r="H67" s="25"/>
    </row>
    <row r="68" spans="1:8" ht="31.5" customHeight="1" x14ac:dyDescent="0.25">
      <c r="A68" s="61"/>
      <c r="B68" s="78"/>
      <c r="C68" s="81"/>
      <c r="D68" s="81"/>
      <c r="E68" s="81"/>
      <c r="F68" s="48">
        <v>-1578.7</v>
      </c>
      <c r="G68" s="27" t="s">
        <v>71</v>
      </c>
      <c r="H68" s="25"/>
    </row>
    <row r="69" spans="1:8" ht="27" x14ac:dyDescent="0.25">
      <c r="A69" s="61"/>
      <c r="B69" s="78"/>
      <c r="C69" s="81"/>
      <c r="D69" s="81"/>
      <c r="E69" s="81"/>
      <c r="F69" s="48">
        <f>-250-3126.5-2000-42-30-436.8</f>
        <v>-5885.3</v>
      </c>
      <c r="G69" s="27" t="s">
        <v>72</v>
      </c>
      <c r="H69" s="25"/>
    </row>
    <row r="70" spans="1:8" ht="27" x14ac:dyDescent="0.25">
      <c r="A70" s="61"/>
      <c r="B70" s="78"/>
      <c r="C70" s="81"/>
      <c r="D70" s="81"/>
      <c r="E70" s="81"/>
      <c r="F70" s="48">
        <v>-1800</v>
      </c>
      <c r="G70" s="27" t="s">
        <v>73</v>
      </c>
      <c r="H70" s="25"/>
    </row>
    <row r="71" spans="1:8" ht="27" x14ac:dyDescent="0.25">
      <c r="A71" s="61"/>
      <c r="B71" s="78"/>
      <c r="C71" s="81"/>
      <c r="D71" s="81"/>
      <c r="E71" s="81"/>
      <c r="F71" s="48">
        <v>-677.1</v>
      </c>
      <c r="G71" s="27" t="s">
        <v>74</v>
      </c>
      <c r="H71" s="25"/>
    </row>
    <row r="72" spans="1:8" x14ac:dyDescent="0.25">
      <c r="A72" s="61"/>
      <c r="B72" s="78"/>
      <c r="C72" s="81"/>
      <c r="D72" s="81"/>
      <c r="E72" s="81"/>
      <c r="F72" s="48">
        <v>-13550</v>
      </c>
      <c r="G72" s="27" t="s">
        <v>75</v>
      </c>
      <c r="H72" s="25"/>
    </row>
    <row r="73" spans="1:8" ht="54" x14ac:dyDescent="0.25">
      <c r="A73" s="61"/>
      <c r="B73" s="78"/>
      <c r="C73" s="81"/>
      <c r="D73" s="81"/>
      <c r="E73" s="81"/>
      <c r="F73" s="48">
        <f>193096-9500</f>
        <v>183596</v>
      </c>
      <c r="G73" s="27" t="s">
        <v>76</v>
      </c>
      <c r="H73" s="25"/>
    </row>
    <row r="74" spans="1:8" x14ac:dyDescent="0.25">
      <c r="A74" s="61"/>
      <c r="B74" s="47" t="s">
        <v>77</v>
      </c>
      <c r="C74" s="48">
        <v>274792.5</v>
      </c>
      <c r="D74" s="48">
        <v>274792.5</v>
      </c>
      <c r="E74" s="48">
        <f>D74-C74</f>
        <v>0</v>
      </c>
      <c r="F74" s="52"/>
      <c r="G74" s="27"/>
      <c r="H74" s="25"/>
    </row>
    <row r="75" spans="1:8" x14ac:dyDescent="0.25">
      <c r="A75" s="49" t="s">
        <v>78</v>
      </c>
      <c r="B75" s="22" t="s">
        <v>79</v>
      </c>
      <c r="C75" s="23">
        <f>C76+C78</f>
        <v>48907.4</v>
      </c>
      <c r="D75" s="23">
        <f>D76+D78</f>
        <v>50582</v>
      </c>
      <c r="E75" s="23">
        <f>E76+E78</f>
        <v>1674.5999999999985</v>
      </c>
      <c r="F75" s="23">
        <f>F76+F78+F77+F79</f>
        <v>1674.6</v>
      </c>
      <c r="G75" s="26"/>
      <c r="H75" s="25">
        <f t="shared" ref="H75" si="2">SUM(E75-F75)</f>
        <v>-1.3642420526593924E-12</v>
      </c>
    </row>
    <row r="76" spans="1:8" x14ac:dyDescent="0.25">
      <c r="A76" s="55"/>
      <c r="B76" s="59" t="s">
        <v>80</v>
      </c>
      <c r="C76" s="60">
        <v>30117.200000000001</v>
      </c>
      <c r="D76" s="60">
        <v>31791.8</v>
      </c>
      <c r="E76" s="60">
        <f>D76-C76</f>
        <v>1674.5999999999985</v>
      </c>
      <c r="F76" s="85">
        <v>1674.6</v>
      </c>
      <c r="G76" s="86" t="s">
        <v>81</v>
      </c>
      <c r="H76" s="12"/>
    </row>
    <row r="77" spans="1:8" x14ac:dyDescent="0.25">
      <c r="A77" s="56"/>
      <c r="B77" s="59"/>
      <c r="C77" s="60"/>
      <c r="D77" s="60"/>
      <c r="E77" s="60"/>
      <c r="F77" s="85"/>
      <c r="G77" s="86"/>
      <c r="H77" s="12"/>
    </row>
    <row r="78" spans="1:8" ht="15.75" customHeight="1" x14ac:dyDescent="0.25">
      <c r="A78" s="56"/>
      <c r="B78" s="83" t="s">
        <v>27</v>
      </c>
      <c r="C78" s="80">
        <v>18790.2</v>
      </c>
      <c r="D78" s="80">
        <v>18790.2</v>
      </c>
      <c r="E78" s="80">
        <f>D78-C78</f>
        <v>0</v>
      </c>
      <c r="F78" s="51">
        <v>1100</v>
      </c>
      <c r="G78" s="87"/>
      <c r="H78" s="12"/>
    </row>
    <row r="79" spans="1:8" ht="15.75" customHeight="1" x14ac:dyDescent="0.25">
      <c r="A79" s="89"/>
      <c r="B79" s="84"/>
      <c r="C79" s="82"/>
      <c r="D79" s="82"/>
      <c r="E79" s="82"/>
      <c r="F79" s="51">
        <v>-1100</v>
      </c>
      <c r="G79" s="88"/>
      <c r="H79" s="12"/>
    </row>
    <row r="80" spans="1:8" x14ac:dyDescent="0.25">
      <c r="A80" s="49" t="s">
        <v>82</v>
      </c>
      <c r="B80" s="22" t="s">
        <v>83</v>
      </c>
      <c r="C80" s="23">
        <f>SUM(C81:C96)</f>
        <v>4349364.3999999994</v>
      </c>
      <c r="D80" s="23">
        <f>SUM(D81:D96)</f>
        <v>4539529.7999999989</v>
      </c>
      <c r="E80" s="23">
        <f>SUM(E81:E96)</f>
        <v>190165.4</v>
      </c>
      <c r="F80" s="23">
        <f>SUM(F81:F96)</f>
        <v>190165.39999999997</v>
      </c>
      <c r="G80" s="26"/>
      <c r="H80" s="37">
        <f>SUM(E80-F80)</f>
        <v>2.9103830456733704E-11</v>
      </c>
    </row>
    <row r="81" spans="1:8" ht="40.5" x14ac:dyDescent="0.25">
      <c r="A81" s="61"/>
      <c r="B81" s="59" t="s">
        <v>84</v>
      </c>
      <c r="C81" s="60">
        <v>4140793.5</v>
      </c>
      <c r="D81" s="60">
        <v>4340374.5</v>
      </c>
      <c r="E81" s="60">
        <f>D81-C81</f>
        <v>199581</v>
      </c>
      <c r="F81" s="48">
        <f>29783.9-375.8+164074.6</f>
        <v>193482.7</v>
      </c>
      <c r="G81" s="27" t="s">
        <v>85</v>
      </c>
      <c r="H81" s="25"/>
    </row>
    <row r="82" spans="1:8" ht="27" x14ac:dyDescent="0.25">
      <c r="A82" s="61"/>
      <c r="B82" s="59"/>
      <c r="C82" s="60"/>
      <c r="D82" s="60"/>
      <c r="E82" s="60"/>
      <c r="F82" s="48"/>
      <c r="G82" s="34" t="s">
        <v>86</v>
      </c>
      <c r="H82" s="25"/>
    </row>
    <row r="83" spans="1:8" ht="27" customHeight="1" x14ac:dyDescent="0.25">
      <c r="A83" s="61"/>
      <c r="B83" s="59"/>
      <c r="C83" s="60"/>
      <c r="D83" s="60"/>
      <c r="E83" s="60"/>
      <c r="F83" s="52">
        <f>493.1+217.5+229.2</f>
        <v>939.8</v>
      </c>
      <c r="G83" s="27" t="s">
        <v>87</v>
      </c>
      <c r="H83" s="25"/>
    </row>
    <row r="84" spans="1:8" ht="27" x14ac:dyDescent="0.25">
      <c r="A84" s="61"/>
      <c r="B84" s="59"/>
      <c r="C84" s="60"/>
      <c r="D84" s="60"/>
      <c r="E84" s="60"/>
      <c r="F84" s="52">
        <v>2682.5</v>
      </c>
      <c r="G84" s="27" t="s">
        <v>88</v>
      </c>
      <c r="H84" s="25"/>
    </row>
    <row r="85" spans="1:8" x14ac:dyDescent="0.25">
      <c r="A85" s="61"/>
      <c r="B85" s="59"/>
      <c r="C85" s="60"/>
      <c r="D85" s="60"/>
      <c r="E85" s="60"/>
      <c r="F85" s="52">
        <v>15.8</v>
      </c>
      <c r="G85" s="27" t="s">
        <v>89</v>
      </c>
      <c r="H85" s="25"/>
    </row>
    <row r="86" spans="1:8" ht="27" x14ac:dyDescent="0.25">
      <c r="A86" s="61"/>
      <c r="B86" s="59"/>
      <c r="C86" s="60"/>
      <c r="D86" s="60"/>
      <c r="E86" s="60"/>
      <c r="F86" s="52">
        <v>1000</v>
      </c>
      <c r="G86" s="27" t="s">
        <v>90</v>
      </c>
      <c r="H86" s="25"/>
    </row>
    <row r="87" spans="1:8" ht="40.5" x14ac:dyDescent="0.25">
      <c r="A87" s="61"/>
      <c r="B87" s="59"/>
      <c r="C87" s="60"/>
      <c r="D87" s="60"/>
      <c r="E87" s="60"/>
      <c r="F87" s="52">
        <v>1068.3</v>
      </c>
      <c r="G87" s="27" t="s">
        <v>91</v>
      </c>
      <c r="H87" s="25"/>
    </row>
    <row r="88" spans="1:8" ht="27" x14ac:dyDescent="0.25">
      <c r="A88" s="61"/>
      <c r="B88" s="59"/>
      <c r="C88" s="60"/>
      <c r="D88" s="60"/>
      <c r="E88" s="60"/>
      <c r="F88" s="52">
        <f>122+214.9+55</f>
        <v>391.9</v>
      </c>
      <c r="G88" s="27" t="s">
        <v>92</v>
      </c>
      <c r="H88" s="25"/>
    </row>
    <row r="89" spans="1:8" ht="27" x14ac:dyDescent="0.25">
      <c r="A89" s="61"/>
      <c r="B89" s="77" t="s">
        <v>93</v>
      </c>
      <c r="C89" s="80">
        <v>187824.2</v>
      </c>
      <c r="D89" s="80">
        <v>188820.6</v>
      </c>
      <c r="E89" s="80">
        <f>D89-C89</f>
        <v>996.39999999999418</v>
      </c>
      <c r="F89" s="52"/>
      <c r="G89" s="27" t="s">
        <v>94</v>
      </c>
      <c r="H89" s="25"/>
    </row>
    <row r="90" spans="1:8" ht="29.25" customHeight="1" x14ac:dyDescent="0.25">
      <c r="A90" s="61"/>
      <c r="B90" s="78"/>
      <c r="C90" s="81"/>
      <c r="D90" s="81"/>
      <c r="E90" s="81"/>
      <c r="F90" s="52">
        <v>460.8</v>
      </c>
      <c r="G90" s="27" t="s">
        <v>95</v>
      </c>
      <c r="H90" s="25"/>
    </row>
    <row r="91" spans="1:8" ht="29.25" customHeight="1" x14ac:dyDescent="0.25">
      <c r="A91" s="61"/>
      <c r="B91" s="78"/>
      <c r="C91" s="81"/>
      <c r="D91" s="81"/>
      <c r="E91" s="81"/>
      <c r="F91" s="52">
        <v>551.4</v>
      </c>
      <c r="G91" s="27" t="s">
        <v>96</v>
      </c>
      <c r="H91" s="25"/>
    </row>
    <row r="92" spans="1:8" ht="27" x14ac:dyDescent="0.25">
      <c r="A92" s="61"/>
      <c r="B92" s="79"/>
      <c r="C92" s="82"/>
      <c r="D92" s="82"/>
      <c r="E92" s="82"/>
      <c r="F92" s="52">
        <v>-15.8</v>
      </c>
      <c r="G92" s="27" t="s">
        <v>97</v>
      </c>
      <c r="H92" s="25"/>
    </row>
    <row r="93" spans="1:8" ht="30.75" customHeight="1" x14ac:dyDescent="0.25">
      <c r="A93" s="61"/>
      <c r="B93" s="77" t="s">
        <v>10</v>
      </c>
      <c r="C93" s="80">
        <v>20436.099999999999</v>
      </c>
      <c r="D93" s="80">
        <v>10024.1</v>
      </c>
      <c r="E93" s="80">
        <f t="shared" ref="E93:E96" si="3">D93-C93</f>
        <v>-10411.999999999998</v>
      </c>
      <c r="F93" s="52">
        <f>-10370-50</f>
        <v>-10420</v>
      </c>
      <c r="G93" s="27" t="s">
        <v>98</v>
      </c>
      <c r="H93" s="25"/>
    </row>
    <row r="94" spans="1:8" ht="46.5" customHeight="1" x14ac:dyDescent="0.25">
      <c r="A94" s="61"/>
      <c r="B94" s="79"/>
      <c r="C94" s="82"/>
      <c r="D94" s="82"/>
      <c r="E94" s="82"/>
      <c r="F94" s="52">
        <v>8</v>
      </c>
      <c r="G94" s="27" t="s">
        <v>99</v>
      </c>
      <c r="H94" s="25"/>
    </row>
    <row r="95" spans="1:8" x14ac:dyDescent="0.25">
      <c r="A95" s="61"/>
      <c r="B95" s="38" t="s">
        <v>100</v>
      </c>
      <c r="C95" s="48">
        <v>40</v>
      </c>
      <c r="D95" s="48">
        <v>40</v>
      </c>
      <c r="E95" s="48">
        <f t="shared" si="3"/>
        <v>0</v>
      </c>
      <c r="F95" s="52"/>
      <c r="G95" s="39"/>
      <c r="H95" s="40"/>
    </row>
    <row r="96" spans="1:8" ht="30" x14ac:dyDescent="0.25">
      <c r="A96" s="61"/>
      <c r="B96" s="50" t="s">
        <v>27</v>
      </c>
      <c r="C96" s="48">
        <v>270.60000000000002</v>
      </c>
      <c r="D96" s="48">
        <v>270.60000000000002</v>
      </c>
      <c r="E96" s="48">
        <f t="shared" si="3"/>
        <v>0</v>
      </c>
      <c r="F96" s="52"/>
      <c r="G96" s="27"/>
      <c r="H96" s="12"/>
    </row>
    <row r="97" spans="1:8" x14ac:dyDescent="0.25">
      <c r="A97" s="49" t="s">
        <v>101</v>
      </c>
      <c r="B97" s="22" t="s">
        <v>102</v>
      </c>
      <c r="C97" s="23">
        <f>SUM(C98:C109)</f>
        <v>378149.5</v>
      </c>
      <c r="D97" s="23">
        <f>SUM(D98:D109)</f>
        <v>377127.7</v>
      </c>
      <c r="E97" s="23">
        <f>SUM(E98:E109)</f>
        <v>-1021.8000000000211</v>
      </c>
      <c r="F97" s="23">
        <f>SUM(F99:F110)</f>
        <v>-1021.8000000000006</v>
      </c>
      <c r="G97" s="26"/>
      <c r="H97" s="37">
        <f>SUM(E97-F97)</f>
        <v>-2.0463630789890885E-11</v>
      </c>
    </row>
    <row r="98" spans="1:8" ht="27" customHeight="1" x14ac:dyDescent="0.25">
      <c r="A98" s="74"/>
      <c r="B98" s="77" t="s">
        <v>103</v>
      </c>
      <c r="C98" s="80">
        <v>355428.9</v>
      </c>
      <c r="D98" s="80">
        <v>357085.5</v>
      </c>
      <c r="E98" s="80">
        <f>D98-C98</f>
        <v>1656.5999999999767</v>
      </c>
      <c r="F98" s="23"/>
      <c r="G98" s="35" t="s">
        <v>104</v>
      </c>
      <c r="H98" s="25"/>
    </row>
    <row r="99" spans="1:8" ht="27" x14ac:dyDescent="0.25">
      <c r="A99" s="75"/>
      <c r="B99" s="78"/>
      <c r="C99" s="81"/>
      <c r="D99" s="81"/>
      <c r="E99" s="81"/>
      <c r="F99" s="48">
        <v>360</v>
      </c>
      <c r="G99" s="27" t="s">
        <v>105</v>
      </c>
      <c r="H99" s="25"/>
    </row>
    <row r="100" spans="1:8" ht="27" x14ac:dyDescent="0.25">
      <c r="A100" s="75"/>
      <c r="B100" s="78"/>
      <c r="C100" s="81"/>
      <c r="D100" s="81"/>
      <c r="E100" s="81"/>
      <c r="F100" s="48">
        <v>259.5</v>
      </c>
      <c r="G100" s="27" t="s">
        <v>106</v>
      </c>
      <c r="H100" s="25"/>
    </row>
    <row r="101" spans="1:8" ht="34.5" customHeight="1" x14ac:dyDescent="0.25">
      <c r="A101" s="75"/>
      <c r="B101" s="78"/>
      <c r="C101" s="81"/>
      <c r="D101" s="81"/>
      <c r="E101" s="81"/>
      <c r="F101" s="48">
        <v>513.6</v>
      </c>
      <c r="G101" s="27" t="s">
        <v>107</v>
      </c>
      <c r="H101" s="25"/>
    </row>
    <row r="102" spans="1:8" x14ac:dyDescent="0.25">
      <c r="A102" s="75"/>
      <c r="B102" s="78"/>
      <c r="C102" s="81"/>
      <c r="D102" s="81"/>
      <c r="E102" s="81"/>
      <c r="F102" s="48">
        <v>1079.8</v>
      </c>
      <c r="G102" s="26" t="s">
        <v>108</v>
      </c>
      <c r="H102" s="25"/>
    </row>
    <row r="103" spans="1:8" ht="36" customHeight="1" x14ac:dyDescent="0.25">
      <c r="A103" s="75"/>
      <c r="B103" s="78"/>
      <c r="C103" s="81"/>
      <c r="D103" s="81"/>
      <c r="E103" s="81"/>
      <c r="F103" s="48">
        <v>101</v>
      </c>
      <c r="G103" s="26" t="s">
        <v>109</v>
      </c>
      <c r="H103" s="25"/>
    </row>
    <row r="104" spans="1:8" ht="39.75" customHeight="1" x14ac:dyDescent="0.25">
      <c r="A104" s="75"/>
      <c r="B104" s="78"/>
      <c r="C104" s="81"/>
      <c r="D104" s="81"/>
      <c r="E104" s="81"/>
      <c r="F104" s="48">
        <f>30.2+37.8</f>
        <v>68</v>
      </c>
      <c r="G104" s="27" t="s">
        <v>110</v>
      </c>
      <c r="H104" s="25"/>
    </row>
    <row r="105" spans="1:8" ht="41.25" customHeight="1" x14ac:dyDescent="0.25">
      <c r="A105" s="75"/>
      <c r="B105" s="78"/>
      <c r="C105" s="81"/>
      <c r="D105" s="81"/>
      <c r="E105" s="81"/>
      <c r="F105" s="48">
        <f>286.9</f>
        <v>286.89999999999998</v>
      </c>
      <c r="G105" s="27" t="s">
        <v>111</v>
      </c>
      <c r="H105" s="25"/>
    </row>
    <row r="106" spans="1:8" ht="35.25" customHeight="1" x14ac:dyDescent="0.25">
      <c r="A106" s="75"/>
      <c r="B106" s="78"/>
      <c r="C106" s="81"/>
      <c r="D106" s="81"/>
      <c r="E106" s="81"/>
      <c r="F106" s="48"/>
      <c r="G106" s="27" t="s">
        <v>112</v>
      </c>
      <c r="H106" s="25"/>
    </row>
    <row r="107" spans="1:8" ht="31.5" customHeight="1" x14ac:dyDescent="0.25">
      <c r="A107" s="75"/>
      <c r="B107" s="78"/>
      <c r="C107" s="81"/>
      <c r="D107" s="81"/>
      <c r="E107" s="81"/>
      <c r="F107" s="48">
        <v>-551.4</v>
      </c>
      <c r="G107" s="27" t="s">
        <v>113</v>
      </c>
      <c r="H107" s="25"/>
    </row>
    <row r="108" spans="1:8" ht="39" customHeight="1" x14ac:dyDescent="0.25">
      <c r="A108" s="75"/>
      <c r="B108" s="79"/>
      <c r="C108" s="82"/>
      <c r="D108" s="82"/>
      <c r="E108" s="82"/>
      <c r="F108" s="48">
        <v>-460.8</v>
      </c>
      <c r="G108" s="27" t="s">
        <v>114</v>
      </c>
      <c r="H108" s="25"/>
    </row>
    <row r="109" spans="1:8" ht="31.5" customHeight="1" x14ac:dyDescent="0.25">
      <c r="A109" s="75"/>
      <c r="B109" s="83" t="s">
        <v>115</v>
      </c>
      <c r="C109" s="80">
        <v>22720.6</v>
      </c>
      <c r="D109" s="80">
        <v>20042.2</v>
      </c>
      <c r="E109" s="80">
        <f>D109-C109</f>
        <v>-2678.3999999999978</v>
      </c>
      <c r="F109" s="48">
        <f>-6523.5-5</f>
        <v>-6528.5</v>
      </c>
      <c r="G109" s="27" t="s">
        <v>116</v>
      </c>
      <c r="H109" s="25"/>
    </row>
    <row r="110" spans="1:8" ht="54" x14ac:dyDescent="0.25">
      <c r="A110" s="76"/>
      <c r="B110" s="84"/>
      <c r="C110" s="82"/>
      <c r="D110" s="82"/>
      <c r="E110" s="82"/>
      <c r="F110" s="48">
        <v>3850.1</v>
      </c>
      <c r="G110" s="27" t="s">
        <v>117</v>
      </c>
      <c r="H110" s="25"/>
    </row>
    <row r="111" spans="1:8" x14ac:dyDescent="0.25">
      <c r="A111" s="49" t="s">
        <v>118</v>
      </c>
      <c r="B111" s="22" t="s">
        <v>119</v>
      </c>
      <c r="C111" s="23">
        <f>SUM(C112:C119)</f>
        <v>1218145.5</v>
      </c>
      <c r="D111" s="23">
        <f>SUM(D112:D119)</f>
        <v>1199111.2</v>
      </c>
      <c r="E111" s="23">
        <f>SUM(E112:E119)</f>
        <v>-19034.300000000068</v>
      </c>
      <c r="F111" s="32">
        <f>SUM(F112:F120)</f>
        <v>-19034.3</v>
      </c>
      <c r="G111" s="26"/>
      <c r="H111" s="37">
        <f t="shared" ref="H111" si="4">SUM(E111-F111)</f>
        <v>-6.9121597334742546E-11</v>
      </c>
    </row>
    <row r="112" spans="1:8" ht="40.5" customHeight="1" x14ac:dyDescent="0.25">
      <c r="A112" s="61"/>
      <c r="B112" s="62" t="s">
        <v>120</v>
      </c>
      <c r="C112" s="65">
        <v>1004788.4</v>
      </c>
      <c r="D112" s="68">
        <v>1009695.2</v>
      </c>
      <c r="E112" s="68">
        <f>D112-C112</f>
        <v>4906.7999999999302</v>
      </c>
      <c r="F112" s="52">
        <f>129.4-10569.7+4229.2+101</f>
        <v>-6110.1000000000013</v>
      </c>
      <c r="G112" s="27" t="s">
        <v>121</v>
      </c>
      <c r="H112" s="25"/>
    </row>
    <row r="113" spans="1:9" ht="81" x14ac:dyDescent="0.25">
      <c r="A113" s="61"/>
      <c r="B113" s="63"/>
      <c r="C113" s="66"/>
      <c r="D113" s="69"/>
      <c r="E113" s="69"/>
      <c r="F113" s="52">
        <v>10017.9</v>
      </c>
      <c r="G113" s="27" t="s">
        <v>122</v>
      </c>
      <c r="H113" s="25"/>
      <c r="I113" s="54"/>
    </row>
    <row r="114" spans="1:9" ht="54" x14ac:dyDescent="0.25">
      <c r="A114" s="61"/>
      <c r="B114" s="63"/>
      <c r="C114" s="66"/>
      <c r="D114" s="69"/>
      <c r="E114" s="69"/>
      <c r="F114" s="52">
        <v>1100</v>
      </c>
      <c r="G114" s="27" t="s">
        <v>123</v>
      </c>
      <c r="H114" s="25"/>
    </row>
    <row r="115" spans="1:9" ht="40.5" x14ac:dyDescent="0.25">
      <c r="A115" s="61"/>
      <c r="B115" s="64"/>
      <c r="C115" s="67"/>
      <c r="D115" s="70"/>
      <c r="E115" s="70"/>
      <c r="F115" s="52">
        <v>-101</v>
      </c>
      <c r="G115" s="27" t="s">
        <v>124</v>
      </c>
      <c r="H115" s="25"/>
    </row>
    <row r="116" spans="1:9" ht="40.5" x14ac:dyDescent="0.25">
      <c r="A116" s="61"/>
      <c r="B116" s="41" t="s">
        <v>84</v>
      </c>
      <c r="C116" s="48">
        <v>83687</v>
      </c>
      <c r="D116" s="48">
        <v>82687</v>
      </c>
      <c r="E116" s="48">
        <f t="shared" ref="E116:E118" si="5">D116-C116</f>
        <v>-1000</v>
      </c>
      <c r="F116" s="52">
        <v>-1000</v>
      </c>
      <c r="G116" s="27" t="s">
        <v>125</v>
      </c>
      <c r="H116" s="25"/>
    </row>
    <row r="117" spans="1:9" ht="40.5" x14ac:dyDescent="0.25">
      <c r="A117" s="61"/>
      <c r="B117" s="50" t="s">
        <v>10</v>
      </c>
      <c r="C117" s="48">
        <v>101918.2</v>
      </c>
      <c r="D117" s="48">
        <v>101418.2</v>
      </c>
      <c r="E117" s="48">
        <f t="shared" si="5"/>
        <v>-500</v>
      </c>
      <c r="F117" s="48">
        <v>-500</v>
      </c>
      <c r="G117" s="27" t="s">
        <v>126</v>
      </c>
      <c r="H117" s="25"/>
    </row>
    <row r="118" spans="1:9" ht="30" x14ac:dyDescent="0.25">
      <c r="A118" s="61"/>
      <c r="B118" s="50" t="s">
        <v>127</v>
      </c>
      <c r="C118" s="48">
        <v>27441.1</v>
      </c>
      <c r="D118" s="48">
        <v>5000</v>
      </c>
      <c r="E118" s="48">
        <f t="shared" si="5"/>
        <v>-22441.1</v>
      </c>
      <c r="F118" s="52">
        <v>-22441.1</v>
      </c>
      <c r="G118" s="42" t="s">
        <v>128</v>
      </c>
      <c r="H118" s="25"/>
    </row>
    <row r="119" spans="1:9" ht="27" x14ac:dyDescent="0.25">
      <c r="A119" s="61"/>
      <c r="B119" s="71" t="s">
        <v>77</v>
      </c>
      <c r="C119" s="60">
        <v>310.8</v>
      </c>
      <c r="D119" s="60">
        <v>310.8</v>
      </c>
      <c r="E119" s="60">
        <f>D119-C119</f>
        <v>0</v>
      </c>
      <c r="F119" s="52">
        <v>-310.8</v>
      </c>
      <c r="G119" s="35" t="s">
        <v>129</v>
      </c>
      <c r="H119" s="25"/>
    </row>
    <row r="120" spans="1:9" ht="54" x14ac:dyDescent="0.25">
      <c r="A120" s="61"/>
      <c r="B120" s="72"/>
      <c r="C120" s="73"/>
      <c r="D120" s="73"/>
      <c r="E120" s="73"/>
      <c r="F120" s="52">
        <v>310.8</v>
      </c>
      <c r="G120" s="27" t="s">
        <v>130</v>
      </c>
      <c r="H120" s="43"/>
    </row>
    <row r="121" spans="1:9" x14ac:dyDescent="0.25">
      <c r="A121" s="49" t="s">
        <v>131</v>
      </c>
      <c r="B121" s="22" t="s">
        <v>132</v>
      </c>
      <c r="C121" s="23">
        <f>SUM(C122:C124)</f>
        <v>567057.1</v>
      </c>
      <c r="D121" s="23">
        <f>SUM(D122:D124)</f>
        <v>569349</v>
      </c>
      <c r="E121" s="23">
        <f>SUM(E122:E124)</f>
        <v>2291.9000000000233</v>
      </c>
      <c r="F121" s="23">
        <f>SUM(F122:F127)</f>
        <v>2291.9000000000005</v>
      </c>
      <c r="G121" s="26"/>
      <c r="H121" s="37">
        <f>SUM(E121-F121)</f>
        <v>2.2737367544323206E-11</v>
      </c>
    </row>
    <row r="122" spans="1:9" ht="36.75" customHeight="1" x14ac:dyDescent="0.25">
      <c r="A122" s="55"/>
      <c r="B122" s="50" t="s">
        <v>133</v>
      </c>
      <c r="C122" s="48">
        <v>136348</v>
      </c>
      <c r="D122" s="48">
        <v>133694.70000000001</v>
      </c>
      <c r="E122" s="48">
        <f>D122-C122</f>
        <v>-2653.2999999999884</v>
      </c>
      <c r="F122" s="52">
        <f>-1921.3-1418.8+250+436.8</f>
        <v>-2653.2999999999997</v>
      </c>
      <c r="G122" s="27" t="s">
        <v>134</v>
      </c>
      <c r="H122" s="25"/>
    </row>
    <row r="123" spans="1:9" ht="30" x14ac:dyDescent="0.25">
      <c r="A123" s="56"/>
      <c r="B123" s="50" t="s">
        <v>84</v>
      </c>
      <c r="C123" s="48">
        <v>3869</v>
      </c>
      <c r="D123" s="48">
        <v>3869</v>
      </c>
      <c r="E123" s="48">
        <f t="shared" ref="E123" si="6">D123-C123</f>
        <v>0</v>
      </c>
      <c r="F123" s="52"/>
      <c r="G123" s="27"/>
      <c r="H123" s="25"/>
    </row>
    <row r="124" spans="1:9" ht="27" x14ac:dyDescent="0.25">
      <c r="A124" s="56"/>
      <c r="B124" s="59" t="s">
        <v>77</v>
      </c>
      <c r="C124" s="60">
        <v>426840.1</v>
      </c>
      <c r="D124" s="60">
        <v>431785.3</v>
      </c>
      <c r="E124" s="60">
        <f>D124-C124</f>
        <v>4945.2000000000116</v>
      </c>
      <c r="F124" s="52"/>
      <c r="G124" s="27" t="s">
        <v>135</v>
      </c>
      <c r="H124" s="25"/>
    </row>
    <row r="125" spans="1:9" ht="27" x14ac:dyDescent="0.25">
      <c r="A125" s="56"/>
      <c r="B125" s="59"/>
      <c r="C125" s="60"/>
      <c r="D125" s="60"/>
      <c r="E125" s="60"/>
      <c r="F125" s="52">
        <v>310.8</v>
      </c>
      <c r="G125" s="35" t="s">
        <v>136</v>
      </c>
      <c r="H125" s="25"/>
    </row>
    <row r="126" spans="1:9" x14ac:dyDescent="0.25">
      <c r="A126" s="57"/>
      <c r="B126" s="59"/>
      <c r="C126" s="60"/>
      <c r="D126" s="60"/>
      <c r="E126" s="60"/>
      <c r="F126" s="52">
        <v>731.3</v>
      </c>
      <c r="G126" s="27" t="s">
        <v>137</v>
      </c>
      <c r="H126" s="25"/>
    </row>
    <row r="127" spans="1:9" ht="40.5" x14ac:dyDescent="0.25">
      <c r="A127" s="58"/>
      <c r="B127" s="59"/>
      <c r="C127" s="60"/>
      <c r="D127" s="60"/>
      <c r="E127" s="60"/>
      <c r="F127" s="48">
        <v>3903.1</v>
      </c>
      <c r="G127" s="27" t="s">
        <v>138</v>
      </c>
      <c r="H127" s="25"/>
    </row>
    <row r="128" spans="1:9" x14ac:dyDescent="0.25">
      <c r="A128" s="44"/>
      <c r="B128" s="45" t="s">
        <v>139</v>
      </c>
      <c r="C128" s="23">
        <f>C6+C26+C38+C54+C75+C80+C97+C111+C121</f>
        <v>9671828.7999999989</v>
      </c>
      <c r="D128" s="23">
        <f>D6+D26+D38+D54+D75+D80+D97+D111+D121</f>
        <v>10060489.399999999</v>
      </c>
      <c r="E128" s="23">
        <f>D128-C128</f>
        <v>388660.59999999963</v>
      </c>
      <c r="F128" s="32">
        <f>F6+F26+F38+F54+F75+F80+F97+F111+F121</f>
        <v>388660.6</v>
      </c>
      <c r="G128" s="46"/>
      <c r="H128" s="25">
        <f t="shared" ref="H128" si="7">SUM(E128-F128)</f>
        <v>-3.4924596548080444E-10</v>
      </c>
    </row>
    <row r="129" spans="8:8" x14ac:dyDescent="0.25">
      <c r="H129" s="2"/>
    </row>
  </sheetData>
  <mergeCells count="75">
    <mergeCell ref="A2:G2"/>
    <mergeCell ref="A7:A24"/>
    <mergeCell ref="B7:B21"/>
    <mergeCell ref="C7:C21"/>
    <mergeCell ref="D7:D21"/>
    <mergeCell ref="E7:E21"/>
    <mergeCell ref="B23:B24"/>
    <mergeCell ref="C23:C24"/>
    <mergeCell ref="D23:D24"/>
    <mergeCell ref="E23:E24"/>
    <mergeCell ref="F23:F24"/>
    <mergeCell ref="G23:G24"/>
    <mergeCell ref="A27:A37"/>
    <mergeCell ref="B27:B37"/>
    <mergeCell ref="C27:C37"/>
    <mergeCell ref="D27:D37"/>
    <mergeCell ref="E27:E37"/>
    <mergeCell ref="B39:B53"/>
    <mergeCell ref="C39:C53"/>
    <mergeCell ref="D39:D53"/>
    <mergeCell ref="E39:E53"/>
    <mergeCell ref="A40:A53"/>
    <mergeCell ref="A55:A74"/>
    <mergeCell ref="B55:B73"/>
    <mergeCell ref="C55:C73"/>
    <mergeCell ref="D55:D73"/>
    <mergeCell ref="E55:E73"/>
    <mergeCell ref="A76:A79"/>
    <mergeCell ref="B76:B77"/>
    <mergeCell ref="C76:C77"/>
    <mergeCell ref="D76:D77"/>
    <mergeCell ref="E76:E77"/>
    <mergeCell ref="F76:F77"/>
    <mergeCell ref="G76:G77"/>
    <mergeCell ref="B78:B79"/>
    <mergeCell ref="C78:C79"/>
    <mergeCell ref="D78:D79"/>
    <mergeCell ref="E78:E79"/>
    <mergeCell ref="G78:G79"/>
    <mergeCell ref="A81:A96"/>
    <mergeCell ref="B81:B88"/>
    <mergeCell ref="C81:C88"/>
    <mergeCell ref="D81:D88"/>
    <mergeCell ref="E81:E88"/>
    <mergeCell ref="B89:B92"/>
    <mergeCell ref="C89:C92"/>
    <mergeCell ref="D89:D92"/>
    <mergeCell ref="E89:E92"/>
    <mergeCell ref="B93:B94"/>
    <mergeCell ref="C93:C94"/>
    <mergeCell ref="D93:D94"/>
    <mergeCell ref="E93:E94"/>
    <mergeCell ref="A98:A110"/>
    <mergeCell ref="B98:B108"/>
    <mergeCell ref="C98:C108"/>
    <mergeCell ref="D98:D108"/>
    <mergeCell ref="E98:E108"/>
    <mergeCell ref="B109:B110"/>
    <mergeCell ref="C109:C110"/>
    <mergeCell ref="D109:D110"/>
    <mergeCell ref="E109:E110"/>
    <mergeCell ref="A112:A120"/>
    <mergeCell ref="B112:B115"/>
    <mergeCell ref="C112:C115"/>
    <mergeCell ref="D112:D115"/>
    <mergeCell ref="E112:E115"/>
    <mergeCell ref="B119:B120"/>
    <mergeCell ref="C119:C120"/>
    <mergeCell ref="D119:D120"/>
    <mergeCell ref="E119:E120"/>
    <mergeCell ref="A122:A127"/>
    <mergeCell ref="B124:B127"/>
    <mergeCell ref="C124:C127"/>
    <mergeCell ref="D124:D127"/>
    <mergeCell ref="E124:E127"/>
  </mergeCells>
  <pageMargins left="0.59055118110236227" right="0" top="0.55118110236220474" bottom="0.35433070866141736" header="0.31496062992125984" footer="0.31496062992125984"/>
  <pageSetup paperSize="9" scale="76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перемещ </vt:lpstr>
      <vt:lpstr>'перемещ '!Заголовки_для_печати</vt:lpstr>
      <vt:lpstr>'перемещ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2025-10-16T07:32:40Z</cp:lastPrinted>
  <dcterms:created xsi:type="dcterms:W3CDTF">2025-03-11T03:04:29Z</dcterms:created>
  <dcterms:modified xsi:type="dcterms:W3CDTF">2025-10-16T07:32:41Z</dcterms:modified>
</cp:coreProperties>
</file>